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https://sigmatechnologygroup-my.sharepoint.com/personal/sania_partovian_sigmatechnology_com/Documents/Desktop/Sania/Research/Systematic review/"/>
    </mc:Choice>
  </mc:AlternateContent>
  <xr:revisionPtr revIDLastSave="2427" documentId="8_{4D0642B0-6500-4DB8-82D7-C77D9319B874}" xr6:coauthVersionLast="47" xr6:coauthVersionMax="47" xr10:uidLastSave="{7A210A73-2373-4A61-B475-690611B07FEC}"/>
  <bookViews>
    <workbookView xWindow="35220" yWindow="-4308" windowWidth="30936" windowHeight="16896" firstSheet="4" activeTab="6" xr2:uid="{00000000-000D-0000-FFFF-FFFF00000000}"/>
  </bookViews>
  <sheets>
    <sheet name="1. All from search" sheetId="2" r:id="rId1"/>
    <sheet name="2. Pre2012 highligh" sheetId="5" r:id="rId2"/>
    <sheet name="3. 2012.." sheetId="6" r:id="rId3"/>
    <sheet name="4. Duplicate highlights" sheetId="7" r:id="rId4"/>
    <sheet name="5. Duplicates free" sheetId="8" r:id="rId5"/>
    <sheet name="6. Selection criteria" sheetId="9" r:id="rId6"/>
    <sheet name="7. Second round of selection" sheetId="12" r:id="rId7"/>
    <sheet name="8. Data extraction" sheetId="13" r:id="rId8"/>
    <sheet name="9.Before Snowballing" sheetId="34" r:id="rId9"/>
    <sheet name="10.snowballing" sheetId="33" r:id="rId10"/>
    <sheet name="11. results" sheetId="15" r:id="rId11"/>
  </sheets>
  <functionGroups builtInGroupCount="19"/>
  <definedNames>
    <definedName name="ExternalData_1" localSheetId="0" hidden="1">'1. All from search'!$C$1:$AF$942</definedName>
    <definedName name="ExternalData_1" localSheetId="9" hidden="1">'10.snowballing'!$C$3:$AF$77</definedName>
    <definedName name="ExternalData_1" localSheetId="10" hidden="1">'11. results'!$C$3:$AF$77</definedName>
    <definedName name="ExternalData_1" localSheetId="1" hidden="1">'2. Pre2012 highligh'!$C$1:$AF$942</definedName>
    <definedName name="ExternalData_1" localSheetId="2" hidden="1">'3. 2012..'!$C$1:$AF$775</definedName>
    <definedName name="ExternalData_1" localSheetId="3" hidden="1">'4. Duplicate highlights'!$C$1:$AF$775</definedName>
    <definedName name="ExternalData_1" localSheetId="4" hidden="1">'5. Duplicates free'!$C$1:$AF$526</definedName>
    <definedName name="ExternalData_1" localSheetId="5" hidden="1">'6. Selection criteria'!$C$1:$AF$526</definedName>
    <definedName name="ExternalData_1" localSheetId="6" hidden="1">'7. Second round of selection'!$C$1:$AF$133</definedName>
    <definedName name="ExternalData_1" localSheetId="7" hidden="1">'8. Data extraction'!$C$3:$AF$83</definedName>
    <definedName name="ExternalData_1" localSheetId="8" hidden="1">'9.Before Snowballing'!$C$3:$AF$75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75" i="34" l="1"/>
  <c r="R75" i="34"/>
  <c r="AN74" i="34"/>
  <c r="R74" i="34"/>
  <c r="AN73" i="34"/>
  <c r="R73" i="34"/>
  <c r="AN72" i="34"/>
  <c r="R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8" i="34"/>
  <c r="AN7" i="34"/>
  <c r="AN6" i="34"/>
  <c r="AN5" i="34"/>
  <c r="AN4" i="34"/>
  <c r="AN77" i="33"/>
  <c r="R77" i="33"/>
  <c r="AN76" i="33"/>
  <c r="R76" i="33"/>
  <c r="AN75" i="33"/>
  <c r="R75" i="33"/>
  <c r="AN74" i="33"/>
  <c r="R74" i="33"/>
  <c r="AN73" i="33"/>
  <c r="AN72" i="33"/>
  <c r="AN71" i="33"/>
  <c r="AN70" i="33"/>
  <c r="AN69" i="33"/>
  <c r="AN68" i="33"/>
  <c r="AN67" i="33"/>
  <c r="AN66" i="33"/>
  <c r="AN65" i="33"/>
  <c r="AN64" i="33"/>
  <c r="AN63" i="33"/>
  <c r="AN62" i="33"/>
  <c r="AN61" i="33"/>
  <c r="AN60" i="33"/>
  <c r="AN59" i="33"/>
  <c r="AN58" i="33"/>
  <c r="AN57" i="33"/>
  <c r="AN56" i="33"/>
  <c r="AN55" i="33"/>
  <c r="AN54" i="33"/>
  <c r="AN53" i="33"/>
  <c r="AN52" i="33"/>
  <c r="AN51" i="33"/>
  <c r="AN50" i="33"/>
  <c r="AN49" i="33"/>
  <c r="AN48" i="33"/>
  <c r="AN47" i="33"/>
  <c r="AN46" i="33"/>
  <c r="AN45" i="33"/>
  <c r="AN44" i="33"/>
  <c r="AN43" i="33"/>
  <c r="AN42" i="33"/>
  <c r="AN41" i="33"/>
  <c r="AN40" i="33"/>
  <c r="AN39" i="33"/>
  <c r="AN38" i="33"/>
  <c r="AN37" i="33"/>
  <c r="AN36" i="33"/>
  <c r="AN35" i="33"/>
  <c r="AN34" i="33"/>
  <c r="AN33" i="33"/>
  <c r="AN32" i="33"/>
  <c r="AN31" i="33"/>
  <c r="AN30" i="33"/>
  <c r="AN29" i="33"/>
  <c r="AN28" i="33"/>
  <c r="AN27" i="33"/>
  <c r="AN26" i="33"/>
  <c r="AN25" i="33"/>
  <c r="AN24" i="33"/>
  <c r="AN23" i="33"/>
  <c r="AN22" i="33"/>
  <c r="AN21" i="33"/>
  <c r="AN20" i="33"/>
  <c r="AN19" i="33"/>
  <c r="AN18" i="33"/>
  <c r="AN17" i="33"/>
  <c r="AN16" i="33"/>
  <c r="AN15" i="33"/>
  <c r="AN14" i="33"/>
  <c r="AN13" i="33"/>
  <c r="AN12" i="33"/>
  <c r="AN11" i="33"/>
  <c r="AN10" i="33"/>
  <c r="AN9" i="33"/>
  <c r="AN8" i="33"/>
  <c r="AN7" i="33"/>
  <c r="AN6" i="33"/>
  <c r="AN5" i="33"/>
  <c r="AN4" i="33"/>
  <c r="AN17" i="12"/>
  <c r="AN77" i="15" l="1"/>
  <c r="R77" i="15"/>
  <c r="AN76" i="15"/>
  <c r="R76" i="15"/>
  <c r="AN75" i="15"/>
  <c r="R75" i="15"/>
  <c r="AN74" i="15"/>
  <c r="R74" i="15"/>
  <c r="AN73" i="15"/>
  <c r="AN72" i="15"/>
  <c r="AN71" i="15"/>
  <c r="AN70" i="15"/>
  <c r="AN69" i="15"/>
  <c r="AN68" i="15"/>
  <c r="AN67" i="15"/>
  <c r="AN66" i="15"/>
  <c r="AN65" i="15"/>
  <c r="AN64" i="15"/>
  <c r="AN63" i="15"/>
  <c r="AN62" i="15"/>
  <c r="AN61" i="15"/>
  <c r="AN60" i="15"/>
  <c r="AN59" i="15"/>
  <c r="AN58" i="15"/>
  <c r="AN57" i="15"/>
  <c r="AN56" i="15"/>
  <c r="AN55" i="15"/>
  <c r="AN54" i="15"/>
  <c r="AN53" i="15"/>
  <c r="AN52" i="15"/>
  <c r="AN51" i="15"/>
  <c r="AN50" i="15"/>
  <c r="AN49" i="15"/>
  <c r="AN48" i="15"/>
  <c r="AN47" i="15"/>
  <c r="AN46" i="15"/>
  <c r="AN45" i="15"/>
  <c r="AN44" i="15"/>
  <c r="AN43" i="15"/>
  <c r="AN42" i="15"/>
  <c r="AN41" i="15"/>
  <c r="AN40" i="15"/>
  <c r="AN39" i="15"/>
  <c r="AN38" i="15"/>
  <c r="AN37" i="15"/>
  <c r="AN36" i="15"/>
  <c r="AN35" i="15"/>
  <c r="AN34" i="15"/>
  <c r="AN33" i="15"/>
  <c r="AN32" i="15"/>
  <c r="AN31" i="15"/>
  <c r="AN30" i="15"/>
  <c r="AN29" i="15"/>
  <c r="AN28" i="15"/>
  <c r="AN27" i="15"/>
  <c r="AN26" i="15"/>
  <c r="AN25" i="15"/>
  <c r="AN24" i="15"/>
  <c r="AN23" i="15"/>
  <c r="AN22" i="15"/>
  <c r="AN21" i="15"/>
  <c r="AN20" i="15"/>
  <c r="AN19" i="15"/>
  <c r="AN18" i="15"/>
  <c r="AN17" i="15"/>
  <c r="AN16" i="15"/>
  <c r="AN15" i="15"/>
  <c r="AN14" i="15"/>
  <c r="AN13" i="15"/>
  <c r="AN12" i="15"/>
  <c r="AN11" i="15"/>
  <c r="AN10" i="15"/>
  <c r="AN9" i="15"/>
  <c r="AN8" i="15"/>
  <c r="AN7" i="15"/>
  <c r="AN6" i="15"/>
  <c r="AN5" i="15"/>
  <c r="AN4" i="15"/>
  <c r="AN83" i="13" l="1"/>
  <c r="R83" i="13"/>
  <c r="AN82" i="13"/>
  <c r="R82" i="13"/>
  <c r="AN81" i="13"/>
  <c r="R81" i="13"/>
  <c r="AN80" i="13"/>
  <c r="R80" i="13"/>
  <c r="AN79" i="13"/>
  <c r="R79" i="13"/>
  <c r="AN78" i="13"/>
  <c r="R78" i="13"/>
  <c r="AN77" i="13"/>
  <c r="R77" i="13"/>
  <c r="AN76" i="13"/>
  <c r="AN75" i="13"/>
  <c r="AN74" i="13"/>
  <c r="AN73" i="13"/>
  <c r="AN72" i="13"/>
  <c r="AN71" i="13"/>
  <c r="AN70" i="13"/>
  <c r="AN69" i="13"/>
  <c r="AN68" i="13"/>
  <c r="AN67" i="13"/>
  <c r="AN66" i="13"/>
  <c r="AN65" i="13"/>
  <c r="AN64" i="13"/>
  <c r="AN63" i="13"/>
  <c r="AN62" i="13"/>
  <c r="AN61" i="13"/>
  <c r="AN60" i="13"/>
  <c r="AN59" i="13"/>
  <c r="AN58" i="13"/>
  <c r="AN57" i="13"/>
  <c r="AN56" i="13"/>
  <c r="AN55" i="13"/>
  <c r="AN54" i="13"/>
  <c r="AN53" i="13"/>
  <c r="AN52" i="13"/>
  <c r="AN51" i="13"/>
  <c r="AN50" i="13"/>
  <c r="AN49" i="13"/>
  <c r="AN48" i="13"/>
  <c r="AN47" i="13"/>
  <c r="AN46" i="13"/>
  <c r="AN45" i="13"/>
  <c r="AN44" i="13"/>
  <c r="AN43" i="13"/>
  <c r="AN42" i="13"/>
  <c r="AN41" i="13"/>
  <c r="AN40" i="13"/>
  <c r="AN39" i="13"/>
  <c r="AN38" i="13"/>
  <c r="AN37" i="13"/>
  <c r="AN36" i="13"/>
  <c r="AN35" i="13"/>
  <c r="AN34" i="13"/>
  <c r="AN33" i="13"/>
  <c r="AN32" i="13"/>
  <c r="AN31" i="13"/>
  <c r="AN30" i="13"/>
  <c r="AN29" i="13"/>
  <c r="AN28" i="13"/>
  <c r="AN27" i="13"/>
  <c r="AN26" i="13"/>
  <c r="AN25" i="13"/>
  <c r="AN24" i="13"/>
  <c r="AN23" i="13"/>
  <c r="AN22" i="13"/>
  <c r="AN21" i="13"/>
  <c r="AN20" i="13"/>
  <c r="AN19" i="13"/>
  <c r="AN18" i="13"/>
  <c r="AN17" i="13"/>
  <c r="AN16" i="13"/>
  <c r="AN15" i="13"/>
  <c r="AN14" i="13"/>
  <c r="AN13" i="13"/>
  <c r="AN12" i="13"/>
  <c r="AN11" i="13"/>
  <c r="AN10" i="13"/>
  <c r="AN9" i="13"/>
  <c r="AN8" i="13"/>
  <c r="AN7" i="13"/>
  <c r="AN6" i="13"/>
  <c r="AN5" i="13"/>
  <c r="AN4" i="13"/>
  <c r="AN133" i="12" l="1"/>
  <c r="R133" i="12"/>
  <c r="AN132" i="12"/>
  <c r="R132" i="12"/>
  <c r="AN131" i="12"/>
  <c r="R131" i="12"/>
  <c r="AN130" i="12"/>
  <c r="R130" i="12"/>
  <c r="AN129" i="12"/>
  <c r="R129" i="12"/>
  <c r="AN128" i="12"/>
  <c r="R128" i="12"/>
  <c r="AN127" i="12"/>
  <c r="R127" i="12"/>
  <c r="AN126" i="12"/>
  <c r="R126" i="12"/>
  <c r="AN125" i="12"/>
  <c r="R125" i="12"/>
  <c r="AN124" i="12"/>
  <c r="R124" i="12"/>
  <c r="AN123" i="12"/>
  <c r="R123" i="12"/>
  <c r="AN122" i="12"/>
  <c r="R122" i="12"/>
  <c r="AN121" i="12"/>
  <c r="R121" i="12"/>
  <c r="AN120" i="12"/>
  <c r="R120" i="12"/>
  <c r="AN119" i="12"/>
  <c r="R119" i="12"/>
  <c r="AN118" i="12"/>
  <c r="R118" i="12"/>
  <c r="AN117" i="12"/>
  <c r="R117" i="12"/>
  <c r="AN116" i="12"/>
  <c r="R116" i="12"/>
  <c r="AN115" i="12"/>
  <c r="R115" i="12"/>
  <c r="AN114" i="12"/>
  <c r="R114" i="12"/>
  <c r="AN113" i="12"/>
  <c r="AN112" i="12"/>
  <c r="AN111" i="12"/>
  <c r="AN110" i="12"/>
  <c r="AN109" i="12"/>
  <c r="AN108" i="12"/>
  <c r="AN107" i="12"/>
  <c r="AN106" i="12"/>
  <c r="AN105" i="12"/>
  <c r="AN104" i="12"/>
  <c r="AN103" i="12"/>
  <c r="AN102" i="12"/>
  <c r="AN101" i="12"/>
  <c r="AN100" i="12"/>
  <c r="AN99" i="12"/>
  <c r="AN98" i="12"/>
  <c r="AN97" i="12"/>
  <c r="AN96" i="12"/>
  <c r="AN95" i="12"/>
  <c r="AN94" i="12"/>
  <c r="AN93" i="12"/>
  <c r="AN92" i="12"/>
  <c r="AN91" i="12"/>
  <c r="AN90" i="12"/>
  <c r="AN89" i="12"/>
  <c r="AN88" i="12"/>
  <c r="AN87" i="12"/>
  <c r="AN86" i="12"/>
  <c r="AN85" i="12"/>
  <c r="AN84" i="12"/>
  <c r="AN83" i="12"/>
  <c r="AN82" i="12"/>
  <c r="AN81" i="12"/>
  <c r="AN80" i="12"/>
  <c r="AN79" i="12"/>
  <c r="AN78" i="12"/>
  <c r="AN77" i="12"/>
  <c r="AN76" i="12"/>
  <c r="AN75" i="12"/>
  <c r="AN74" i="12"/>
  <c r="AN73" i="12"/>
  <c r="AN72" i="12"/>
  <c r="AN71" i="12"/>
  <c r="AN70" i="12"/>
  <c r="AN69" i="12"/>
  <c r="AN68" i="12"/>
  <c r="AN67" i="12"/>
  <c r="AN66" i="12"/>
  <c r="AN65" i="12"/>
  <c r="AN64" i="12"/>
  <c r="AN63" i="12"/>
  <c r="AN62" i="12"/>
  <c r="AN61" i="12"/>
  <c r="AN60" i="12"/>
  <c r="AN59" i="12"/>
  <c r="AN58" i="12"/>
  <c r="AN57" i="12"/>
  <c r="AN56" i="12"/>
  <c r="AN55" i="12"/>
  <c r="AN54" i="12"/>
  <c r="AN53" i="12"/>
  <c r="AN52" i="12"/>
  <c r="AN51" i="12"/>
  <c r="AN50" i="12"/>
  <c r="AN49" i="12"/>
  <c r="AN48" i="12"/>
  <c r="AN47" i="12"/>
  <c r="AN46" i="12"/>
  <c r="AN45" i="12"/>
  <c r="AN44" i="12"/>
  <c r="AN43" i="12"/>
  <c r="AN42" i="12"/>
  <c r="AN41" i="12"/>
  <c r="AN40" i="12"/>
  <c r="AN39" i="12"/>
  <c r="AN38" i="12"/>
  <c r="AN37" i="12"/>
  <c r="AN36" i="12"/>
  <c r="AN35" i="12"/>
  <c r="AN34" i="12"/>
  <c r="AN33" i="12"/>
  <c r="AN32" i="12"/>
  <c r="AN31" i="12"/>
  <c r="AN30" i="12"/>
  <c r="AN29" i="12"/>
  <c r="AN28" i="12"/>
  <c r="AN27" i="12"/>
  <c r="AN26" i="12"/>
  <c r="AN25" i="12"/>
  <c r="AN24" i="12"/>
  <c r="AN23" i="12"/>
  <c r="AN22" i="12"/>
  <c r="AN21" i="12"/>
  <c r="AN20" i="12"/>
  <c r="AN19" i="12"/>
  <c r="AN18" i="12"/>
  <c r="AN16" i="12"/>
  <c r="AN15" i="12"/>
  <c r="AN14" i="12"/>
  <c r="AN13" i="12"/>
  <c r="AN12" i="12"/>
  <c r="AN11" i="12"/>
  <c r="AN10" i="12"/>
  <c r="AN9" i="12"/>
  <c r="AN8" i="12"/>
  <c r="AN7" i="12"/>
  <c r="AN6" i="12"/>
  <c r="AN5" i="12"/>
  <c r="AN4" i="12"/>
  <c r="AN3" i="12"/>
  <c r="AN2" i="12"/>
  <c r="AN4" i="9"/>
  <c r="AN14" i="9"/>
  <c r="AN2" i="9"/>
  <c r="AN3" i="9"/>
  <c r="AN5" i="9"/>
  <c r="AN6" i="9"/>
  <c r="AN7" i="9"/>
  <c r="AN8" i="9"/>
  <c r="AN9" i="9"/>
  <c r="AN10" i="9"/>
  <c r="AN11" i="9"/>
  <c r="AN12" i="9"/>
  <c r="AN13" i="9"/>
  <c r="AN15" i="9"/>
  <c r="AN16" i="9"/>
  <c r="AN17" i="9"/>
  <c r="AN18" i="9"/>
  <c r="AN19" i="9"/>
  <c r="AN20" i="9"/>
  <c r="AN21" i="9"/>
  <c r="AN22" i="9"/>
  <c r="AN23" i="9"/>
  <c r="AN24" i="9"/>
  <c r="AN25" i="9"/>
  <c r="AN26" i="9"/>
  <c r="AN27" i="9"/>
  <c r="AN28" i="9"/>
  <c r="AN29" i="9"/>
  <c r="AN30" i="9"/>
  <c r="AN31" i="9"/>
  <c r="AN32" i="9"/>
  <c r="AN33" i="9"/>
  <c r="AN34" i="9"/>
  <c r="AN35" i="9"/>
  <c r="AN36" i="9"/>
  <c r="AN37" i="9"/>
  <c r="AN38" i="9"/>
  <c r="AN39" i="9"/>
  <c r="AN40" i="9"/>
  <c r="AN41" i="9"/>
  <c r="AN42" i="9"/>
  <c r="AN43" i="9"/>
  <c r="AN44" i="9"/>
  <c r="AN45" i="9"/>
  <c r="AN46" i="9"/>
  <c r="AN47" i="9"/>
  <c r="AN48" i="9"/>
  <c r="AN49" i="9"/>
  <c r="AN50" i="9"/>
  <c r="AN51" i="9"/>
  <c r="AN52" i="9"/>
  <c r="AN53" i="9"/>
  <c r="AN54" i="9"/>
  <c r="AN55" i="9"/>
  <c r="AN56" i="9"/>
  <c r="AN57" i="9"/>
  <c r="AN58" i="9"/>
  <c r="AN59" i="9"/>
  <c r="AN60" i="9"/>
  <c r="AN61" i="9"/>
  <c r="AN62" i="9"/>
  <c r="AN63" i="9"/>
  <c r="AN64" i="9"/>
  <c r="AN65" i="9"/>
  <c r="AN66" i="9"/>
  <c r="AN67" i="9"/>
  <c r="AN68" i="9"/>
  <c r="AN69" i="9"/>
  <c r="AN70" i="9"/>
  <c r="AN71" i="9"/>
  <c r="AN72" i="9"/>
  <c r="AN73" i="9"/>
  <c r="AN74" i="9"/>
  <c r="AN75" i="9"/>
  <c r="AN76" i="9"/>
  <c r="AN77" i="9"/>
  <c r="AN78" i="9"/>
  <c r="AN79" i="9"/>
  <c r="AN80" i="9"/>
  <c r="AN81" i="9"/>
  <c r="AN82" i="9"/>
  <c r="AN83" i="9"/>
  <c r="AN84" i="9"/>
  <c r="AN85" i="9"/>
  <c r="AN86" i="9"/>
  <c r="AN87" i="9"/>
  <c r="AN88" i="9"/>
  <c r="AN89" i="9"/>
  <c r="AN90" i="9"/>
  <c r="AN91" i="9"/>
  <c r="AN92" i="9"/>
  <c r="AN93" i="9"/>
  <c r="AN94" i="9"/>
  <c r="AN95" i="9"/>
  <c r="AN96" i="9"/>
  <c r="AN97" i="9"/>
  <c r="AN98" i="9"/>
  <c r="AN99" i="9"/>
  <c r="AN100" i="9"/>
  <c r="AN101" i="9"/>
  <c r="AN102" i="9"/>
  <c r="AN103" i="9"/>
  <c r="AN104" i="9"/>
  <c r="AN105" i="9"/>
  <c r="AN106" i="9"/>
  <c r="AN107" i="9"/>
  <c r="AN108" i="9"/>
  <c r="AN109" i="9"/>
  <c r="AN110" i="9"/>
  <c r="AN111" i="9"/>
  <c r="AN112" i="9"/>
  <c r="AN113" i="9"/>
  <c r="AN114" i="9"/>
  <c r="AN115" i="9"/>
  <c r="AN116" i="9"/>
  <c r="AN117" i="9"/>
  <c r="AN118" i="9"/>
  <c r="AN119" i="9"/>
  <c r="AN120" i="9"/>
  <c r="AN121" i="9"/>
  <c r="AN122" i="9"/>
  <c r="AN123" i="9"/>
  <c r="AN124" i="9"/>
  <c r="AN125" i="9"/>
  <c r="AN126" i="9"/>
  <c r="AN127" i="9"/>
  <c r="AN128" i="9"/>
  <c r="AN129" i="9"/>
  <c r="AN130" i="9"/>
  <c r="AN131" i="9"/>
  <c r="AN132" i="9"/>
  <c r="AN133" i="9"/>
  <c r="AN134" i="9"/>
  <c r="AN135" i="9"/>
  <c r="AN136" i="9"/>
  <c r="AN137" i="9"/>
  <c r="AN138" i="9"/>
  <c r="AN139" i="9"/>
  <c r="AN140" i="9"/>
  <c r="AN141" i="9"/>
  <c r="AN142" i="9"/>
  <c r="AN143" i="9"/>
  <c r="AN144" i="9"/>
  <c r="AN145" i="9"/>
  <c r="AN146" i="9"/>
  <c r="AN147" i="9"/>
  <c r="AN148" i="9"/>
  <c r="AN149" i="9"/>
  <c r="AN150" i="9"/>
  <c r="AN151" i="9"/>
  <c r="AN152" i="9"/>
  <c r="AN153" i="9"/>
  <c r="AN154" i="9"/>
  <c r="AN155" i="9"/>
  <c r="AN156" i="9"/>
  <c r="AN157" i="9"/>
  <c r="AN158" i="9"/>
  <c r="AN159" i="9"/>
  <c r="AN160" i="9"/>
  <c r="AN161" i="9"/>
  <c r="AN162" i="9"/>
  <c r="AN163" i="9"/>
  <c r="AN164" i="9"/>
  <c r="AN165" i="9"/>
  <c r="AN166" i="9"/>
  <c r="AN167" i="9"/>
  <c r="AN168" i="9"/>
  <c r="AN169" i="9"/>
  <c r="AN170" i="9"/>
  <c r="AN171" i="9"/>
  <c r="AN172" i="9"/>
  <c r="AN173" i="9"/>
  <c r="AN174" i="9"/>
  <c r="AN175" i="9"/>
  <c r="AN176" i="9"/>
  <c r="AN177" i="9"/>
  <c r="AN178" i="9"/>
  <c r="AN179" i="9"/>
  <c r="AN180" i="9"/>
  <c r="AN181" i="9"/>
  <c r="AN182" i="9"/>
  <c r="AN183" i="9"/>
  <c r="AN184" i="9"/>
  <c r="AN185" i="9"/>
  <c r="AN186" i="9"/>
  <c r="AN187" i="9"/>
  <c r="AN188" i="9"/>
  <c r="AN189" i="9"/>
  <c r="AN190" i="9"/>
  <c r="AN191" i="9"/>
  <c r="AN192" i="9"/>
  <c r="AN193" i="9"/>
  <c r="AN194" i="9"/>
  <c r="AN195" i="9"/>
  <c r="AN196" i="9"/>
  <c r="AN197" i="9"/>
  <c r="AN198" i="9"/>
  <c r="AN199" i="9"/>
  <c r="AN200" i="9"/>
  <c r="AN201" i="9"/>
  <c r="AN202" i="9"/>
  <c r="AN203" i="9"/>
  <c r="AN204" i="9"/>
  <c r="AN205" i="9"/>
  <c r="AN206" i="9"/>
  <c r="AN207" i="9"/>
  <c r="AN208" i="9"/>
  <c r="AN209" i="9"/>
  <c r="AN210" i="9"/>
  <c r="AN211" i="9"/>
  <c r="AN212" i="9"/>
  <c r="AN213" i="9"/>
  <c r="AN214" i="9"/>
  <c r="AN215" i="9"/>
  <c r="AN216" i="9"/>
  <c r="AN217" i="9"/>
  <c r="AN218" i="9"/>
  <c r="AN219" i="9"/>
  <c r="AN220" i="9"/>
  <c r="AN221" i="9"/>
  <c r="AN222" i="9"/>
  <c r="AN223" i="9"/>
  <c r="AN224" i="9"/>
  <c r="AN225" i="9"/>
  <c r="AN226" i="9"/>
  <c r="AN227" i="9"/>
  <c r="AN228" i="9"/>
  <c r="AN229" i="9"/>
  <c r="AN230" i="9"/>
  <c r="AN231" i="9"/>
  <c r="AN232" i="9"/>
  <c r="AN233" i="9"/>
  <c r="AN234" i="9"/>
  <c r="AN235" i="9"/>
  <c r="AN236" i="9"/>
  <c r="AN237" i="9"/>
  <c r="AN238" i="9"/>
  <c r="AN239" i="9"/>
  <c r="AN240" i="9"/>
  <c r="AN241" i="9"/>
  <c r="AN242" i="9"/>
  <c r="AN243" i="9"/>
  <c r="AN244" i="9"/>
  <c r="AN245" i="9"/>
  <c r="AN246" i="9"/>
  <c r="AN247" i="9"/>
  <c r="AN248" i="9"/>
  <c r="AN249" i="9"/>
  <c r="AN250" i="9"/>
  <c r="AN251" i="9"/>
  <c r="AN252" i="9"/>
  <c r="AN253" i="9"/>
  <c r="AN254" i="9"/>
  <c r="AN255" i="9"/>
  <c r="AN256" i="9"/>
  <c r="AN257" i="9"/>
  <c r="AN258" i="9"/>
  <c r="AN259" i="9"/>
  <c r="AN260" i="9"/>
  <c r="AN261" i="9"/>
  <c r="AN262" i="9"/>
  <c r="AN263" i="9"/>
  <c r="AN264" i="9"/>
  <c r="AN265" i="9"/>
  <c r="AN266" i="9"/>
  <c r="AN267" i="9"/>
  <c r="AN268" i="9"/>
  <c r="AN269" i="9"/>
  <c r="AN270" i="9"/>
  <c r="AN271" i="9"/>
  <c r="AN272" i="9"/>
  <c r="AN273" i="9"/>
  <c r="AN274" i="9"/>
  <c r="AN275" i="9"/>
  <c r="AN276" i="9"/>
  <c r="AN277" i="9"/>
  <c r="AN278" i="9"/>
  <c r="AN279" i="9"/>
  <c r="AN280" i="9"/>
  <c r="AN281" i="9"/>
  <c r="AN282" i="9"/>
  <c r="AN283" i="9"/>
  <c r="AN284" i="9"/>
  <c r="AN285" i="9"/>
  <c r="AN286" i="9"/>
  <c r="AN287" i="9"/>
  <c r="AN288" i="9"/>
  <c r="AN289" i="9"/>
  <c r="AN290" i="9"/>
  <c r="AN291" i="9"/>
  <c r="AN292" i="9"/>
  <c r="AN293" i="9"/>
  <c r="AN294" i="9"/>
  <c r="AN295" i="9"/>
  <c r="AN296" i="9"/>
  <c r="AN297" i="9"/>
  <c r="AN298" i="9"/>
  <c r="AN299" i="9"/>
  <c r="AN300" i="9"/>
  <c r="AN301" i="9"/>
  <c r="AN302" i="9"/>
  <c r="AN303" i="9"/>
  <c r="AN304" i="9"/>
  <c r="AN305" i="9"/>
  <c r="AN306" i="9"/>
  <c r="AN307" i="9"/>
  <c r="AN308" i="9"/>
  <c r="AN309" i="9"/>
  <c r="AN310" i="9"/>
  <c r="AN311" i="9"/>
  <c r="AN312" i="9"/>
  <c r="AN313" i="9"/>
  <c r="AN314" i="9"/>
  <c r="AN315" i="9"/>
  <c r="AN316" i="9"/>
  <c r="AN317" i="9"/>
  <c r="AN318" i="9"/>
  <c r="AN319" i="9"/>
  <c r="AN320" i="9"/>
  <c r="AN321" i="9"/>
  <c r="AN322" i="9"/>
  <c r="AN323" i="9"/>
  <c r="AN324" i="9"/>
  <c r="AN325" i="9"/>
  <c r="AN326" i="9"/>
  <c r="AN327" i="9"/>
  <c r="AN328" i="9"/>
  <c r="AN329" i="9"/>
  <c r="AN330" i="9"/>
  <c r="AN331" i="9"/>
  <c r="AN332" i="9"/>
  <c r="AN333" i="9"/>
  <c r="AN334" i="9"/>
  <c r="AN335" i="9"/>
  <c r="AN336" i="9"/>
  <c r="AN337" i="9"/>
  <c r="AN338" i="9"/>
  <c r="AN339" i="9"/>
  <c r="AN340" i="9"/>
  <c r="AN341" i="9"/>
  <c r="AN342" i="9"/>
  <c r="AN343" i="9"/>
  <c r="AN344" i="9"/>
  <c r="AN345" i="9"/>
  <c r="AN346" i="9"/>
  <c r="AN347" i="9"/>
  <c r="AN348" i="9"/>
  <c r="AN349" i="9"/>
  <c r="AN350" i="9"/>
  <c r="AN351" i="9"/>
  <c r="AN352" i="9"/>
  <c r="AN353" i="9"/>
  <c r="AN354" i="9"/>
  <c r="AN355" i="9"/>
  <c r="AN356" i="9"/>
  <c r="AN357" i="9"/>
  <c r="AN358" i="9"/>
  <c r="AN359" i="9"/>
  <c r="AN360" i="9"/>
  <c r="AN361" i="9"/>
  <c r="AN362" i="9"/>
  <c r="AN363" i="9"/>
  <c r="AN364" i="9"/>
  <c r="AN365" i="9"/>
  <c r="AN366" i="9"/>
  <c r="AN367" i="9"/>
  <c r="AN368" i="9"/>
  <c r="AN369" i="9"/>
  <c r="AN370" i="9"/>
  <c r="AN371" i="9"/>
  <c r="AN372" i="9"/>
  <c r="AN373" i="9"/>
  <c r="AN374" i="9"/>
  <c r="AN375" i="9"/>
  <c r="AN376" i="9"/>
  <c r="AN377" i="9"/>
  <c r="AN378" i="9"/>
  <c r="AN379" i="9"/>
  <c r="AN380" i="9"/>
  <c r="AN381" i="9"/>
  <c r="AN382" i="9"/>
  <c r="AN383" i="9"/>
  <c r="AN384" i="9"/>
  <c r="AN385" i="9"/>
  <c r="AN386" i="9"/>
  <c r="AN387" i="9"/>
  <c r="AN388" i="9"/>
  <c r="AN389" i="9"/>
  <c r="AN390" i="9"/>
  <c r="AN391" i="9"/>
  <c r="AN392" i="9"/>
  <c r="AN393" i="9"/>
  <c r="AN394" i="9"/>
  <c r="AN395" i="9"/>
  <c r="AN396" i="9"/>
  <c r="AN397" i="9"/>
  <c r="AN398" i="9"/>
  <c r="AN399" i="9"/>
  <c r="AN400" i="9"/>
  <c r="AN401" i="9"/>
  <c r="AN402" i="9"/>
  <c r="AN403" i="9"/>
  <c r="AN404" i="9"/>
  <c r="AN405" i="9"/>
  <c r="AN406" i="9"/>
  <c r="AN407" i="9"/>
  <c r="AN408" i="9"/>
  <c r="AN409" i="9"/>
  <c r="AN410" i="9"/>
  <c r="AN411" i="9"/>
  <c r="AN412" i="9"/>
  <c r="AN413" i="9"/>
  <c r="AN414" i="9"/>
  <c r="AN415" i="9"/>
  <c r="AN416" i="9"/>
  <c r="AN417" i="9"/>
  <c r="AN418" i="9"/>
  <c r="AN419" i="9"/>
  <c r="AN420" i="9"/>
  <c r="AN421" i="9"/>
  <c r="AN422" i="9"/>
  <c r="AN423" i="9"/>
  <c r="AN424" i="9"/>
  <c r="AN425" i="9"/>
  <c r="AN426" i="9"/>
  <c r="AN427" i="9"/>
  <c r="AN428" i="9"/>
  <c r="AN429" i="9"/>
  <c r="AN430" i="9"/>
  <c r="AN431" i="9"/>
  <c r="AN432" i="9"/>
  <c r="AN433" i="9"/>
  <c r="AN434" i="9"/>
  <c r="AN435" i="9"/>
  <c r="AN436" i="9"/>
  <c r="AN437" i="9"/>
  <c r="AN438" i="9"/>
  <c r="AN439" i="9"/>
  <c r="AN440" i="9"/>
  <c r="AN441" i="9"/>
  <c r="AN442" i="9"/>
  <c r="AN443" i="9"/>
  <c r="AN444" i="9"/>
  <c r="AN445" i="9"/>
  <c r="AN446" i="9"/>
  <c r="AN447" i="9"/>
  <c r="AN448" i="9"/>
  <c r="AN449" i="9"/>
  <c r="AN450" i="9"/>
  <c r="AN451" i="9"/>
  <c r="AN452" i="9"/>
  <c r="AN453" i="9"/>
  <c r="AN454" i="9"/>
  <c r="AN455" i="9"/>
  <c r="AN456" i="9"/>
  <c r="AN457" i="9"/>
  <c r="AN458" i="9"/>
  <c r="AN459" i="9"/>
  <c r="AN460" i="9"/>
  <c r="AN461" i="9"/>
  <c r="AN462" i="9"/>
  <c r="AN463" i="9"/>
  <c r="AN464" i="9"/>
  <c r="AN465" i="9"/>
  <c r="AN466" i="9"/>
  <c r="AN467" i="9"/>
  <c r="AN468" i="9"/>
  <c r="AN469" i="9"/>
  <c r="AN470" i="9"/>
  <c r="AN471" i="9"/>
  <c r="AN472" i="9"/>
  <c r="AN473" i="9"/>
  <c r="AN474" i="9"/>
  <c r="AN475" i="9"/>
  <c r="AN476" i="9"/>
  <c r="AN477" i="9"/>
  <c r="AN478" i="9"/>
  <c r="AN479" i="9"/>
  <c r="AN480" i="9"/>
  <c r="AN481" i="9"/>
  <c r="AN482" i="9"/>
  <c r="AN483" i="9"/>
  <c r="AN484" i="9"/>
  <c r="AN485" i="9"/>
  <c r="AN486" i="9"/>
  <c r="AN487" i="9"/>
  <c r="AN488" i="9"/>
  <c r="AN489" i="9"/>
  <c r="AN490" i="9"/>
  <c r="AN491" i="9"/>
  <c r="AN492" i="9"/>
  <c r="AN493" i="9"/>
  <c r="AN494" i="9"/>
  <c r="AN495" i="9"/>
  <c r="AN496" i="9"/>
  <c r="AN497" i="9"/>
  <c r="AN498" i="9"/>
  <c r="AN499" i="9"/>
  <c r="AN500" i="9"/>
  <c r="AN501" i="9"/>
  <c r="AN502" i="9"/>
  <c r="AN503" i="9"/>
  <c r="AN504" i="9"/>
  <c r="AN505" i="9"/>
  <c r="AN506" i="9"/>
  <c r="AN507" i="9"/>
  <c r="AN508" i="9"/>
  <c r="AN509" i="9"/>
  <c r="AN510" i="9"/>
  <c r="AN511" i="9"/>
  <c r="AN512" i="9"/>
  <c r="AN513" i="9"/>
  <c r="AN514" i="9"/>
  <c r="AN515" i="9"/>
  <c r="AN516" i="9"/>
  <c r="AN517" i="9"/>
  <c r="AN518" i="9"/>
  <c r="AN519" i="9"/>
  <c r="AN520" i="9"/>
  <c r="AN521" i="9"/>
  <c r="AN522" i="9"/>
  <c r="AN523" i="9"/>
  <c r="AN524" i="9"/>
  <c r="AN525" i="9"/>
  <c r="AN526" i="9"/>
  <c r="R526" i="9"/>
  <c r="R525" i="9"/>
  <c r="R524" i="9"/>
  <c r="R523" i="9"/>
  <c r="R522" i="9"/>
  <c r="R521" i="9"/>
  <c r="R520" i="9"/>
  <c r="R519" i="9"/>
  <c r="R518" i="9"/>
  <c r="R517" i="9"/>
  <c r="R516" i="9"/>
  <c r="R515" i="9"/>
  <c r="R514" i="9"/>
  <c r="R513" i="9"/>
  <c r="R512" i="9"/>
  <c r="R511" i="9"/>
  <c r="R510" i="9"/>
  <c r="R509" i="9"/>
  <c r="R508" i="9"/>
  <c r="R507" i="9"/>
  <c r="R506" i="9"/>
  <c r="R505" i="9"/>
  <c r="R504" i="9"/>
  <c r="R503" i="9"/>
  <c r="R502" i="9"/>
  <c r="R501" i="9"/>
  <c r="R500" i="9"/>
  <c r="R499" i="9"/>
  <c r="R498" i="9"/>
  <c r="R497" i="9"/>
  <c r="R496" i="9"/>
  <c r="R495" i="9"/>
  <c r="R494" i="9"/>
  <c r="R493" i="9"/>
  <c r="R492" i="9"/>
  <c r="R491" i="9"/>
  <c r="R490" i="9"/>
  <c r="R489" i="9"/>
  <c r="R488" i="9"/>
  <c r="R487" i="9"/>
  <c r="R486" i="9"/>
  <c r="R485" i="9"/>
  <c r="R484" i="9"/>
  <c r="R483" i="9"/>
  <c r="R482" i="9"/>
  <c r="R480" i="9"/>
  <c r="R479" i="9"/>
  <c r="R478" i="9"/>
  <c r="R477" i="9"/>
  <c r="R476" i="9"/>
  <c r="R475" i="9"/>
  <c r="R474" i="9"/>
  <c r="R473" i="9"/>
  <c r="R471" i="9"/>
  <c r="R470" i="9"/>
  <c r="R469" i="9"/>
  <c r="R468" i="9"/>
  <c r="R467" i="9"/>
  <c r="R466" i="9"/>
  <c r="R465" i="9"/>
  <c r="R464" i="9"/>
  <c r="R463" i="9"/>
  <c r="R462" i="9"/>
  <c r="R461" i="9"/>
  <c r="R460" i="9"/>
  <c r="R459" i="9"/>
  <c r="R458" i="9"/>
  <c r="R457" i="9"/>
  <c r="R456" i="9"/>
  <c r="R455" i="9"/>
  <c r="R453" i="9"/>
  <c r="R452" i="9"/>
  <c r="R451" i="9"/>
  <c r="R450" i="9"/>
  <c r="R449" i="9"/>
  <c r="R448" i="9"/>
  <c r="R447" i="9"/>
  <c r="R445" i="9"/>
  <c r="R444" i="9"/>
  <c r="R443" i="9"/>
  <c r="R442" i="9"/>
  <c r="R441" i="9"/>
  <c r="R440" i="9"/>
  <c r="R439" i="9"/>
  <c r="R438" i="9"/>
  <c r="R526" i="8"/>
  <c r="R525" i="8"/>
  <c r="R524" i="8"/>
  <c r="R523" i="8"/>
  <c r="R522" i="8"/>
  <c r="R521" i="8"/>
  <c r="R520" i="8"/>
  <c r="R519" i="8"/>
  <c r="R518" i="8"/>
  <c r="R517" i="8"/>
  <c r="R516" i="8"/>
  <c r="R515" i="8"/>
  <c r="R514" i="8"/>
  <c r="R513" i="8"/>
  <c r="R512" i="8"/>
  <c r="R511" i="8"/>
  <c r="R510" i="8"/>
  <c r="R509" i="8"/>
  <c r="R508" i="8"/>
  <c r="R507" i="8"/>
  <c r="R506" i="8"/>
  <c r="R505" i="8"/>
  <c r="R504" i="8"/>
  <c r="R503" i="8"/>
  <c r="R502" i="8"/>
  <c r="R501" i="8"/>
  <c r="R500" i="8"/>
  <c r="R499" i="8"/>
  <c r="R498" i="8"/>
  <c r="R497" i="8"/>
  <c r="R496" i="8"/>
  <c r="R495" i="8"/>
  <c r="R494" i="8"/>
  <c r="R493" i="8"/>
  <c r="R492" i="8"/>
  <c r="R491" i="8"/>
  <c r="R490" i="8"/>
  <c r="R489" i="8"/>
  <c r="R488" i="8"/>
  <c r="R487" i="8"/>
  <c r="R486" i="8"/>
  <c r="R485" i="8"/>
  <c r="R484" i="8"/>
  <c r="R483" i="8"/>
  <c r="R482" i="8"/>
  <c r="R480" i="8"/>
  <c r="R479" i="8"/>
  <c r="R478" i="8"/>
  <c r="R477" i="8"/>
  <c r="R476" i="8"/>
  <c r="R475" i="8"/>
  <c r="R474" i="8"/>
  <c r="R473" i="8"/>
  <c r="R471" i="8"/>
  <c r="R470" i="8"/>
  <c r="R469" i="8"/>
  <c r="R468" i="8"/>
  <c r="R467" i="8"/>
  <c r="R466" i="8"/>
  <c r="R465" i="8"/>
  <c r="R464" i="8"/>
  <c r="R463" i="8"/>
  <c r="R462" i="8"/>
  <c r="R461" i="8"/>
  <c r="R460" i="8"/>
  <c r="R459" i="8"/>
  <c r="R458" i="8"/>
  <c r="R457" i="8"/>
  <c r="R456" i="8"/>
  <c r="R455" i="8"/>
  <c r="R453" i="8"/>
  <c r="R452" i="8"/>
  <c r="R451" i="8"/>
  <c r="R450" i="8"/>
  <c r="R449" i="8"/>
  <c r="R448" i="8"/>
  <c r="R447" i="8"/>
  <c r="R445" i="8"/>
  <c r="R444" i="8"/>
  <c r="R443" i="8"/>
  <c r="R442" i="8"/>
  <c r="R441" i="8"/>
  <c r="R440" i="8"/>
  <c r="R439" i="8"/>
  <c r="R438" i="8"/>
  <c r="R775" i="7"/>
  <c r="R774" i="7"/>
  <c r="R773" i="7"/>
  <c r="R772" i="7"/>
  <c r="R771" i="7"/>
  <c r="R770" i="7"/>
  <c r="R769" i="7"/>
  <c r="R768" i="7"/>
  <c r="R767" i="7"/>
  <c r="R766" i="7"/>
  <c r="R765" i="7"/>
  <c r="R764" i="7"/>
  <c r="R763" i="7"/>
  <c r="R762" i="7"/>
  <c r="R761" i="7"/>
  <c r="R759" i="7"/>
  <c r="R758" i="7"/>
  <c r="R757" i="7"/>
  <c r="R756" i="7"/>
  <c r="R755" i="7"/>
  <c r="R754" i="7"/>
  <c r="R753" i="7"/>
  <c r="R752" i="7"/>
  <c r="R751" i="7"/>
  <c r="R749" i="7"/>
  <c r="R748" i="7"/>
  <c r="R747" i="7"/>
  <c r="R746" i="7"/>
  <c r="R744" i="7"/>
  <c r="R741" i="7"/>
  <c r="R740" i="7"/>
  <c r="R739" i="7"/>
  <c r="R738" i="7"/>
  <c r="R736" i="7"/>
  <c r="R735" i="7"/>
  <c r="R734" i="7"/>
  <c r="R733" i="7"/>
  <c r="R732" i="7"/>
  <c r="R731" i="7"/>
  <c r="R730" i="7"/>
  <c r="R729" i="7"/>
  <c r="R728" i="7"/>
  <c r="R727" i="7"/>
  <c r="R726" i="7"/>
  <c r="R725" i="7"/>
  <c r="R724" i="7"/>
  <c r="R723" i="7"/>
  <c r="R722" i="7"/>
  <c r="R721" i="7"/>
  <c r="R720" i="7"/>
  <c r="R719" i="7"/>
  <c r="R718" i="7"/>
  <c r="R717" i="7"/>
  <c r="R716" i="7"/>
  <c r="R714" i="7"/>
  <c r="R711" i="7"/>
  <c r="R710" i="7"/>
  <c r="R709" i="7"/>
  <c r="R708" i="7"/>
  <c r="R707" i="7"/>
  <c r="R706" i="7"/>
  <c r="R705" i="7"/>
  <c r="R704" i="7"/>
  <c r="R702" i="7"/>
  <c r="R701" i="7"/>
  <c r="R700" i="7"/>
  <c r="R699" i="7"/>
  <c r="R697" i="7"/>
  <c r="R696" i="7"/>
  <c r="R695" i="7"/>
  <c r="R694" i="7"/>
  <c r="R693" i="7"/>
  <c r="R692" i="7"/>
  <c r="R691" i="7"/>
  <c r="R690" i="7"/>
  <c r="R689" i="7"/>
  <c r="R688" i="7"/>
  <c r="R687" i="7"/>
  <c r="R685" i="7"/>
  <c r="R684" i="7"/>
  <c r="R683" i="7"/>
  <c r="R682" i="7"/>
  <c r="R681" i="7"/>
  <c r="R680" i="7"/>
  <c r="R679" i="7"/>
  <c r="R678" i="7"/>
  <c r="R677" i="7"/>
  <c r="R676" i="7"/>
  <c r="R675" i="7"/>
  <c r="R674" i="7"/>
  <c r="R672" i="7"/>
  <c r="R671" i="7"/>
  <c r="R670" i="7"/>
  <c r="R667" i="7"/>
  <c r="R666" i="7"/>
  <c r="R665" i="7"/>
  <c r="R664" i="7"/>
  <c r="R663" i="7"/>
  <c r="R662" i="7"/>
  <c r="R660" i="7"/>
  <c r="R659" i="7"/>
  <c r="R658" i="7"/>
  <c r="R656" i="7"/>
  <c r="R655" i="7"/>
  <c r="R654" i="7"/>
  <c r="R653" i="7"/>
  <c r="R652" i="7"/>
  <c r="R651" i="7"/>
  <c r="R650" i="7"/>
  <c r="R649" i="7"/>
  <c r="R648" i="7"/>
  <c r="R646" i="7"/>
  <c r="R645" i="7"/>
  <c r="R644" i="7"/>
  <c r="R643" i="7"/>
  <c r="R642" i="7"/>
  <c r="R641" i="7"/>
  <c r="R640" i="7"/>
  <c r="R639" i="7"/>
  <c r="R638" i="7"/>
  <c r="R637" i="7"/>
  <c r="R635" i="7"/>
  <c r="R634" i="7"/>
  <c r="R633" i="7"/>
  <c r="R632" i="7"/>
  <c r="R631" i="7"/>
  <c r="R630" i="7"/>
  <c r="R629" i="7"/>
  <c r="R627" i="7"/>
  <c r="R626" i="7"/>
  <c r="R625" i="7"/>
  <c r="R624" i="7"/>
  <c r="R623" i="7"/>
  <c r="R622" i="7"/>
  <c r="R621" i="7"/>
  <c r="R620" i="7"/>
  <c r="R618" i="7"/>
  <c r="R617" i="7"/>
  <c r="R616" i="7"/>
  <c r="R615" i="7"/>
  <c r="R614" i="7"/>
  <c r="R613" i="7"/>
  <c r="R612" i="7"/>
  <c r="R611" i="7"/>
  <c r="R610" i="7"/>
  <c r="R609" i="7"/>
  <c r="R608" i="7"/>
  <c r="R607" i="7"/>
  <c r="R605" i="7"/>
  <c r="R604" i="7"/>
  <c r="R603" i="7"/>
  <c r="R602" i="7"/>
  <c r="R601" i="7"/>
  <c r="R600" i="7"/>
  <c r="R599" i="7"/>
  <c r="R598" i="7"/>
  <c r="R597" i="7"/>
  <c r="R596" i="7"/>
  <c r="R595" i="7"/>
  <c r="R593" i="7"/>
  <c r="R592" i="7"/>
  <c r="R591" i="7"/>
  <c r="R590" i="7"/>
  <c r="R589" i="7"/>
  <c r="R588" i="7"/>
  <c r="R587" i="7"/>
  <c r="R586" i="7"/>
  <c r="R585" i="7"/>
  <c r="R584" i="7"/>
  <c r="R583" i="7"/>
  <c r="R580" i="7"/>
  <c r="R579" i="7"/>
  <c r="R577" i="7"/>
  <c r="R576" i="7"/>
  <c r="R574" i="7"/>
  <c r="R573" i="7"/>
  <c r="R572" i="7"/>
  <c r="R571" i="7"/>
  <c r="R570" i="7"/>
  <c r="R569" i="7"/>
  <c r="R568" i="7"/>
  <c r="R567" i="7"/>
  <c r="R566" i="7"/>
  <c r="R565" i="7"/>
  <c r="R564" i="7"/>
  <c r="R563" i="7"/>
  <c r="R562" i="7"/>
  <c r="R561" i="7"/>
  <c r="R560" i="7"/>
  <c r="R559" i="7"/>
  <c r="R558" i="7"/>
  <c r="R556" i="7"/>
  <c r="R555" i="7"/>
  <c r="R554" i="7"/>
  <c r="R553" i="7"/>
  <c r="R552" i="7"/>
  <c r="R551" i="7"/>
  <c r="R550" i="7"/>
  <c r="R549" i="7"/>
  <c r="R548" i="7"/>
  <c r="R547" i="7"/>
  <c r="R546" i="7"/>
  <c r="R545" i="7"/>
  <c r="R544" i="7"/>
  <c r="R543" i="7"/>
  <c r="R542" i="7"/>
  <c r="R541" i="7"/>
  <c r="R540" i="7"/>
  <c r="R539" i="7"/>
  <c r="R538" i="7"/>
  <c r="R537" i="7"/>
  <c r="R536" i="7"/>
  <c r="R534" i="7"/>
  <c r="R533" i="7"/>
  <c r="R531" i="7"/>
  <c r="R530" i="7"/>
  <c r="R529" i="7"/>
  <c r="R775" i="6"/>
  <c r="R774" i="6"/>
  <c r="R773" i="6"/>
  <c r="R772" i="6"/>
  <c r="R771" i="6"/>
  <c r="R770" i="6"/>
  <c r="R769" i="6"/>
  <c r="R768" i="6"/>
  <c r="R767" i="6"/>
  <c r="R766" i="6"/>
  <c r="R765" i="6"/>
  <c r="R764" i="6"/>
  <c r="R763" i="6"/>
  <c r="R762" i="6"/>
  <c r="R761" i="6"/>
  <c r="R759" i="6"/>
  <c r="R758" i="6"/>
  <c r="R757" i="6"/>
  <c r="R756" i="6"/>
  <c r="R755" i="6"/>
  <c r="R754" i="6"/>
  <c r="R753" i="6"/>
  <c r="R752" i="6"/>
  <c r="R751" i="6"/>
  <c r="R749" i="6"/>
  <c r="R748" i="6"/>
  <c r="R747" i="6"/>
  <c r="R746" i="6"/>
  <c r="R744" i="6"/>
  <c r="R741" i="6"/>
  <c r="R740" i="6"/>
  <c r="R739" i="6"/>
  <c r="R738" i="6"/>
  <c r="R736" i="6"/>
  <c r="R735" i="6"/>
  <c r="R734" i="6"/>
  <c r="R733" i="6"/>
  <c r="R732" i="6"/>
  <c r="R731" i="6"/>
  <c r="R730" i="6"/>
  <c r="R729" i="6"/>
  <c r="R728" i="6"/>
  <c r="R727" i="6"/>
  <c r="R726" i="6"/>
  <c r="R725" i="6"/>
  <c r="R724" i="6"/>
  <c r="R723" i="6"/>
  <c r="R722" i="6"/>
  <c r="R721" i="6"/>
  <c r="R720" i="6"/>
  <c r="R719" i="6"/>
  <c r="R718" i="6"/>
  <c r="R717" i="6"/>
  <c r="R716" i="6"/>
  <c r="R714" i="6"/>
  <c r="R711" i="6"/>
  <c r="R710" i="6"/>
  <c r="R709" i="6"/>
  <c r="R708" i="6"/>
  <c r="R707" i="6"/>
  <c r="R706" i="6"/>
  <c r="R705" i="6"/>
  <c r="R704" i="6"/>
  <c r="R702" i="6"/>
  <c r="R701" i="6"/>
  <c r="R700" i="6"/>
  <c r="R699" i="6"/>
  <c r="R697" i="6"/>
  <c r="R696" i="6"/>
  <c r="R695" i="6"/>
  <c r="R694" i="6"/>
  <c r="R693" i="6"/>
  <c r="R692" i="6"/>
  <c r="R691" i="6"/>
  <c r="R690" i="6"/>
  <c r="R689" i="6"/>
  <c r="R688" i="6"/>
  <c r="R687" i="6"/>
  <c r="R685" i="6"/>
  <c r="R684" i="6"/>
  <c r="R683" i="6"/>
  <c r="R682" i="6"/>
  <c r="R681" i="6"/>
  <c r="R680" i="6"/>
  <c r="R679" i="6"/>
  <c r="R678" i="6"/>
  <c r="R677" i="6"/>
  <c r="R676" i="6"/>
  <c r="R675" i="6"/>
  <c r="R674" i="6"/>
  <c r="R672" i="6"/>
  <c r="R671" i="6"/>
  <c r="R670" i="6"/>
  <c r="R667" i="6"/>
  <c r="R666" i="6"/>
  <c r="R665" i="6"/>
  <c r="R664" i="6"/>
  <c r="R663" i="6"/>
  <c r="R662" i="6"/>
  <c r="R660" i="6"/>
  <c r="R659" i="6"/>
  <c r="R658" i="6"/>
  <c r="R656" i="6"/>
  <c r="R655" i="6"/>
  <c r="R654" i="6"/>
  <c r="R653" i="6"/>
  <c r="R652" i="6"/>
  <c r="R651" i="6"/>
  <c r="R650" i="6"/>
  <c r="R649" i="6"/>
  <c r="R648" i="6"/>
  <c r="R646" i="6"/>
  <c r="R645" i="6"/>
  <c r="R644" i="6"/>
  <c r="R643" i="6"/>
  <c r="R642" i="6"/>
  <c r="R641" i="6"/>
  <c r="R640" i="6"/>
  <c r="R639" i="6"/>
  <c r="R638" i="6"/>
  <c r="R637" i="6"/>
  <c r="R635" i="6"/>
  <c r="R634" i="6"/>
  <c r="R633" i="6"/>
  <c r="R632" i="6"/>
  <c r="R631" i="6"/>
  <c r="R630" i="6"/>
  <c r="R629" i="6"/>
  <c r="R627" i="6"/>
  <c r="R626" i="6"/>
  <c r="R625" i="6"/>
  <c r="R624" i="6"/>
  <c r="R623" i="6"/>
  <c r="R622" i="6"/>
  <c r="R621" i="6"/>
  <c r="R620" i="6"/>
  <c r="R618" i="6"/>
  <c r="R617" i="6"/>
  <c r="R616" i="6"/>
  <c r="R615" i="6"/>
  <c r="R614" i="6"/>
  <c r="R613" i="6"/>
  <c r="R612" i="6"/>
  <c r="R611" i="6"/>
  <c r="R610" i="6"/>
  <c r="R609" i="6"/>
  <c r="R608" i="6"/>
  <c r="R607" i="6"/>
  <c r="R605" i="6"/>
  <c r="R604" i="6"/>
  <c r="R603" i="6"/>
  <c r="R602" i="6"/>
  <c r="R601" i="6"/>
  <c r="R600" i="6"/>
  <c r="R599" i="6"/>
  <c r="R598" i="6"/>
  <c r="R597" i="6"/>
  <c r="R596" i="6"/>
  <c r="R595" i="6"/>
  <c r="R593" i="6"/>
  <c r="R592" i="6"/>
  <c r="R591" i="6"/>
  <c r="R590" i="6"/>
  <c r="R589" i="6"/>
  <c r="R588" i="6"/>
  <c r="R587" i="6"/>
  <c r="R586" i="6"/>
  <c r="R585" i="6"/>
  <c r="R584" i="6"/>
  <c r="R583" i="6"/>
  <c r="R580" i="6"/>
  <c r="R579" i="6"/>
  <c r="R577" i="6"/>
  <c r="R576" i="6"/>
  <c r="R574" i="6"/>
  <c r="R573" i="6"/>
  <c r="R572" i="6"/>
  <c r="R571" i="6"/>
  <c r="R570" i="6"/>
  <c r="R569" i="6"/>
  <c r="R568" i="6"/>
  <c r="R567" i="6"/>
  <c r="R566" i="6"/>
  <c r="R565" i="6"/>
  <c r="R564" i="6"/>
  <c r="R563" i="6"/>
  <c r="R562" i="6"/>
  <c r="R561" i="6"/>
  <c r="R560" i="6"/>
  <c r="R559" i="6"/>
  <c r="R558" i="6"/>
  <c r="R556" i="6"/>
  <c r="R555" i="6"/>
  <c r="R554" i="6"/>
  <c r="R553" i="6"/>
  <c r="R552" i="6"/>
  <c r="R551" i="6"/>
  <c r="R550" i="6"/>
  <c r="R549" i="6"/>
  <c r="R548" i="6"/>
  <c r="R547" i="6"/>
  <c r="R546" i="6"/>
  <c r="R545" i="6"/>
  <c r="R544" i="6"/>
  <c r="R543" i="6"/>
  <c r="R542" i="6"/>
  <c r="R541" i="6"/>
  <c r="R540" i="6"/>
  <c r="R539" i="6"/>
  <c r="R538" i="6"/>
  <c r="R537" i="6"/>
  <c r="R536" i="6"/>
  <c r="R534" i="6"/>
  <c r="R533" i="6"/>
  <c r="R531" i="6"/>
  <c r="R530" i="6"/>
  <c r="R529" i="6"/>
  <c r="R942" i="5"/>
  <c r="R941" i="5"/>
  <c r="R940" i="5"/>
  <c r="R939" i="5"/>
  <c r="R938" i="5"/>
  <c r="R937" i="5"/>
  <c r="R936" i="5"/>
  <c r="R935" i="5"/>
  <c r="R934" i="5"/>
  <c r="R933" i="5"/>
  <c r="R932" i="5"/>
  <c r="R931" i="5"/>
  <c r="R930" i="5"/>
  <c r="R929" i="5"/>
  <c r="R928" i="5"/>
  <c r="R926" i="5"/>
  <c r="R925" i="5"/>
  <c r="R924" i="5"/>
  <c r="R923" i="5"/>
  <c r="R922" i="5"/>
  <c r="R921" i="5"/>
  <c r="R920" i="5"/>
  <c r="R918" i="5"/>
  <c r="R916" i="5"/>
  <c r="R914" i="5"/>
  <c r="R913" i="5"/>
  <c r="R912" i="5"/>
  <c r="R909" i="5"/>
  <c r="R908" i="5"/>
  <c r="R907" i="5"/>
  <c r="R906" i="5"/>
  <c r="R904" i="5"/>
  <c r="R901" i="5"/>
  <c r="R898" i="5"/>
  <c r="R897" i="5"/>
  <c r="R895" i="5"/>
  <c r="R894" i="5"/>
  <c r="R891" i="5"/>
  <c r="R890" i="5"/>
  <c r="R889" i="5"/>
  <c r="R888" i="5"/>
  <c r="R887" i="5"/>
  <c r="R886" i="5"/>
  <c r="R885" i="5"/>
  <c r="R884" i="5"/>
  <c r="R883" i="5"/>
  <c r="R882" i="5"/>
  <c r="R881" i="5"/>
  <c r="R880" i="5"/>
  <c r="R879" i="5"/>
  <c r="R878" i="5"/>
  <c r="R877" i="5"/>
  <c r="R875" i="5"/>
  <c r="R874" i="5"/>
  <c r="R873" i="5"/>
  <c r="R872" i="5"/>
  <c r="R871" i="5"/>
  <c r="R869" i="5"/>
  <c r="R868" i="5"/>
  <c r="R866" i="5"/>
  <c r="R864" i="5"/>
  <c r="R860" i="5"/>
  <c r="R859" i="5"/>
  <c r="R858" i="5"/>
  <c r="R857" i="5"/>
  <c r="R855" i="5"/>
  <c r="R854" i="5"/>
  <c r="R853" i="5"/>
  <c r="R852" i="5"/>
  <c r="R850" i="5"/>
  <c r="R849" i="5"/>
  <c r="R848" i="5"/>
  <c r="R847" i="5"/>
  <c r="R845" i="5"/>
  <c r="R844" i="5"/>
  <c r="R843" i="5"/>
  <c r="R842" i="5"/>
  <c r="R841" i="5"/>
  <c r="R840" i="5"/>
  <c r="R839" i="5"/>
  <c r="R838" i="5"/>
  <c r="R837" i="5"/>
  <c r="R836" i="5"/>
  <c r="R835" i="5"/>
  <c r="R833" i="5"/>
  <c r="R832" i="5"/>
  <c r="R830" i="5"/>
  <c r="R829" i="5"/>
  <c r="R828" i="5"/>
  <c r="R827" i="5"/>
  <c r="R826" i="5"/>
  <c r="R825" i="5"/>
  <c r="R824" i="5"/>
  <c r="R823" i="5"/>
  <c r="R822" i="5"/>
  <c r="R821" i="5"/>
  <c r="R819" i="5"/>
  <c r="R818" i="5"/>
  <c r="R817" i="5"/>
  <c r="R814" i="5"/>
  <c r="R813" i="5"/>
  <c r="R812" i="5"/>
  <c r="R811" i="5"/>
  <c r="R810" i="5"/>
  <c r="R809" i="5"/>
  <c r="R808" i="5"/>
  <c r="R806" i="5"/>
  <c r="R805" i="5"/>
  <c r="R804" i="5"/>
  <c r="R802" i="5"/>
  <c r="R801" i="5"/>
  <c r="R800" i="5"/>
  <c r="R799" i="5"/>
  <c r="R798" i="5"/>
  <c r="R797" i="5"/>
  <c r="R796" i="5"/>
  <c r="R795" i="5"/>
  <c r="R794" i="5"/>
  <c r="R793" i="5"/>
  <c r="R792" i="5"/>
  <c r="R790" i="5"/>
  <c r="R789" i="5"/>
  <c r="R788" i="5"/>
  <c r="R787" i="5"/>
  <c r="R786" i="5"/>
  <c r="R785" i="5"/>
  <c r="R784" i="5"/>
  <c r="R783" i="5"/>
  <c r="R782" i="5"/>
  <c r="R781" i="5"/>
  <c r="R780" i="5"/>
  <c r="R779" i="5"/>
  <c r="R777" i="5"/>
  <c r="R776" i="5"/>
  <c r="R775" i="5"/>
  <c r="R774" i="5"/>
  <c r="R773" i="5"/>
  <c r="R772" i="5"/>
  <c r="R771" i="5"/>
  <c r="R769" i="5"/>
  <c r="R768" i="5"/>
  <c r="R767" i="5"/>
  <c r="R766" i="5"/>
  <c r="R765" i="5"/>
  <c r="R764" i="5"/>
  <c r="R763" i="5"/>
  <c r="R762" i="5"/>
  <c r="R760" i="5"/>
  <c r="R759" i="5"/>
  <c r="R758" i="5"/>
  <c r="R757" i="5"/>
  <c r="R756" i="5"/>
  <c r="R755" i="5"/>
  <c r="R754" i="5"/>
  <c r="R752" i="5"/>
  <c r="R751" i="5"/>
  <c r="R750" i="5"/>
  <c r="R749" i="5"/>
  <c r="R748" i="5"/>
  <c r="R746" i="5"/>
  <c r="R745" i="5"/>
  <c r="R744" i="5"/>
  <c r="R743" i="5"/>
  <c r="R742" i="5"/>
  <c r="R741" i="5"/>
  <c r="R740" i="5"/>
  <c r="R739" i="5"/>
  <c r="R738" i="5"/>
  <c r="R737" i="5"/>
  <c r="R736" i="5"/>
  <c r="R734" i="5"/>
  <c r="R733" i="5"/>
  <c r="R732" i="5"/>
  <c r="R731" i="5"/>
  <c r="R730" i="5"/>
  <c r="R729" i="5"/>
  <c r="R728" i="5"/>
  <c r="R726" i="5"/>
  <c r="R725" i="5"/>
  <c r="R724" i="5"/>
  <c r="R723" i="5"/>
  <c r="R722" i="5"/>
  <c r="R721" i="5"/>
  <c r="R718" i="5"/>
  <c r="R717" i="5"/>
  <c r="R715" i="5"/>
  <c r="R714" i="5"/>
  <c r="R712" i="5"/>
  <c r="R711" i="5"/>
  <c r="R710" i="5"/>
  <c r="R709" i="5"/>
  <c r="R708" i="5"/>
  <c r="R707" i="5"/>
  <c r="R706" i="5"/>
  <c r="R705" i="5"/>
  <c r="R704" i="5"/>
  <c r="R703" i="5"/>
  <c r="R702" i="5"/>
  <c r="R701" i="5"/>
  <c r="R700" i="5"/>
  <c r="R699" i="5"/>
  <c r="R698" i="5"/>
  <c r="R697" i="5"/>
  <c r="R696" i="5"/>
  <c r="R695" i="5"/>
  <c r="R693" i="5"/>
  <c r="R692" i="5"/>
  <c r="R691" i="5"/>
  <c r="R690" i="5"/>
  <c r="R689" i="5"/>
  <c r="R688" i="5"/>
  <c r="R687" i="5"/>
  <c r="R686" i="5"/>
  <c r="R685" i="5"/>
  <c r="R684" i="5"/>
  <c r="R683" i="5"/>
  <c r="R682" i="5"/>
  <c r="R681" i="5"/>
  <c r="R680" i="5"/>
  <c r="R679" i="5"/>
  <c r="R678" i="5"/>
  <c r="R677" i="5"/>
  <c r="R676" i="5"/>
  <c r="R675" i="5"/>
  <c r="R674" i="5"/>
  <c r="R673" i="5"/>
  <c r="R672" i="5"/>
  <c r="R670" i="5"/>
  <c r="R669" i="5"/>
  <c r="R667" i="5"/>
  <c r="R666" i="5"/>
  <c r="R665" i="5"/>
  <c r="R942" i="2"/>
  <c r="R941" i="2"/>
  <c r="R940" i="2"/>
  <c r="R939" i="2"/>
  <c r="R938" i="2"/>
  <c r="R937" i="2"/>
  <c r="R936" i="2"/>
  <c r="R935" i="2"/>
  <c r="R934" i="2"/>
  <c r="R933" i="2"/>
  <c r="R932" i="2"/>
  <c r="R931" i="2"/>
  <c r="R930" i="2"/>
  <c r="R929" i="2"/>
  <c r="R928" i="2"/>
  <c r="R926" i="2"/>
  <c r="R925" i="2"/>
  <c r="R924" i="2"/>
  <c r="R923" i="2"/>
  <c r="R922" i="2"/>
  <c r="R921" i="2"/>
  <c r="R920" i="2"/>
  <c r="R918" i="2"/>
  <c r="R916" i="2"/>
  <c r="R914" i="2"/>
  <c r="R913" i="2"/>
  <c r="R912" i="2"/>
  <c r="R909" i="2"/>
  <c r="R908" i="2"/>
  <c r="R907" i="2"/>
  <c r="R906" i="2"/>
  <c r="R904" i="2"/>
  <c r="R901" i="2"/>
  <c r="R898" i="2"/>
  <c r="R897" i="2"/>
  <c r="R895" i="2"/>
  <c r="R894" i="2"/>
  <c r="R891" i="2"/>
  <c r="R890" i="2"/>
  <c r="R889" i="2"/>
  <c r="R888" i="2"/>
  <c r="R887" i="2"/>
  <c r="R886" i="2"/>
  <c r="R885" i="2"/>
  <c r="R884" i="2"/>
  <c r="R883" i="2"/>
  <c r="R882" i="2"/>
  <c r="R881" i="2"/>
  <c r="R880" i="2"/>
  <c r="R879" i="2"/>
  <c r="R878" i="2"/>
  <c r="R877" i="2"/>
  <c r="R875" i="2"/>
  <c r="R874" i="2"/>
  <c r="R873" i="2"/>
  <c r="R872" i="2"/>
  <c r="R871" i="2"/>
  <c r="R869" i="2"/>
  <c r="R868" i="2"/>
  <c r="R866" i="2"/>
  <c r="R864" i="2"/>
  <c r="R860" i="2"/>
  <c r="R859" i="2"/>
  <c r="R858" i="2"/>
  <c r="R857" i="2"/>
  <c r="R855" i="2"/>
  <c r="R854" i="2"/>
  <c r="R853" i="2"/>
  <c r="R852" i="2"/>
  <c r="R850" i="2"/>
  <c r="R849" i="2"/>
  <c r="R848" i="2"/>
  <c r="R847" i="2"/>
  <c r="R845" i="2"/>
  <c r="R844" i="2"/>
  <c r="R843" i="2"/>
  <c r="R842" i="2"/>
  <c r="R841" i="2"/>
  <c r="R840" i="2"/>
  <c r="R839" i="2"/>
  <c r="R838" i="2"/>
  <c r="R837" i="2"/>
  <c r="R836" i="2"/>
  <c r="R835" i="2"/>
  <c r="R833" i="2"/>
  <c r="R832" i="2"/>
  <c r="R830" i="2"/>
  <c r="R829" i="2"/>
  <c r="R828" i="2"/>
  <c r="R827" i="2"/>
  <c r="R826" i="2"/>
  <c r="R825" i="2"/>
  <c r="R824" i="2"/>
  <c r="R823" i="2"/>
  <c r="R822" i="2"/>
  <c r="R821" i="2"/>
  <c r="R819" i="2"/>
  <c r="R818" i="2"/>
  <c r="R817" i="2"/>
  <c r="R814" i="2"/>
  <c r="R813" i="2"/>
  <c r="R812" i="2"/>
  <c r="R811" i="2"/>
  <c r="R810" i="2"/>
  <c r="R809" i="2"/>
  <c r="R808" i="2"/>
  <c r="R806" i="2"/>
  <c r="R805" i="2"/>
  <c r="R804" i="2"/>
  <c r="R802" i="2"/>
  <c r="R801" i="2"/>
  <c r="R800" i="2"/>
  <c r="R799" i="2"/>
  <c r="R798" i="2"/>
  <c r="R797" i="2"/>
  <c r="R796" i="2"/>
  <c r="R795" i="2"/>
  <c r="R794" i="2"/>
  <c r="R793" i="2"/>
  <c r="R792" i="2"/>
  <c r="R790" i="2"/>
  <c r="R789" i="2"/>
  <c r="R788" i="2"/>
  <c r="R787" i="2"/>
  <c r="R786" i="2"/>
  <c r="R785" i="2"/>
  <c r="R784" i="2"/>
  <c r="R783" i="2"/>
  <c r="R782" i="2"/>
  <c r="R781" i="2"/>
  <c r="R780" i="2"/>
  <c r="R779" i="2"/>
  <c r="R777" i="2"/>
  <c r="R776" i="2"/>
  <c r="R775" i="2"/>
  <c r="R774" i="2"/>
  <c r="R773" i="2"/>
  <c r="R772" i="2"/>
  <c r="R771" i="2"/>
  <c r="R769" i="2"/>
  <c r="R768" i="2"/>
  <c r="R767" i="2"/>
  <c r="R766" i="2"/>
  <c r="R765" i="2"/>
  <c r="R764" i="2"/>
  <c r="R763" i="2"/>
  <c r="R762" i="2"/>
  <c r="R760" i="2"/>
  <c r="R759" i="2"/>
  <c r="R758" i="2"/>
  <c r="R757" i="2"/>
  <c r="R756" i="2"/>
  <c r="R755" i="2"/>
  <c r="R754" i="2"/>
  <c r="R752" i="2"/>
  <c r="R751" i="2"/>
  <c r="R750" i="2"/>
  <c r="R749" i="2"/>
  <c r="R748" i="2"/>
  <c r="R746" i="2"/>
  <c r="R745" i="2"/>
  <c r="R744" i="2"/>
  <c r="R743" i="2"/>
  <c r="R742" i="2"/>
  <c r="R741" i="2"/>
  <c r="R740" i="2"/>
  <c r="R739" i="2"/>
  <c r="R738" i="2"/>
  <c r="R737" i="2"/>
  <c r="R736" i="2"/>
  <c r="R734" i="2"/>
  <c r="R733" i="2"/>
  <c r="R732" i="2"/>
  <c r="R731" i="2"/>
  <c r="R730" i="2"/>
  <c r="R729" i="2"/>
  <c r="R728" i="2"/>
  <c r="R726" i="2"/>
  <c r="R725" i="2"/>
  <c r="R724" i="2"/>
  <c r="R723" i="2"/>
  <c r="R722" i="2"/>
  <c r="R721" i="2"/>
  <c r="R718" i="2"/>
  <c r="R717" i="2"/>
  <c r="R715" i="2"/>
  <c r="R714" i="2"/>
  <c r="R712" i="2"/>
  <c r="R711" i="2"/>
  <c r="R710" i="2"/>
  <c r="R709" i="2"/>
  <c r="R708" i="2"/>
  <c r="R707" i="2"/>
  <c r="R706" i="2"/>
  <c r="R705" i="2"/>
  <c r="R704" i="2"/>
  <c r="R703" i="2"/>
  <c r="R702" i="2"/>
  <c r="R701" i="2"/>
  <c r="R700" i="2"/>
  <c r="R699" i="2"/>
  <c r="R698" i="2"/>
  <c r="R697" i="2"/>
  <c r="R696" i="2"/>
  <c r="R695" i="2"/>
  <c r="R693" i="2"/>
  <c r="R692" i="2"/>
  <c r="R691" i="2"/>
  <c r="R690" i="2"/>
  <c r="R689" i="2"/>
  <c r="R688" i="2"/>
  <c r="R687" i="2"/>
  <c r="R686" i="2"/>
  <c r="R685" i="2"/>
  <c r="R684" i="2"/>
  <c r="R683" i="2"/>
  <c r="R682" i="2"/>
  <c r="R681" i="2"/>
  <c r="R680" i="2"/>
  <c r="R679" i="2"/>
  <c r="R678" i="2"/>
  <c r="R677" i="2"/>
  <c r="R676" i="2"/>
  <c r="R675" i="2"/>
  <c r="R674" i="2"/>
  <c r="R673" i="2"/>
  <c r="R672" i="2"/>
  <c r="R670" i="2"/>
  <c r="R669" i="2"/>
  <c r="R667" i="2"/>
  <c r="R666" i="2"/>
  <c r="R665" i="2"/>
  <c r="AS135" i="12" a="1"/>
  <c r="AP529" i="9" a="1"/>
  <c r="AP528" i="9" a="1"/>
  <c r="AS136" i="12" a="1"/>
  <c r="AS135" i="12" l="1"/>
  <c r="AS136" i="12"/>
  <c r="AP529" i="9"/>
  <c r="AP528" i="9"/>
  <c r="AS137" i="12" l="1"/>
  <c r="AP530" i="9"/>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IEEE" description="Connection to the 'IEEE' query in the workbook." type="5" refreshedVersion="8" background="1" saveData="1">
    <dbPr connection="Provider=Microsoft.Mashup.OleDb.1;Data Source=$Workbook$;Location=IEEE;Extended Properties=&quot;&quot;" command="SELECT * FROM [IEEE]"/>
  </connection>
  <connection id="2" xr16:uid="{A26CD21D-639B-44DF-8A58-A5203B577FA1}" keepAlive="1" name="Query - IEEE (10)" description="Connection to the 'IEEE (10)' query in the workbook." type="5" refreshedVersion="8" background="1" saveData="1">
    <dbPr connection="Provider=Microsoft.Mashup.OleDb.1;Data Source=$Workbook$;Location=&quot;IEEE (10)&quot;;Extended Properties=&quot;&quot;" command="SELECT * FROM [IEEE (10)]"/>
  </connection>
  <connection id="3" xr16:uid="{246C69CA-9CA1-4F2F-B309-1AC2B2E79484}" keepAlive="1" name="Query - IEEE (11)" description="Connection to the 'IEEE (11)' query in the workbook." type="5" refreshedVersion="8" background="1" saveData="1">
    <dbPr connection="Provider=Microsoft.Mashup.OleDb.1;Data Source=$Workbook$;Location=&quot;IEEE (11)&quot;;Extended Properties=&quot;&quot;" command="SELECT * FROM [IEEE (11)]"/>
  </connection>
  <connection id="4" xr16:uid="{2D3B9969-D18E-4C16-BA86-B362464125B8}" keepAlive="1" name="Query - IEEE (12)" description="Connection to the 'IEEE (12)' query in the workbook." type="5" refreshedVersion="8" background="1" saveData="1">
    <dbPr connection="Provider=Microsoft.Mashup.OleDb.1;Data Source=$Workbook$;Location=&quot;IEEE (12)&quot;;Extended Properties=&quot;&quot;" command="SELECT * FROM [IEEE (12)]"/>
  </connection>
  <connection id="5" xr16:uid="{1ECD2CEC-E808-4A1B-B035-B2592C67220F}" keepAlive="1" name="Query - IEEE (13)" description="Connection to the 'IEEE (13)' query in the workbook." type="5" refreshedVersion="8" background="1" saveData="1">
    <dbPr connection="Provider=Microsoft.Mashup.OleDb.1;Data Source=$Workbook$;Location=&quot;IEEE (13)&quot;;Extended Properties=&quot;&quot;" command="SELECT * FROM [IEEE (13)]"/>
  </connection>
  <connection id="6" xr16:uid="{C8FCA291-801B-49F7-BEB4-5973806CB58D}" keepAlive="1" name="Query - IEEE (14)" description="Connection to the 'IEEE (14)' query in the workbook." type="5" refreshedVersion="8" background="1" saveData="1">
    <dbPr connection="Provider=Microsoft.Mashup.OleDb.1;Data Source=$Workbook$;Location=&quot;IEEE (14)&quot;;Extended Properties=&quot;&quot;" command="SELECT * FROM [IEEE (14)]"/>
  </connection>
  <connection id="7" xr16:uid="{E3DD6E3F-A76E-466D-A977-98FA759E33AF}" keepAlive="1" name="Query - IEEE (15)" description="Connection to the 'IEEE (15)' query in the workbook." type="5" refreshedVersion="8" background="1" saveData="1">
    <dbPr connection="Provider=Microsoft.Mashup.OleDb.1;Data Source=$Workbook$;Location=&quot;IEEE (15)&quot;;Extended Properties=&quot;&quot;" command="SELECT * FROM [IEEE (15)]"/>
  </connection>
  <connection id="8" xr16:uid="{A1CB899D-E473-48E1-B9C2-7A89BCCFB219}" keepAlive="1" name="Query - IEEE (2)" description="Connection to the 'IEEE (2)' query in the workbook." type="5" refreshedVersion="8" background="1" saveData="1">
    <dbPr connection="Provider=Microsoft.Mashup.OleDb.1;Data Source=$Workbook$;Location=&quot;IEEE (2)&quot;;Extended Properties=&quot;&quot;" command="SELECT * FROM [IEEE (2)]"/>
  </connection>
  <connection id="9" xr16:uid="{D3639F63-5A05-4E4D-92A5-50DB5E30D802}" keepAlive="1" name="Query - IEEE (3)" description="Connection to the 'IEEE (3)' query in the workbook." type="5" refreshedVersion="8" background="1" saveData="1">
    <dbPr connection="Provider=Microsoft.Mashup.OleDb.1;Data Source=$Workbook$;Location=&quot;IEEE (3)&quot;;Extended Properties=&quot;&quot;" command="SELECT * FROM [IEEE (3)]"/>
  </connection>
  <connection id="10" xr16:uid="{28DF8FB3-CD4F-4F40-8811-FFC2ABA6BACE}" keepAlive="1" name="Query - IEEE (4)" description="Connection to the 'IEEE (4)' query in the workbook." type="5" refreshedVersion="8" background="1" saveData="1">
    <dbPr connection="Provider=Microsoft.Mashup.OleDb.1;Data Source=$Workbook$;Location=&quot;IEEE (4)&quot;;Extended Properties=&quot;&quot;" command="SELECT * FROM [IEEE (4)]"/>
  </connection>
  <connection id="11" xr16:uid="{5C10F740-2366-47B1-AE3C-2EA689ED8E26}" keepAlive="1" name="Query - IEEE (5)" description="Connection to the 'IEEE (5)' query in the workbook." type="5" refreshedVersion="8" background="1" saveData="1">
    <dbPr connection="Provider=Microsoft.Mashup.OleDb.1;Data Source=$Workbook$;Location=&quot;IEEE (5)&quot;;Extended Properties=&quot;&quot;" command="SELECT * FROM [IEEE (5)]"/>
  </connection>
  <connection id="12" xr16:uid="{1F887220-2A9D-4F1C-8E07-803B34109BA1}" keepAlive="1" name="Query - IEEE (6)" description="Connection to the 'IEEE (6)' query in the workbook." type="5" refreshedVersion="8" background="1" saveData="1">
    <dbPr connection="Provider=Microsoft.Mashup.OleDb.1;Data Source=$Workbook$;Location=&quot;IEEE (6)&quot;;Extended Properties=&quot;&quot;" command="SELECT * FROM [IEEE (6)]"/>
  </connection>
  <connection id="13" xr16:uid="{78DFA600-1616-44C9-BFF7-9AB5063607B5}" keepAlive="1" name="Query - IEEE (7)" description="Connection to the 'IEEE (7)' query in the workbook." type="5" refreshedVersion="8" background="1" saveData="1">
    <dbPr connection="Provider=Microsoft.Mashup.OleDb.1;Data Source=$Workbook$;Location=&quot;IEEE (7)&quot;;Extended Properties=&quot;&quot;" command="SELECT * FROM [IEEE (7)]"/>
  </connection>
  <connection id="14" xr16:uid="{C00FF424-DD6B-4A3D-A8C3-65BCEEA878B1}" keepAlive="1" name="Query - IEEE (8)" description="Connection to the 'IEEE (8)' query in the workbook." type="5" refreshedVersion="8" background="1" saveData="1">
    <dbPr connection="Provider=Microsoft.Mashup.OleDb.1;Data Source=$Workbook$;Location=&quot;IEEE (8)&quot;;Extended Properties=&quot;&quot;" command="SELECT * FROM [IEEE (8)]"/>
  </connection>
  <connection id="15" xr16:uid="{0034F733-3863-4E98-8074-24FA8D898359}" keepAlive="1" name="Query - IEEE (9)" description="Connection to the 'IEEE (9)' query in the workbook." type="5" refreshedVersion="8" background="1" saveData="1">
    <dbPr connection="Provider=Microsoft.Mashup.OleDb.1;Data Source=$Workbook$;Location=&quot;IEEE (9)&quot;;Extended Properties=&quot;&quot;" command="SELECT * FROM [IEEE (9)]"/>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<sst xmlns="http://schemas.openxmlformats.org/spreadsheetml/2006/main" count="91474" uniqueCount="8110">
  <si>
    <t>Document Title</t>
  </si>
  <si>
    <t>Authors</t>
  </si>
  <si>
    <t>Author Affiliations</t>
  </si>
  <si>
    <t>Publication Title</t>
  </si>
  <si>
    <t>Date Added To Xplore</t>
  </si>
  <si>
    <t>Publication Year</t>
  </si>
  <si>
    <t>Volume</t>
  </si>
  <si>
    <t>Issue</t>
  </si>
  <si>
    <t>Start Page</t>
  </si>
  <si>
    <t>End Page</t>
  </si>
  <si>
    <t>Abstract</t>
  </si>
  <si>
    <t>ISSN</t>
  </si>
  <si>
    <t>ISBNs</t>
  </si>
  <si>
    <t>DOI</t>
  </si>
  <si>
    <t>Funding Information</t>
  </si>
  <si>
    <t>PDF Link</t>
  </si>
  <si>
    <t>Author Keywords</t>
  </si>
  <si>
    <t>IEEE Terms</t>
  </si>
  <si>
    <t>INSPEC Controlled Terms</t>
  </si>
  <si>
    <t>INSPEC Non-Controlled Terms</t>
  </si>
  <si>
    <t>Mesh_Terms</t>
  </si>
  <si>
    <t>Article Citation Count</t>
  </si>
  <si>
    <t>Patent Citation Count</t>
  </si>
  <si>
    <t>Reference Count</t>
  </si>
  <si>
    <t>License</t>
  </si>
  <si>
    <t>Online Date</t>
  </si>
  <si>
    <t>Issue Date</t>
  </si>
  <si>
    <t>Meeting Date</t>
  </si>
  <si>
    <t>Publisher</t>
  </si>
  <si>
    <t>Document Identifier</t>
  </si>
  <si>
    <t>FBMTP: An Automated Fault and Behavioral Anomaly Detection and Isolation Tool for PLC-Controlled Manufacturing Systems</t>
  </si>
  <si>
    <t>A. Ghosh; S. Qin; J. Lee; G. -N. Wang</t>
  </si>
  <si>
    <t>Unified Digital Manufacturing Laboratory, Ajou University, Suwon, South Korea; Unified Digital Manufacturing Laboratory, Ajou University, Suwon, South Korea; Department of Industrial Engineering, Ajou University, Suwon, South Korea; Department of Industrial Engineering, Ajou University, Suwon, South Korea</t>
  </si>
  <si>
    <t>IEEE Transactions on Systems, Man, and Cybernetics: Systems</t>
  </si>
  <si>
    <t>The fault and behavioral anomaly detection and isolation (FBADI) in programmable logic controller (PLC) controlled systems has been under an active study for several decades. In this paper, we present a tool, called the fault and behavior monitoring tool for PLC (FBMTP) that can solve the FBADI problem in PLC-controlled manufacturing systems effectively. FBMTP first creates a nominal deterministic finite-state automaton-based model of the PLC control process, and then utilizes that model to detect and isolate the faults and the behavioral anomalies. The key idea is to check whether the observed behavior is consistent with the modeled behavior or not. The control signal data stored in the PLC memory is used for this whole procedure. With growing size of the manufacturing systems, it becomes difficult to obtain all the control signal data accurately because of the limited data acquisition time in each PLC scan cycle. The proposed control process modeling and the FBADI methodology of FBMTP can cope with such data inaccuracy problems associated with large manufacturing systems efficiently. Our experiments show that FBMTP provides highly accurate FBADI results for both small and large manufacturing systems.</t>
  </si>
  <si>
    <t>2168-2232</t>
  </si>
  <si>
    <t>10.1109/TSMC.2016.2633392</t>
  </si>
  <si>
    <t xml:space="preserve">Defense Acquisition Program Administration and Agency for Defense Development, South Korea(grant numbers:UD140022PD); Ministry of Trade, Industry and Energy (MOTIE), South Korea(grant numbers:10051146); ICT Research and Development Program of the Ministry of Science, ICT and Future Planning and Institute for Information and Communications Technology Promotion, South Korea(grant numbers:10047046); MOTIE and Korea Institute for Advancement of Technology, South Korea(grant numbers:N0001083); </t>
  </si>
  <si>
    <t>https://ieeexplore.ieee.org/stamp/stamp.jsp?arnumber=7786853</t>
  </si>
  <si>
    <t>Anomaly detection and isolation;behavior monitoring;fault detection and isolation (FDI);log data analysis;manufacturing systems;programmable logic controller (PLC)</t>
  </si>
  <si>
    <t>Manufacturing systems;Process control;Anomaly detection;Sensors;Automata;Fault diagnosis;Circuit faults;Data analysis;Programmable control</t>
  </si>
  <si>
    <t>control engineering computing;data acquisition;fault diagnosis;finite state machines;manufacturing systems;production engineering computing;programmable controllers</t>
  </si>
  <si>
    <t>FBMTP;PLC-controlled manufacturing systems;behavior monitoring tool;PLC control process;behavioral anomalies;FBADI methodology;programmable logic controller;automated fault and behavioral anomaly detection and isolation tool;fault and behavior monitoring tool;nominal deterministic finite-state automaton-based model;PLC memory;data acquisition</t>
  </si>
  <si>
    <t>IEEE</t>
  </si>
  <si>
    <t>IEEE Journals</t>
  </si>
  <si>
    <t>Application of powerful SFC to self diagnosis of manufacturing machines in the tire industry</t>
  </si>
  <si>
    <t>T. Kokubu; J. Hamano; K. Kamiyama; T. Okamoto</t>
  </si>
  <si>
    <t>Automation Controls and System Development Department, Bridgestone Corporation, Kodaira, Tokyo, Japan; Production Engineering Research Laboratory, Hitachi and Limited, Yokohama, Kanagawa, Japan; Department of Electrical &amp; Electronics Engineering, Utsunomiya University, Utsunomiya, Tochigi, Japan; Electronic Equipment Engineering and Development Department Omika Works, Hitachi and Limited, Hitachi, Ibaraki, Japan</t>
  </si>
  <si>
    <t>Proceedings of IECON '93 - 19th Annual Conference of IEEE Industrial Electronics</t>
  </si>
  <si>
    <t>498 vol.1</t>
  </si>
  <si>
    <t>Proposed new troubleshooting methods for programmable controllers (PCs). Through studies of field applications in the tire industry the sequential function chart (SFC) is recognized as not only a powerful substitution for ladder logic diagram but also as useful in machine trouble diagnosis. Typical enhancements of SFC as self diagnostic function are; 1) to search the conditions which cause the machine to halt, 2) to collect logging table data for the historical program paths analysis, and 3) to specify the cause of the trouble by tracing back 1) and 2). This paper discusses the self diagnostic functions by SFC and its implementation.&lt;&gt;</t>
  </si>
  <si>
    <t>0-7803-0891-3</t>
  </si>
  <si>
    <t>10.1109/IECON.1993.339027</t>
  </si>
  <si>
    <t>https://ieeexplore.ieee.org/stamp/stamp.jsp?arnumber=339027</t>
  </si>
  <si>
    <t>Tires;Manufacturing industries;Personal communication networks;Signal processing;Relays;Manufacturing automation;Programmable control;Wiring;Logic programming;Electrical equipment industry</t>
  </si>
  <si>
    <t>rubber industry;process computer control;process control;programmable controllers;failure analysis</t>
  </si>
  <si>
    <t>sequential function chart;self diagnosis;manufacturing machines;tire industry;programmable controllers;PLC;logging table data collection;historical program paths analysis</t>
  </si>
  <si>
    <t>IEEE Conferences</t>
  </si>
  <si>
    <t>LogLens: A Real-Time Log Analysis System</t>
  </si>
  <si>
    <t>B. Debnath; M. Solaimani; M. A. G. Gulzar; N. Arora; C. Lumezanu; J. Xu; B. Zong; H. Zhang; G. Jiang; L. Khan</t>
  </si>
  <si>
    <t>NEC Laboratories America, Inc., Princeton, New Jersey, USA; NEC Laboratories America, Inc.; NEC Laboratories America, Inc.; NEC Laboratories America, Inc.; NEC Laboratories America, Inc., Princeton, New Jersey, USA; NEC Laboratories America, Inc., Princeton, New Jersey, USA; NEC Laboratories America, Inc., Princeton, New Jersey, USA; NEC Laboratories America, Inc.; NEC Laboratories America, Inc.; CS Department, The University of Texas at Dallas, USA</t>
  </si>
  <si>
    <t>2018 IEEE 38th International Conference on Distributed Computing Systems (ICDCS)</t>
  </si>
  <si>
    <t>Administrators of most user-facing systems depend on periodic log data to get an idea of the health and status of production applications. Logs report information, which is crucial to diagnose the root cause of complex problems. In this paper, we present a real-time log analysis system called LogLens that automates the process of anomaly detection from logs with no (or minimal) target system knowledge and user specification. In LogLens, we employ unsupervised machine learning based techniques to discover patterns in application logs, and then leverage these patterns along with the real-time log parsing for designing advanced log analytics applications. Compared to the existing systems which are primarily limited to log indexing and search capabilities, LogLens presents an extensible system for supporting both stateless and stateful log analysis applications. Currently, LogLens is running at the core of a commercial log analysis solution handling millions of logs generated from the large-scale industrial environments and reported up to 12096x man-hours reduction in troubleshooting operational problems compared to the manual approach.</t>
  </si>
  <si>
    <t>2575-8411</t>
  </si>
  <si>
    <t>978-1-5386-6871-9</t>
  </si>
  <si>
    <t>10.1109/ICDCS.2018.00105</t>
  </si>
  <si>
    <t>https://ieeexplore.ieee.org/stamp/stamp.jsp?arnumber=8416368</t>
  </si>
  <si>
    <t>Log Analysis;Log Parsing;Anomaly Detection;Unsupervised Learning;Big Data Processing;Spark;Log Sequence Violation;Distributed Computing;Real time system;Event Driven Compution</t>
  </si>
  <si>
    <t>Adaptation models;Anomaly detection;Tools;Detectors;Real-time systems;Sparks;Analytical models</t>
  </si>
  <si>
    <t>data loggers;production engineering computing;unsupervised learning</t>
  </si>
  <si>
    <t>LogLens;real-time log analysis system;periodic log data;logs report information;application logs;real-time log parsing;advanced log analytics applications;stateless log analysis applications;stateful log analysis applications;anomaly detection;unsupervised machine learning;large-scale industrial environments;production applications</t>
  </si>
  <si>
    <t>Fuzzy logic model for deodorizer troubleshooting in palm oil refining</t>
  </si>
  <si>
    <t>I. S. Salleh; K. Mohd-Yusof; G. Zahedi</t>
  </si>
  <si>
    <t>Department of Chemical Engineering, Faculty of Chemical Engineering, Universiti Teknologi Malaysia, Johor Bahru, Malaysia; Department of Chemical Engineering, Faculty of Chemical Engineering, Universiti Teknologi Malaysia, Johor Bahru, Malaysia; Department of Chemical Engineering, Faculty of Chemical Engineering, Universiti Teknologi Malaysia, Johor Bahru, Malaysia</t>
  </si>
  <si>
    <t>2012 12th International Conference on Control, Automation and Systems</t>
  </si>
  <si>
    <t>Deodorizer failure roots from many sources that disrupting plant operation. A correct action for remedies during troubleshooting can save company time and profit. In this study based on real plant data, a fuzzy logic model was developed to troubleshoot the root cause of problem for deodorizer failure. An abnormality of deodorizer root cause of problem was monitored through normal condition baseline. In order to build the fuzzy troubleshooting system, the linguistic data was gathered by interviewing palm oil refining plant workers that included experienced plant operators, supervisors and executives. Numerical data were collected by reviewing Standard Operating Procedure (SOP), Process and Instrumentation Diagram (P&amp;ID), plant manual, etc. Root cause of deodorizer failure was separated into seven categories: Fatty Acid Distillate (FAD), cooling tower, hotwell, sparging steam, High Pressure Boiler (HPB), other vacuum parameter and others. The proposed model was successfully able to predict the action needed for deodorizer failure. The model can be employed for training to inexperience workers and operators.</t>
  </si>
  <si>
    <t>978-89-93215-04-5</t>
  </si>
  <si>
    <t>https://ieeexplore.ieee.org/stamp/stamp.jsp?arnumber=6393465</t>
  </si>
  <si>
    <t>Fuzzy Logic;Deodorizer;Troubleshooting;Palm Oil Refining</t>
  </si>
  <si>
    <t>Fuzzy logic;Cooling;Predictive models;Mathematical model;Poles and towers;Refining;Pragmatics</t>
  </si>
  <si>
    <t>boilers;computerised monitoring;cooling towers;distillation;failure analysis;fuzzy logic;oil refining;production engineering computing</t>
  </si>
  <si>
    <t>fuzzy logic model;deodorizer troubleshooting;deodorizer failure roots;plant operation disruption;company time;real plant data;deodorizer failure;deodorizer root cause;normal condition baseline;fuzzy troubleshooting system;linguistic data;palm oil refining plant;plant operators;standard operating procedure;SOP;process and instrumentation diagram;P&amp;ID;plant manual;fatty acid distillation;FAD;cooling tower;hotwell;sparging steam;high pressure boiler;HPB;vacuum parameter;inexperience workers;inexperience operators</t>
  </si>
  <si>
    <t>Machine Failure Diagnosis by Combining Software Log and Sensor Data</t>
  </si>
  <si>
    <t>T. Onishi; H. Kashima</t>
  </si>
  <si>
    <t>Industrial Automation Company, OMRON Corporation, Shiga, Japan; Graduate School of Informatics, Kyoto University, Kyoto, Japan</t>
  </si>
  <si>
    <t>2021 3rd International Conference on Electrical, Control and Instrumentation Engineering (ICECIE)</t>
  </si>
  <si>
    <t>Many studies have been conducted in the manufacturing industry to support the cause analysis and early recovery of production line shutdowns caused by machine failures. However, methods such as simple anomaly detection are not effective against large machines with complex behavior. In this study, we propose a method for such machines to show the estimated causes of failure by combining log text files and sensor data, which record software behavior and hardware status, respectively. The proposed method is twice as accurate as methods with only software logs or sensor data, and achieves explainability of the results.</t>
  </si>
  <si>
    <t>978-1-6654-4966-3</t>
  </si>
  <si>
    <t>10.1109/ICECIE52348.2021.9664675</t>
  </si>
  <si>
    <t>https://ieeexplore.ieee.org/stamp/stamp.jsp?arnumber=9664675</t>
  </si>
  <si>
    <t>Failure Diagnosis;Log Analysis;Anomaly Detection;Machine Maintenance</t>
  </si>
  <si>
    <t>Manufacturing industries;Instruments;Production;Software;Hardware;Artificial intelligence;Anomaly detection</t>
  </si>
  <si>
    <t>failure analysis;fault diagnosis;maintenance engineering;manufacturing industries;production engineering computing;sensor fusion;text analysis</t>
  </si>
  <si>
    <t>software log;sensor data;manufacturing industry;cause analysis;anomaly detection;log text files;software behavior;hardware status;machine failure diagnosis;production line shutdowns recovery;machine maintenance</t>
  </si>
  <si>
    <t>Six-Sigma Quality Management of Additive Manufacturing</t>
  </si>
  <si>
    <t>H. Yang; P. Rao; T. Simpson; Y. Lu; P. Witherell; A. R. Nassar; E. Reutzel; S. Kumara</t>
  </si>
  <si>
    <t>Harold and Inge Marcus Department of Industrial and Manufacturing Engineering, The Pennsylvania State University, University Park, PA, USA; Department of Mechanical and Materials Engineering, University of Nebraska–Lincoln, Lincoln, NE, USA; Center for Innovative Materials Processing 3D (CIMP-3D), The Pennsylvania State University, University Park, PA, USA; National Institute of Standards and Technology, Gaithersburg, MD, USA; National Institute of Standards and Technology, Gaithersburg, MD, USA; Center for Innovative Materials Processing 3D (CIMP-3D), The Pennsylvania State University, University Park, PA, USA; Center for Innovative Materials Processing 3D (CIMP-3D), The Pennsylvania State University, University Park, PA, USA; Harold and Inge Marcus Department of Industrial and Manufacturing Engineering, The Pennsylvania State University, University Park, PA, USA</t>
  </si>
  <si>
    <t>Proceedings of the IEEE</t>
  </si>
  <si>
    <t>Quality is a key determinant in deploying new processes, products, or services and influences the adoption of emerging manufacturing technologies. The advent of additive manufacturing (AM) as a manufacturing process has the potential to revolutionize a host of enterprise-related functions from production to the supply chain. The unprecedented level of design flexibility and expanded functionality offered by AM, coupled with greatly reduced lead times, can potentially pave the way for mass customization. However, widespread application of AM is currently hampered by technical challenges in process repeatability and quality management. The breakthrough effect of six sigma (6S) has been demonstrated in traditional manufacturing industries (e.g., semiconductor and automotive industries) in the context of quality planning, control, and improvement through the intensive use of data, statistics, and optimization. 6S entails a data-driven DMAIC methodology of five steps-define, measure, analyze, improve, and control. Notwithstanding the sustained successes of the 6S knowledge body in a variety of established industries ranging from manufacturing, healthcare, logistics, and beyond, there is a dearth of concentrated application of 6S quality management approaches in the context of AM. In this article, we propose to design, develop, and implement the new DMAIC methodology for the 6S quality management of AM. First, we define the specific quality challenges arising from AM layerwise fabrication and mass customization (even one-of-a-kind production). Second, we present a review of AM metrology and sensing techniques, from materials through design, process, and environment, to postbuild inspection. Third, we contextualize a framework for realizing the full potential of data from AM systems and emphasize the need for analytical methods and tools. We propose and delineate the utility of new data-driven analytical methods, including deep learning, machine learning, and network science, to characterize and model the interrelationships between engineering design, machine setting, process variability, and final build quality. Fourth, we present the methodologies of ontology analytics, design of experiments (DOE), and simulation analysis for AM system improvements. In closing, new process control approaches are discussed to optimize the action plans, once an anomaly is detected, with specific consideration of lead time and energy consumption. We posit that this work will catalyze more in-depth investigations and multidisciplinary research efforts to accelerate the application of 6S quality management in AM.</t>
  </si>
  <si>
    <t>1558-2256</t>
  </si>
  <si>
    <t>10.1109/JPROC.2020.3034519</t>
  </si>
  <si>
    <t>https://ieeexplore.ieee.org/stamp/stamp.jsp?arnumber=9272610</t>
  </si>
  <si>
    <t>Additive manufacturing (AM);artificial intelligence (AI);data analytics;engineering design;quality management;sensor systems;simulation modeling</t>
  </si>
  <si>
    <t>Mass customization;Quality management;Laser beams;Solid modeling;Three-dimensional printing;Process control;Analytical models;Six sigma</t>
  </si>
  <si>
    <t>deep learning (artificial intelligence);design of experiments;manufacturing industries;manufacturing processes;ontologies (artificial intelligence);process control;production engineering computing;quality management;six sigma (quality)</t>
  </si>
  <si>
    <t>network science;machine learning;deep learning;ontology analytics;energy consumption;anomaly detection;simulation analysis;design of experiments;reduced lead times;enterprise-related functions;manufacturing process;additive manufacturing;sigma quality management;process control;process variability;data-driven analytical methods;specific quality challenges;6S knowledge body;data-driven DMAIC methodology;quality planning;manufacturing industries;process repeatability;mass customization</t>
  </si>
  <si>
    <t>Security Log Analysis in Critical Industrial Systems Exploiting Game Theoretic Feature Selection and Evidence Combination</t>
  </si>
  <si>
    <t>M. Cinque; C. Esposito; A. Pecchia</t>
  </si>
  <si>
    <t>Dipartimento di Ingegneria Elettrica e delle Tecnologie dell’Informazione (DIETI), Università degli Studi di Napoli Federico II, via Claudio 21, Naples, Italy; Dipartimento di Ingegneria Elettrica e delle Tecnologie dell’Informazione (DIETI), Università degli Studi di Napoli Federico II, via Claudio 21, Naples, Italy; Dipartimento di Ingegneria Elettrica e delle Tecnologie dell’Informazione (DIETI), Università degli Studi di Napoli Federico II, via Claudio 21, Naples, Italy</t>
  </si>
  <si>
    <t>IEEE Transactions on Industrial Informatics</t>
  </si>
  <si>
    <t>Critical industrial systems have become profitable targets for cyber-attackers. Practitioners and administrators rely on a variety of data sources to develop security situation awareness at runtime. In spite of the advances in security information and event management products and services for handling heterogeneous data sources, analysis of proprietary logs generated by industrial systems keeps posing many challenges due to the lack of standard practices, formats, and threat models. This article addresses log analysis to detect anomalies, such as failures and misuse, in a critical industrial system. We conduct our study with a real-life system by a top leading industry provider in the air traffic control domain. The system emits massive volumes of highly-unstructured proprietary textual logs at runtime. We propose to extract quantitative metrics from logs and to detect anomalies by means of game theoretic feature selection and evidence combination. Experiments indicate that the proposed approach achieves high precision and recall at small tuning efforts.</t>
  </si>
  <si>
    <t>1941-0050</t>
  </si>
  <si>
    <t>10.1109/TII.2019.2944477</t>
  </si>
  <si>
    <t xml:space="preserve">Università degli Studi di Napoli Federico II; Compagnia di San Paolo; Italian Ministry of Education, University and Research; </t>
  </si>
  <si>
    <t>https://ieeexplore.ieee.org/stamp/stamp.jsp?arnumber=8855023</t>
  </si>
  <si>
    <t>Anomaly detection;Dempster-Shafer combination rule;feature selection;game theory;log analysis;logarithmic entropy</t>
  </si>
  <si>
    <t>Feature extraction;Security;Games;Anomaly detection;Measurement;Game theory</t>
  </si>
  <si>
    <t>air traffic control;feature selection;game theory;security of data</t>
  </si>
  <si>
    <t>critical industrial system;game theoretic feature selection;evidence combination;security situation awareness;security information;event management products;heterogeneous data sources;proprietary logs;industrial systems;log analysis;real-life system;highly-unstructured proprietary textual logs</t>
  </si>
  <si>
    <t>Anomaly Detection on Time-series Logs for Industrial Network</t>
  </si>
  <si>
    <t>L. Chen; X. Kuang; A. Xu; Y. Yang; S. Suo</t>
  </si>
  <si>
    <t>Electric Power Research Institute, CSG, Guangzhou, China; Electric Power Research Institute, CSG, Guangzhou, China; Electric Power Research Institute, CSG, Guangzhou, China; Key Laboratory of Guangdong electric power system network security enterprise, Guangzhou, China; Key Laboratory of Guangdong electric power system network security enterprise, Guangzhou, China</t>
  </si>
  <si>
    <t>2020 3rd International Conference on Smart BlockChain (SmartBlock)</t>
  </si>
  <si>
    <t>With the deep integration of industrialization and informatization, the network environment is becoming more and more complex, and security is facing a huge threat. Recently, the industrial control systems pose an open trend, so the strategy of preventing external attacks through “physical isolation” does not work anymore. The security threats in the traditional IT field gradually affect the security of industrial control networks. Recently, more and more researchers apply artificial intelligence algorithms and blockchain technology to industrial control network security. This paper aims to propose a new way of thinking, starting from two levels of physical topology and time series structure for a specific industrial control system, establish a graph data structure, and then use the graph neural network (GNN) algorithm to detect abnormal nodes. We evaluate our approach through comprehensive experiments and the results are promising.</t>
  </si>
  <si>
    <t>978-1-6654-4073-8</t>
  </si>
  <si>
    <t>10.1109/SmartBlock52591.2020.00022</t>
  </si>
  <si>
    <t>https://ieeexplore.ieee.org/stamp/stamp.jsp?arnumber=9415660</t>
  </si>
  <si>
    <t>Anomaly Detection;Time-series Log;Industrial Network</t>
  </si>
  <si>
    <t>Network topology;Industrial control;Time series analysis;Blockchain;Market research;Data structures;Graph neural networks</t>
  </si>
  <si>
    <t>computer crime;control engineering computing;data structures;graph theory;industrial control;neural nets;production engineering computing;time series</t>
  </si>
  <si>
    <t>external attacks;physical isolation;security threats;IT field;artificial intelligence;industrial control network security;physical topology;time series structure;graph neural network;anomaly detection;time-series logs;industrial network;industrialization;informatization;network environment;industrial control systems;graph data structure;GNN;abnormal nodes detection</t>
  </si>
  <si>
    <t>Scalable Infrastructure and Workflow for Anomaly Detection in an Automotive Industry</t>
  </si>
  <si>
    <t>A. Jindal; M. Gerndt; M. Bauch; H. Haddouti</t>
  </si>
  <si>
    <t>Chair of Computer Architecture and Parallel Systems, Technical University of Munich, Garching (near Munich), Germany; Chair of Computer Architecture and Parallel Systems, Technical University of Munich, Garching (near Munich), Germany; OTD Platform and Services, Munich, Germany; OTD Platform and Services, Munich, Germany</t>
  </si>
  <si>
    <t>2020 International Conference on Innovative Trends in Information Technology (ICITIIT)</t>
  </si>
  <si>
    <t>Anomalies are unexpected instances which significantly deviate from the normal patterns formed by the majority of a dataset. The more an observation deviate from the normal pattern, the more likely it is an anomaly. The continuous increase in the number of car models and configuration possibilities has led to continuous increase in the complexity of logistics supply chain and production. Consequently, it has become difficult to manage the whole IT Landscape, a small anomaly/failure somewhere in the system could lead to a huge loss of money. Therefore, to identify and ultimately resolve quickly a problem in such a system is highly important. This paper addresses the challenge of identifying anomalies in a scalable way. The new data collected suffers from the problem of lack of labels for training. This challenge is addressed in the developed solution by using multiple unsupervised algorithms and reporting those observation as anomalies which are commonly reported as anomalies by all the algorithms. The developed solution also tackles the problem of data heterogeneity and big size by using Spark underneath for scalable data processing. Scalability test results demonstrate the reduction in training time of 100 transactions by 80% when using 10 cores instead of using 1 core. The results of the study have also pointed out that increasing the number of cores does not necessarily means reduction in the overall execution time, there are other factors like communications between the cores, non-spark related processing tasks, etc which can also influence the execution time.</t>
  </si>
  <si>
    <t>978-1-7281-4210-4</t>
  </si>
  <si>
    <t>10.1109/ICITIIT49094.2020.9071555</t>
  </si>
  <si>
    <t>https://ieeexplore.ieee.org/stamp/stamp.jsp?arnumber=9071555</t>
  </si>
  <si>
    <t>anomaly detection;timeseries;scalable;spark;scalable anomaly detection</t>
  </si>
  <si>
    <t>Anomaly detection;Time series analysis;Industries;Production;Data models;Support vector machines;Automotive engineering</t>
  </si>
  <si>
    <t>automobile industry;logistics data processing;manufacturing data processing;pattern classification;supply chain management;unsupervised learning</t>
  </si>
  <si>
    <t>scalable data processing;scalability test results;scalable infrastructure;configuration possibilities;car models;Spark;automotive industry;data heterogeneity;multiple unsupervised algorithms;training;logistics supply chain;anomaly detection</t>
  </si>
  <si>
    <t>Intrusion Detection Based on Sequential Information Preserving Log Embedding Methods and Anomaly Detection Algorithms</t>
  </si>
  <si>
    <t>C. Kim; M. Jang; S. Seo; K. Park; P. Kang</t>
  </si>
  <si>
    <t>School of Industrial Management Engineering, Korea University, Seoul, Republic of Korea; Department of Computer Science, University of Oxford, Oxford, U.K; School of Industrial Management Engineering, Korea University, Seoul, Republic of Korea; School of Industrial Management Engineering, Korea University, Seoul, Republic of Korea; School of Industrial Management Engineering, Korea University, Seoul, Republic of Korea</t>
  </si>
  <si>
    <t>IEEE Access</t>
  </si>
  <si>
    <t>Previous methods for system intrusion detection have mainly consisted of those based on pattern matching that employs prior knowledge extracted from experts' domain knowledge. However, pattern matching-based methods have a major drawback that it can be bypassed through various modified techniques. These advanced persistent threats cause limitation to the pattern matching-based detecting mechanism, because they are not only more sophisticated than usual threats but also specialized in the targeted attacking object. The defense mechanism should have to comprehend unusual phenomenons or behaviors to successfully handles the advanced threats. To achieve this, various security techniques based on machine learning have been developed recently. Among these, anomaly detection algorithms, which are trained in unsupervised fashion, are capable of reducing efforts of security experts and securing labeled dataset through post analysis. It is further possible to distinguish abnormal behaviors more precisely by training classification models if sufficient amounts of labeled dataset is obtained through post analysis of anomaly detection results. In this study, we proposed an end-to-end abnormal behavior detection method based on sequential information preserving log embedding algorithms and machine learning-based anomaly detection algorithms. Contrary to other machine learning based system anomaly detection models, which borrow domain experts' knowledge to extract significant features from the log data, raw log data are transformed into a fixed size of continuous vector regardless of their length, and these vectors are used to train the anomaly detection models. Experimental results based on a real system call trace dataset, our proposed log embedding method with unsupervised anomaly detection model yielded a favorable performance, at most 0.8708 in terms of AUROC, and it can be further improved up to 0.9745 with supervised classification algorithms if sufficient labeled attack log data become available.</t>
  </si>
  <si>
    <t>2169-3536</t>
  </si>
  <si>
    <t>10.1109/ACCESS.2021.3071763</t>
  </si>
  <si>
    <t xml:space="preserve">National Research Foundation of Korea (NRF); Korea Government (MSIT)(grant numbers:NRF-2019R1F1A1060338,NRF-2019R1A4A1024732); </t>
  </si>
  <si>
    <t>https://ieeexplore.ieee.org/stamp/stamp.jsp?arnumber=9399070</t>
  </si>
  <si>
    <t>System anomaly detection;cyber security;system log embedding;advanced persistent threat;ADFA-LD</t>
  </si>
  <si>
    <t>Intrusion detection;Anomaly detection;Machine learning algorithms;Data models;Training;Support vector machines;Feature extraction</t>
  </si>
  <si>
    <t>pattern classification;pattern matching;security of data;supervised learning;system monitoring;unsupervised learning</t>
  </si>
  <si>
    <t>end-to-end abnormal behavior detection method;log embedding algorithms;machine learning-based anomaly detection algorithms;system anomaly detection models;domain experts;raw log data;system call trace dataset;unsupervised anomaly detection model;supervised classification algorithms;sufficient labeled attack log data;sequential information preserving log embedding methods;system intrusion detection;pattern matching-based methods;advanced threats;security techniques;security experts;securing labeled dataset;post analysis;training classification models</t>
  </si>
  <si>
    <t>CCBY</t>
  </si>
  <si>
    <t>Robust supervisory control for Production Systems with multiple resource failures</t>
  </si>
  <si>
    <t>Song Foh Chew; M. A. Lawley</t>
  </si>
  <si>
    <t>School of Industrial Engineering, Purdue University, West Lafayette, IN, USA; School of Industrial Engineering, Purdue University, West Lafayette, IN, USA</t>
  </si>
  <si>
    <t>IEEE Transactions on Automation Science and Engineering</t>
  </si>
  <si>
    <t>Supervisory control for deadlock-free resource allocation has been an active area of manufacturing systems research. To date, most work assumes that allocated resources do not fail. Little research has addressed allocating resources that may fail. In our previous work, we assumed a single unreliable resource and developed supervisory controllers to ensure robust deadlock-free operation in the event of resource failure. In this paper, we assume that several unreliable resources may fail simultaneously. In this case, a controller must guarantee that a set of resource failures does not propagate through blocking to stall other portions of the system. That is, the controller must ensure that every part type not requiring any of the failed resources should continue to produce smoothly without disruption. To do this, the controller must constrain the system to states that serve as feasible initial states for: 1) a reduced system when resource failures occur and 2) an upgraded system when failed resources are repaired. We develop the properties that such a controller must possess and then develop supervisory controllers that satisfy these properties. Note to Practitioners-For the past decade or so, researchers have begun to actively address the issue of ensuring smooth and continuous operation for flexibly automated manufacturing systems. This research effort has been motivated by the many failed attempts to implement flexible automation throughout the 1980s. During this time, much has been learned about modeling the control functions of a flexible, automated system. In fact, ladder logic control code can now be generated automatically from mathematical models, such as Petri nets, which compactly capture the required operating system logic. Because the code is based on a formal model with well-established properties, it is guaranteed to ensure proper operation without significant startup troubleshooting. One area that has not been investigated is controlling these systems when machines or tools "fail". The question is not how to fix what has failed, but rather how to control the system so that if something does fail, the system can continue producing items that do not require the failed elements. This is essential work since automated manufacturing systems consist of thousands of components, any of which are subject to failure. If failures in the system are not handled gracefully, it becomes difficult to keep the automated system running, in which case, system production does not meet expectations. In our previous work, we investigated ensuring smooth operation for systems with a single unreliable resource. We developed supervisory controllers to guarantee this requirement for these systems. In this paper, we extend the previous results to a more general class of systems where there are multiple unreliable resources. We establish a set of desired properties that the supervisory controller must possess in order to guarantee robust operation for these systems, and then develop a number of controllers that satisfy these properties.</t>
  </si>
  <si>
    <t>1558-3783</t>
  </si>
  <si>
    <t>10.1109/TASE.2005.861397</t>
  </si>
  <si>
    <t>https://ieeexplore.ieee.org/stamp/stamp.jsp?arnumber=1650483</t>
  </si>
  <si>
    <t>Deadlock avoidance;fault tolerance;flexible manufacturing systems;robust control</t>
  </si>
  <si>
    <t>Robust control;Supervisory control;Production systems;Control systems;Automatic control;Resource management;Manufacturing systems;System recovery;Automatic logic units;Manufacturing automation</t>
  </si>
  <si>
    <t>SCADA systems;resource allocation;flexible manufacturing systems;failure analysis;robust control;reduced order systems;Petri nets;maintenance engineering;fault tolerance;production engineering computing</t>
  </si>
  <si>
    <t>supervisory control;production systems;multiple resource failure;deadlock-free resource allocation;reduced system;flexible manufacturing systems;automated manufacturing systems;ladder logic control code;mathematical models;Petri nets;machines failure;tools failure;deadlock avoidance;fault tolerance</t>
  </si>
  <si>
    <t>Securing Manufacturing Using Blockchain</t>
  </si>
  <si>
    <t>Z. Jadidi; A. Dorri; R. Jurdak; C. Fidge</t>
  </si>
  <si>
    <t>Cyber Security Cooperative Research Centre, Queensland University of Technology; Cyber Security Cooperative Research Centre, Queensland University of Technology; Cyber Security Cooperative Research Centre, Queensland University of Technology; Cyber Security Cooperative Research Centre, Queensland University of Technology</t>
  </si>
  <si>
    <t>2020 IEEE 19th International Conference on Trust, Security and Privacy in Computing and Communications (TrustCom)</t>
  </si>
  <si>
    <t>Due to the rise of Industrial Control Systems (ICSs) cyber-attacks in the recent decade, various security frameworks have been designed for anomaly detection. While advanced ICS attacks use sequential phases to launch their final attacks, existing anomaly detection methods can only monitor a single source of data. However, analysis of multiple security data could provide more comprehensive and system-wide anomaly detection in industrial networks. In this paper, we present an anomaly detection framework for ICSs that consists of two stages: i) blockchain-based log management where the logs of ICS devices are collected in a secure and distributed manner, and ii) multi-source anomaly detection where the blockchain logs are analysed using multi-source deep learning which in turn provides a system wide anomaly detection method. We validated our framework using two ICS datasets: a factory automation dataset and a Secure Water Treatment (SWaT) dataset. These datasets contain physical and network level normal and abnormal traffic. The performance of our new framework is compared with single-source machine learning methods. The precision of our framework is 95% which is comparable with single-source anomaly detectors. However, multi-source analysis is more robust because it can detect anomalies from multiple sources simultaneously, while achieving comparable precision for each of the sources.</t>
  </si>
  <si>
    <t>2324-9013</t>
  </si>
  <si>
    <t>978-1-6654-0392-4</t>
  </si>
  <si>
    <t>10.1109/TrustCom50675.2020.00262</t>
  </si>
  <si>
    <t>https://ieeexplore.ieee.org/stamp/stamp.jsp?arnumber=9343190</t>
  </si>
  <si>
    <t>Industrial control systems, anomaly detection, log management, blockchain, deep learning, sequence classification</t>
  </si>
  <si>
    <t>Integrated circuits;Privacy;Industrial control;Blockchain;Security;Anomaly detection;Monitoring</t>
  </si>
  <si>
    <t>blockchains;computer network security;factory automation;industrial control;learning (artificial intelligence);telecommunication traffic</t>
  </si>
  <si>
    <t>multisource analysis;single-source anomaly detectors;single-source machine;abnormal traffic;network level;Secure Water Treatment dataset;factory automation dataset;ICS datasets;detection method;multisource deep learning;blockchain logs;multisource anomaly detection;secure distributed manner;ICS devices;anomaly detection framework;industrial networks;comprehensive system-wide anomaly detection;multiple security data;anomaly detection methods;final attacks;sequential phases;advanced ICS attacks;security frameworks;Industrial Control Systems cyber-attacks;blockchain</t>
  </si>
  <si>
    <t>Fuzzy logic model for degumming and bleaching troubleshooting in palm oil refining</t>
  </si>
  <si>
    <t>N. Syuhada; M. Ali; K. M. Yusof</t>
  </si>
  <si>
    <t>Universiti Teknologi Malaysia, Skudai, Johor, MY; Universiti Teknologi Malaysia, Skudai, Johor, MY; Universiti Teknologi Malaysia, Skudai, Johor, MY</t>
  </si>
  <si>
    <t>2016 16th International Conference on Control, Automation and Systems (ICCAS)</t>
  </si>
  <si>
    <t>Failures at degumming and bleaching process in palm oil refining affect plant performance, production delay, and loss to the company. In current practice, troubleshooting in these process relies on human knowledge and trial and error method which can caused other failures and time consuming. In this study, fuzzy logic model was developed for troubleshooting degumming and bleaching process using Mamdani approached. Operating conditions at bleacher vessel, ejector, condenser, hotwell and cooling tower system were selected as input and output variables in the fuzzy logic model development. Qualitative and numerical data were collected in this study by interviewing plant workers, observing distributed control system (DCS), reviewing standard operating procedure (SOP), operation checklist and plant manuals. The relationship between input and output variables were described by fuzzy membership function and fuzzy rules. Centre of gravity method (COG) method was used for defuzzification. The proposed model was tested with real plant data and the model was shown successfully perform troubleshooting task and suggest necessary action. Therefore, this model has the potential to employed by operator and inexperience workers in palm oil industry.</t>
  </si>
  <si>
    <t>978-89-93215-11-3</t>
  </si>
  <si>
    <t>10.1109/ICCAS.2016.7832448</t>
  </si>
  <si>
    <t>https://ieeexplore.ieee.org/stamp/stamp.jsp?arnumber=7832448</t>
  </si>
  <si>
    <t>Fuzzy logic;Degumming;Bleaching;Troubleshooting;Palm Oil Refining</t>
  </si>
  <si>
    <t>Bleaching;Cooling;Oils;Fuzzy logic;Poles and towers;Refining;Data models</t>
  </si>
  <si>
    <t>bleaching (materials processing);cooling towers;distributed control;failure analysis;fuzzy control;fuzzy logic;fuzzy set theory;oil refining;vegetable oils</t>
  </si>
  <si>
    <t>centre of gravity method;COG method;palm oil industry;fuzzy rules;fuzzy membership function;operation checklist;SOP;standard operating procedure;DCS;distributed control system;bleacher vessel;ejector;condenser;hotwell;cooling tower system;operating conditions;Mamdani approach;trial and error method;company loss;production delay;plant performance;degumming process failures;bleaching process failures;palm oil refining;degumming troubleshooting;bleaching troubleshooting;fuzzy logic model</t>
  </si>
  <si>
    <t>Fast Anomaly Identification Based on Multiaspect Data Streams for Intelligent Intrusion Detection Toward Secure Industry 4.0</t>
  </si>
  <si>
    <t>L. Qi; Y. Yang; X. Zhou; W. Rafique; J. Ma</t>
  </si>
  <si>
    <t>School of Computer Science, Qufu Normal University, Rizhao, China; School of Computer Science, Qufu Normal University, Rizhao, China; RIKEN Center for Advanced Intelligence Project, RIKEN, Tokyo, Japan; Department of Computer Science and Operational Research, University of Montreal, Montreal, Canada; Faculty of Computer and Information Sciences, Hosei University, Chiyoda-ku, Japan</t>
  </si>
  <si>
    <t>Various cyber attacks often occur in logistics network of the Industry 4.0, which poses a threat to Internet security. Intrusion detection can intelligently detect anomalous activities and secure the Internet with the help of anomaly detection algorithms. Different from static data, intrusion detection data are a dynamic data form and have the following characteristics. First, it is multiaspect. Second, it contains point anomalies and group anomalies. Third, there are correlations between different attributes. Nevertheless, these properties pose a challenge on existing anomaly detection approaches. Thus, a novel anomaly detection approach MDS_AD is proposed in this article to deal with the challenges. It combines locality-sensitive hashing (LSH), isolation forest, and PCA techniques. MDS_AD has the following properties. 1) The introduced LSH can operate on multiaspect data. 2) MDS_AD can effectively catch group anomalies from the experimental results. 3) The PCA is utilized to reduce dimensionality for correlations between different attributes. 4) MDS_AD is a streaming approach, which can perform model update and process data in constant memory and time. To confirm the performance of MDS_AD, multiple experiments are designed and implemented on UNSW-NB15 dataset. Experimental results show that MDS_AD outperforms state-of-the-art baselines.</t>
  </si>
  <si>
    <t>10.1109/TII.2021.3139363</t>
  </si>
  <si>
    <t xml:space="preserve">National Key R&amp;D Program of China(grant numbers:2019YFE0190500); National Natural Science Foundation of China(grant numbers:61872219); Natural Science Foundation of Shandong Province(grant numbers:ZR2019MF001); Open Project of State Key Laboratory for Novel Software Technology(grant numbers:KFKT2020B08); Open Project of State Key Laboratory of Networking and Switching Technology(grant numbers:SKLNST-2020-1-06); </t>
  </si>
  <si>
    <t>https://ieeexplore.ieee.org/stamp/stamp.jsp?arnumber=9667298</t>
  </si>
  <si>
    <t>Anomaly detection;Industry 4.0;intrusion detection;locality-sensitive hashing (LSH);multiaspect data streams;security</t>
  </si>
  <si>
    <t>Anomaly detection;Intrusion detection;Data models;Forestry;Fourth Industrial Revolution;Correlation;Industries</t>
  </si>
  <si>
    <t>computer network security;Internet;principal component analysis;production engineering computing</t>
  </si>
  <si>
    <t>multiaspect data streams;intelligent intrusion detection;cyber attacks;logistics network;Internet security;anomaly detection algorithms;static data;intrusion detection data;point anomalies;group anomalies;locality-sensitive hashing;fast anomaly identification;secure industry 4.0;anomaly detection approach MDS_AD;isolation forest;PCA techniques;UNSW-NB15 dataset;principal component analysis</t>
  </si>
  <si>
    <t>A Generic Log Analyzer for automated troubleshooting in container orchestration system</t>
  </si>
  <si>
    <t>R. Kandan; M. F. Khalid; B. I. Ismail; M. N. Mohd Mydin; H. Ahmad; O. H. Hoe</t>
  </si>
  <si>
    <t>Advanced Computing Lab, MIMOS Berhad, Kuala Lumpur, Malaysia; Advanced Computing Lab, MIMOS Berhad, Kuala Lumpur, Malaysia; Advanced Computing Lab, MIMOS Berhad, Kuala Lumpur, Malaysia; Advanced Computing Lab, MIMOS Berhad, Kuala Lumpur, Malaysia; Advanced Computing Lab, MIMOS Berhad, Kuala Lumpur, Malaysia; Advanced Computing Lab, MIMOS Berhad, Kuala Lumpur, Malaysia</t>
  </si>
  <si>
    <t>2020 8th International Conference on Information Technology and Multimedia (ICIMU)</t>
  </si>
  <si>
    <t>Containerization becomes the proven technology for modernization of any application. Hence the adaptability of the container orchestration platform also increases widely across the industry. Many orchestration systems are available in the market, which could deploy and manage containerized application. Log analyzes in such environment become complex and challenging as a large number of components been involved. Troubleshooting is also a difficult task in such environment because of the dependency of each system or component. In this paper we propose a generic log analyzer which could analyses the log and automates the process of troubleshooting in an orchestration environment.</t>
  </si>
  <si>
    <t>978-1-7281-7310-8</t>
  </si>
  <si>
    <t>10.1109/ICIMU49871.2020.9243558</t>
  </si>
  <si>
    <t>https://ieeexplore.ieee.org/stamp/stamp.jsp?arnumber=9243558</t>
  </si>
  <si>
    <t>log analyzes;container orchestration;troubleshooting</t>
  </si>
  <si>
    <t>Industries;Containers;Predictive models;Software;Task analysis;Information technology;Standards</t>
  </si>
  <si>
    <t>data analysis;Linux;service-oriented architecture;workflow management software</t>
  </si>
  <si>
    <t>generic log analyzer;automated troubleshooting;container orchestration system;containerization;container orchestration platform;orchestration systems;containerized application;orchestration environment</t>
  </si>
  <si>
    <t>Research on Stacking-Based Integrated Algorithm of Anomaly Detection in Production Process</t>
  </si>
  <si>
    <t>H. Shu; X. Zhao; H. Luo; C. Li</t>
  </si>
  <si>
    <t>Beijing Information Science and Technology University, Beijng, China; Beijing Forestry University, Beijing, China; NA; Beijing Information Science and Technology University, Beijng, China</t>
  </si>
  <si>
    <t>2019 International Conference on High Performance Big Data and Intelligent Systems (HPBD&amp;IS)</t>
  </si>
  <si>
    <t>Monitoring the production process and detecting anomalies in time is very important to ensure product quality. Given the current methods are inadequate to solve problems in the production process anomaly detection, this paper proposes a stacking-based integrated anomaly detection method SBIOD, stacking five different component learners: HBOS (Histogram-based Outlier Detection), LOF (Local Outlier Factor), iForest (Isolation Forest), DT (Decision Tree) and LR (Logistic regression), normalize the output of these learners, and then input MLP Classifier as feature values. Experiments show that the AUC of SBIOD method has been significantly improved while providing good performance and practical value.</t>
  </si>
  <si>
    <t>978-1-7281-0467-6</t>
  </si>
  <si>
    <t>10.1109/HPBDIS.2019.8735447</t>
  </si>
  <si>
    <t>https://ieeexplore.ieee.org/stamp/stamp.jsp?arnumber=8735447</t>
  </si>
  <si>
    <t>production process;outlier detection;quality control;SBIOD</t>
  </si>
  <si>
    <t>Logistics;Anomaly detection;Decision trees;Concrete;Forestry;Sugar industry</t>
  </si>
  <si>
    <t>data mining;decision trees;learning (artificial intelligence);manufacturing processes;pattern classification;process monitoring;production engineering computing;regression analysis</t>
  </si>
  <si>
    <t>stacking-based integrated algorithm;production process;product quality;SBIOD method;anomaly detection method;LOF learner;HBOS learner;local outlier factor;iForest learner;isolation forest;decision tree;logistic regression;histogram-based outlier detection;component learners;MLP classifier</t>
  </si>
  <si>
    <t>SDN-based Industrial Internet Security Gateway</t>
  </si>
  <si>
    <t>Y. Song; W. Luo; J. Li; P. Xu; J. Wei</t>
  </si>
  <si>
    <t>College of Physics, Liaoning University, ShenYang, China; College of Physics, Liaoning University, ShenYang, China; College of Physics, Liaoning University, ShenYang, China; College of Physics, Liaoning University, ShenYang, China; FieldIoT Co., Ltd, ShenYang, China</t>
  </si>
  <si>
    <t>2021 International Conference on Security, Pattern Analysis, and Cybernetics?SPAC)</t>
  </si>
  <si>
    <t>Industrial Internet is widely used in the production field. As the openness of networks increases, industrial networks facing increasing security risks. Information and communication technologies are now available for most industrial manufacturing. This industry-oriented evolution has driven the emergence of cloud systems, the Internet of Things (IoT), Big Data, and Industry 4.0. However, new technologies are always accompanied by security vulnerabilities, which often expose unpredictable risks. Industrial safety has become one of the most essential and challenging requirements. In this article, we highlight the serious challenges facing Industry 4.0, introduce industrial security issues and present the current awareness of security within the industry. In this paper, we propose solutions for the anomaly detection and defense of the industrial Internet based on the demand characteristics of network security, the main types of intrusions and their vulnerability characteristics. The main work is as follows: This paper first analyzes the basic network security issues, including the network security needs, the security threats and the solutions. Secondly, the security requirements of the industrial Internet are analyzed with the characteristics of industrial sites. Then, the threats and attacks on the network are analyzed, i.e., system-related threats and process-related threats; finally, the current research status is introduced from the perspective of network protection, and the research angle of this paper, i.e., network anomaly detection and network defense, is proposed in conjunction with relevant standards. This paper proposes a software-defined network (SDN)-based industrial Internet security gateway for the security protection of the industrial Internet. Since there are some known types of attacks in the industrial network, in order to fully exploit the effective information, we combine the ExtratreesClassifier to enhance the detection rate of anomaly detection. In order to verify the effectiveness of the algorithm, this paper simulates an industrial network attack, using the acquired training data for testing. The test data are industrial network traffic datasets, and the experimental results show that the algorithm is suitable for anomaly detection in industrial networks.</t>
  </si>
  <si>
    <t>978-1-6654-4322-7</t>
  </si>
  <si>
    <t>10.1109/SPAC53836.2021.9539961</t>
  </si>
  <si>
    <t>https://ieeexplore.ieee.org/stamp/stamp.jsp?arnumber=9539961</t>
  </si>
  <si>
    <t>Industry 4.0;Industrial Internet;security;SDN</t>
  </si>
  <si>
    <t>Industries;Cloud computing;Machine learning algorithms;Internet security;Network security;Logic gates;Real-time systems</t>
  </si>
  <si>
    <t>Big Data;cloud computing;computer network security;Internet of Things;production engineering computing;software defined networking</t>
  </si>
  <si>
    <t>security vulnerabilities;industrial safety;industrial security issues;security threats;industrial sites;system-related threats;process-related threats;network protection;network anomaly detection;network defense;software-defined network-based industrial Internet security gateway;security protection;industrial network attack;industrial network traffic datasets;SDN-based industrial Internet security gateway;industrial manufacturing;industry-oriented evolution;cloud systems;information and communication technologies;Internet of Things;Big Data;Industry 4.0;extratrees classifier</t>
  </si>
  <si>
    <t>Log Anomaly Detection Based on Bi-LSTM Feature Extraction</t>
  </si>
  <si>
    <t>Y. Zhang; D. Zhang; F. Guo; X. Wang; Y. Duan; X. Zhang</t>
  </si>
  <si>
    <t>School of Electrical and Information Engineering Zhengzhou University, Zhengzhou, China; System Software R&amp;D Dept., Inspur Electronic Information Industry Co., Ltd., Jinan, China; System Software R&amp;D Dept., Inspur Electronic Information Industry Co., Ltd., Jinan, China; System Software R&amp;D Dept., Inspur Electronic Information Industry Co., Ltd., Jinan, China; System Software R&amp;D Dept., Inspur Electronic Information Industry Co., Ltd., Jinan, China; Compute Science and Technology Harbin Institute of Technology, Weihai, Weihai, China</t>
  </si>
  <si>
    <t>2022 5th International Conference on Data Science and Information Technology (DSIT)</t>
  </si>
  <si>
    <t>With the development of the Internet and the digital age continues to advance, traditional operation and maintenance methods can no longer meet the maintenance of large-scale distributed systems, AIOps emerges as the times require. In AIOps, finding anomalies is a top priority. PCA (Principal Component Analysis) is a traditional machine learning algorithm, which is used for log anomaly detection using the dimensionality reduction feature of PCA algorithm, the advantages of this detection method are: fast detection and simple model. However, the anomaly detection effect is not satisfactory, because when extracting the features of log data, the sequence features and semantic features cannot be sufficiently mined, resulting in a lower accuracy rate. For this problem, we propose a feature extraction improvement model. This model is based on Bi-LSTM (Bidirectional Long Short Term Memory) deep network to improve the feature extraction method of PCA model, extracting semantic features of log sequences by exploiting the ability of long short-term memory network to grasp contextual information, and feed the vector representation matrix containing the semantic features into the PCA anomaly detection network for anomaly detection. The model is validated on HDFS open source dataset and Inspur server dataset, and the results show that the F1-measure of this model is 36.3 % higher than that of the traditional PCA model, and 1.1 % higher than that of the single Bi-LSTM model.</t>
  </si>
  <si>
    <t>978-1-6654-9868-5</t>
  </si>
  <si>
    <t>10.1109/DSIT55514.2022.9943901</t>
  </si>
  <si>
    <t>https://ieeexplore.ieee.org/stamp/stamp.jsp?arnumber=9943901</t>
  </si>
  <si>
    <t>anomaly detection;Bi-LSTM neural network;PCA;log feature extraction;AIOps</t>
  </si>
  <si>
    <t>Adaptation models;Machine learning algorithms;Semantics;Maintenance engineering;Feature extraction;Data models;Servers</t>
  </si>
  <si>
    <t>data handling;feature extraction;Internet;learning (artificial intelligence);principal component analysis;recurrent neural nets;vectors</t>
  </si>
  <si>
    <t>AIOps;anomaly detection effect;Bi-LSTM feature extraction;Bi-LSTM model;bidirectional long short term memory;dimensionality reduction feature;feature extraction improvement model;feature extraction method;Internet;large-scale distributed systems;log anomaly detection;log data;log sequences;machine learning algorithm;PCA algorithm;PCA anomaly detection network;principal component analysis;semantic features;sequence features;short-term memory network;traditional machine learning algorithm;traditional PCA model;vector representation matrix</t>
  </si>
  <si>
    <t>DeepTraLog: Trace-Log Combined Microservice Anomaly Detection through Graph-based Deep Learning</t>
  </si>
  <si>
    <t>C. Zhang; X. Peng; C. Sha; K. Zhang; Z. Fu; X. Wu; Q. Lin; D. Zhang</t>
  </si>
  <si>
    <t>Fudan University, China; Fudan University, China; Fudan University, China; Fudan University, China; Fudan University, China; Fudan University, China; Microsoft Research, China; Microsoft Research, China</t>
  </si>
  <si>
    <t>2022 IEEE/ACM 44th International Conference on Software Engineering (ICSE)</t>
  </si>
  <si>
    <t>A microservice system in industry is usually a large-scale dis-tributed system consisting of dozens to thousands of services run-ning in different machines. An anomaly of the system often can be reflected in traces and logs, which record inter-service interactions and intra-service behaviors respectively. Existing trace anomaly detection approaches treat a trace as a sequence of service invocations. They ignore the complex structure of a trace brought by its invocation hierarchy and parallel/asynchronous invocations. On the other hand, existing log anomaly detection approaches treat a log as a sequence of events and cannot handle microservice logs that are distributed in a large number of services with complex interactions. In this paper, we propose DeepTraLog, a deep learning based microservice anomaly detection approach. DeepTraLog uses a unified graph representation to describe the complex structure of a trace together with log events embedded in the structure. Based on the graph representation, DeepTraLog trains a GGNNs based deep SVDD model by combing traces and logs and detects anom-alies in new traces and the corresponding logs. Evaluation on a microservice benchmark shows that DeepTraLog achieves a high precision (0.93) and recall (0.97), outperforming state-of-the-art trace/log anomaly detection approaches with an average increase of 0.37 in F1-score. It also validates the efficiency of DeepTraLog, the contribution of the unified graph representation, and the impact of the configurations of some key parameters.</t>
  </si>
  <si>
    <t>1558-1225</t>
  </si>
  <si>
    <t>978-1-4503-9221-1</t>
  </si>
  <si>
    <t>10.1145/3510003.3510180</t>
  </si>
  <si>
    <t>https://ieeexplore.ieee.org/stamp/stamp.jsp?arnumber=9793918</t>
  </si>
  <si>
    <t>Microservice;Anomaly Detection;Log Analysis;Tracing;Graph Neural Network;Deep Learning</t>
  </si>
  <si>
    <t>Deep learning;Industries;Microservice architectures;Benchmark testing;Behavioral sciences;Time factors;Anomaly detection</t>
  </si>
  <si>
    <t>deep learning (artificial intelligence);graph theory;mobile computing;program diagnostics;security of data;service-oriented architecture;support vector machines</t>
  </si>
  <si>
    <t>deep learning based microservice anomaly detection approach;DeepTraLog;unified graph representation;complex structure;log events;detects anomalies;corresponding logs;microservice benchmark;trace-log;microservice system;record inter-service interactions;trace anomaly detection approaches;service invocations;microservice logs</t>
  </si>
  <si>
    <t>An Improved Industrial Control System Device Logs Processing Method for Process-Based Anomaly Detection</t>
  </si>
  <si>
    <t>M. Hussain; E. Foo; S. Suriadi</t>
  </si>
  <si>
    <t>Department of Electrical Engineering, COMSATS University Islamabad (Lahore Campus), Pakistan; School of Information and Communication Engineering, Griffith University, Australia; School of Electrical Engineering and Computer Science, Queensland University of Technonolgy, Australia</t>
  </si>
  <si>
    <t>2019 International Conference on Frontiers of Information Technology (FIT)</t>
  </si>
  <si>
    <t>Detecting process-based attacks on industrial control systems (ICS) is challenging. These cyber-attacks are designed to disrupt the industrial process by changing the state of a system, while keeping the system's behaviour close to the expected behaviour. Such anomalous behaviour can be effectively detected by an event-driven approach. Petri Net (PN) model identification has proved to be an effective method for event-driven system analysis and anomaly detection. However, PN identification-based anomaly detection methods require ICS device logs to be converted into event logs (sequence of events). Therefore, in this paper we present a formalised method for pre-processing and transforming ICS device logs into event logs. The proposed approach outperforms the previous methods of device logs processing in terms of anomaly detection. We have demonstrated the results using two published datasets.</t>
  </si>
  <si>
    <t>2334-3141</t>
  </si>
  <si>
    <t>978-1-7281-6625-4</t>
  </si>
  <si>
    <t>10.1109/FIT47737.2019.00037</t>
  </si>
  <si>
    <t>https://ieeexplore.ieee.org/stamp/stamp.jsp?arnumber=8991656</t>
  </si>
  <si>
    <t>industrial control systems;intrusion detection system;system identification;process-related attacks</t>
  </si>
  <si>
    <t>industrial control;Petri nets;security of data;system monitoring</t>
  </si>
  <si>
    <t>improved industrial control system device logs processing method;process-based anomaly detection;industrial control systems;cyber-attacks;industrial process;expected behaviour;anomalous behaviour;Petri Net model identification;event-driven system analysis;PN identification-based anomaly detection methods;ICS device;event logs;formalised method;process-based attacks</t>
  </si>
  <si>
    <t>An Intelligent Anomaly Detection Scheme for Micro-Services Architectures With Temporal and Spatial Data Analysis</t>
  </si>
  <si>
    <t>Y. Zuo; Y. Wu; G. Min; C. Huang; K. Pei</t>
  </si>
  <si>
    <t>College of Engineering, Mathematics and Physical Sciences, University of Exeter, Exeter, U.K.; College of Engineering, Mathematics and Physical Sciences, University of Exeter, Exeter, U.K.; College of Engineering, Mathematics and Physical Sciences, University of Exeter, Exeter, U.K.; RAMS Lab, Huawei Technologies Company Ltd., Shenzhen, China; RAMS Lab, Huawei Technologies Company Ltd., Shenzhen, China</t>
  </si>
  <si>
    <t>IEEE Transactions on Cognitive Communications and Networking</t>
  </si>
  <si>
    <t>Service-oriented 5G mobile systems are commonly believed to reshape the landscape of the Internet with ubiquitous services and infrastructures. The micro-services architecture has attracted significant interests from both academia and industry, offering the capabilities of agile development and scale capacity. The emerging mobile edge computing is able to firmly maintain efficient resource utility of 5G systems, which can be empowered by micro-services. However, such capabilities impose significant challenges on micro-services system management. Although substantial data are produced for system maintenance, the interleaved temporal-spatial information has not been fully exploited. Additionally, the flooding data impose heavy pressures on automatic analysis tools. Automated digestion of data is in an urgent need for system maintenance. In this paper, we propose a new learning-based anomaly detection framework for service-provision systems with micro-services architectures using service execution logs (temporally) and query traces (spatially). It includes two major parts: logging and tracing representation, and two-stage identification via a sequential model and temporal-spatial analysis. The experimental results show that the temporal-spatial features can accurately capture the nature of operational data. The proposed framework performs well on anomaly detection, and helps gain in-depth insights of large-scale systems.</t>
  </si>
  <si>
    <t>2332-7731</t>
  </si>
  <si>
    <t>10.1109/TCCN.2020.2966615</t>
  </si>
  <si>
    <t>https://ieeexplore.ieee.org/stamp/stamp.jsp?arnumber=8957683</t>
  </si>
  <si>
    <t>Service-oriented 5G systems;micro-services management;log analysis;representation learning;anomaly detection</t>
  </si>
  <si>
    <t>Kernel;Anomaly detection;Computer architecture;5G mobile communication;Tools;Task analysis;Cloud computing</t>
  </si>
  <si>
    <t>5G mobile communication;data analysis;Internet;learning (artificial intelligence);mobile computing;service-oriented architecture;telecommunication security;Web services</t>
  </si>
  <si>
    <t>service-provision systems;microservices architecture;service execution logs;query traces;temporal-spatial analysis;temporal-spatial features;large-scale systems;intelligent anomaly detection;temporal data analysis;spatial data analysis;service-oriented 5G mobile systems;emerging mobile edge computing;microservices system management;system maintenance;temporal-spatial information;learning-based anomaly detection framework</t>
  </si>
  <si>
    <t>LSTM Learning With Bayesian and Gaussian Processing for Anomaly Detection in Industrial IoT</t>
  </si>
  <si>
    <t>D. Wu; Z. Jiang; X. Xie; X. Wei; W. Yu; R. Li</t>
  </si>
  <si>
    <t>ExponentiAI Innovation Laboratory and the Key Laboratory for Embedded and Network Computing of Hunan Province, Hunan University, Changsha, China; Key Laboratory for Embedded and Network Computing of Hunan Province and the Department of Computer Engineering, Hunan University, Changsha, China; Vivo Communication Technology, Shenzhen, China; Department of Computer Science and Engineering, Southern University of Science and Technology, Shenzhen, China; Department of Computer Science, University of Warwick, Coventry, U.K.; Key Laboratory for Embedded and Network Computing of Hunan Province and the Department of Computer Engineering, Hunan University, Changsha, China</t>
  </si>
  <si>
    <t>The data generated by millions of sensors in the industrial Internet of Things (IIoT) are extremely dynamic, heterogeneous, and large scale and pose great challenges on the real-time analysis and decision making for anomaly detection in the IIoT. In this article, we propose a long short-term memory (LSTM)-Gauss-NBayes method, which is a synergy of the long short-term memory neural network (LSTM-NN) and the Gaussian Bayes model for outlier detection in the IIoT. In a nutshell, the LSTM-NN builds a model on normal time series. It detects outliers by utilizing the predictive error for the Gaussian Naive Bayes model. Our method exploits advantages of both LSTM and Gaussian Naive Bayes models, which not only has strong prediction capability of LSTM for future time point data, but also achieves an excellent classification performance of the Gaussian Naive Bayes model through the predictive error. We evaluate our approaches on three real-life datasets that involve both long-term and short-term time dependence. Empirical studies demonstrate that our proposed techniques outperform the best-known competitors, which is a preferable choice for detecting anomalies.</t>
  </si>
  <si>
    <t>10.1109/TII.2019.2952917</t>
  </si>
  <si>
    <t xml:space="preserve">National Natural Science Foundation of China(grant numbers:61602168,61972145,61932010); HuXiang Youth Talent Program(grant numbers:2018RS3040); </t>
  </si>
  <si>
    <t>https://ieeexplore.ieee.org/stamp/stamp.jsp?arnumber=8896029</t>
  </si>
  <si>
    <t>Anomaly detection;deep learning;industrial Internet of Things (IIoT)</t>
  </si>
  <si>
    <t>Anomaly detection;Predictive models;Logic gates;Time series analysis;Sensors;Data models</t>
  </si>
  <si>
    <t>Bayes methods;data mining;decision making;Gaussian processes;Internet of Things;learning (artificial intelligence);pattern classification;recurrent neural nets;time series</t>
  </si>
  <si>
    <t>long short-term memory-Gauss-NBayes method;industrial Internet of Things;Bayesian processing;time series;outlier detection;LSTM-NN;long short-term memory neural network;decision making;real-time analysis;IIoT;industrial IoT;anomaly detection;Gaussian processing;LSTM learning;Gaussian Naive Bayes model</t>
  </si>
  <si>
    <t>Federated Anomaly Detection on System Logs for the Internet of Things: A Customizable and Communication-Efficient Approach</t>
  </si>
  <si>
    <t>B. Li; S. Ma; R. Deng; K. -K. R. Choo; J. Yang</t>
  </si>
  <si>
    <t>School of Cyber Science and Engineering, Sichuan University, Chengdu, China; School of Cyber Science and Engineering, Sichuan University, Chengdu, China; State Key Laboratory of Industrial Control Technology and the College of Control Science and Engineering, Zhejiang University, Hangzhou, China; Department of Information Systems and Cyber Security, University of Texas at San Antonio, San Antonio, TX, USA; School of Cyber Science and Engineering, Sichuan University, Chengdu, China</t>
  </si>
  <si>
    <t>IEEE Transactions on Network and Service Management</t>
  </si>
  <si>
    <t>Runtime log-based anomaly detection is one of several key building blocks in ensuring system security, as well as post-incident forensic investigations. However, existing log-based anomaly detection approaches that are implemented on large-scale Internet of Things (IoT) systems generally upload local data from edge devices to a centralized (cloud) server for processing and analysis. Such a workflow incurs significant communication and computation overheads, with potential privacy implications. Hence, in this paper, we propose a customizable and communication-efficient federated anomaly detection scheme (hereafter referred to as FedLog), designed to facilitate the identification of abnormal log patterns in large-scale IoT systems. Specifically, we first craft a Temporal Convolutional Network-Attention Mechanism-based Convolutional Neural Network (TCN-ACNN) model, to effectively extract fine-grained features from system logs. Second, we develop a new federated learning framework to support IoT devices in establishing a comprehensive anomaly detection model in a collaborative and privacy-preserving manner. Third, a lottery ticket hypothesis based masking strategy is designed to achieve customizable and communication-efficient federated learning in handling non-Independent and Identically Distributed (non-IID) log datasets. We then evaluate the performance of our proposed scheme with those of DeepLog (published in CCS, 2017) and Loganomaly (published in IJCAI, 2019) in both centralized learning and federated learning settings, using two publicly available and widely used real-world datasets (i.e., HDFS and BGL). The findings demonstrate the utility of the proposed FedLog scheme, in terms of log-based anomaly detection.</t>
  </si>
  <si>
    <t>1932-4537</t>
  </si>
  <si>
    <t>10.1109/TNSM.2022.3152620</t>
  </si>
  <si>
    <t xml:space="preserve">National Key Research and Development Program of China(grant numbers:2020YFB1805400); National Natural Science Foundation of China(grant numbers:62002248,U19A2068,62073285,62061130220,61872254,62162057); Natural Science Foundation of Zhejiang Province(grant numbers:LZ21F020006); Cloud Technology Endowed Professorship; </t>
  </si>
  <si>
    <t>https://ieeexplore.ieee.org/stamp/stamp.jsp?arnumber=9716881</t>
  </si>
  <si>
    <t>Log analysis;Internet of Things (IoT);federated learning;data privacy;artificial intelligence</t>
  </si>
  <si>
    <t>Collaborative work;Anomaly detection;Servers;Data models;Feature extraction;Training;Distributed databases</t>
  </si>
  <si>
    <t>cloud computing;convolutional neural nets;data privacy;digital forensics;Internet of Things;learning (artificial intelligence);mobile computing;security of data;system monitoring</t>
  </si>
  <si>
    <t>federated anomaly detection;system logs;Internet of Things;customizable communication-efficient approach;runtime log-based anomaly detection;system security;post-incident forensic investigations;log-based anomaly detection approaches;upload local data;edge devices;centralized server;computation overheads;abnormal log patterns;large-scale IoT systems;federated learning framework;comprehensive anomaly detection model;lottery ticket hypothesis based masking strategy;centralized learning;temporal convolutional network-attention mechanism-based convolutional neural network model;FedLog;TCN-ACNN;nonindependent and identically distributed log datasets;DeepLog;HDFS;BGL</t>
  </si>
  <si>
    <t>An Adaptive Pyramid Graph and Variation Residual-Based Anomaly Detection Network for Rail Surface Defects</t>
  </si>
  <si>
    <t>M. Niu; Y. Wang; K. Song; Q. Wang; Y. Zhao; Y. Yan</t>
  </si>
  <si>
    <t>Key Laboratory of Vibration and Control of Aero-Propulsion Systems Ministry of Education of China, and the School of Mechanical Engineering and Automation, Northeastern University, Shenyang, China; Key Laboratory of Vibration and Control of Aero-Propulsion Systems Ministry of Education of China, and the School of Mechanical Engineering and Automation, Northeastern University, Shenyang, China; Key Laboratory of Vibration and Control of Aero-Propulsion Systems Ministry of Education of China, and the School of Mechanical Engineering and Automation, Northeastern University, Shenyang, China; Key Laboratory of Vibration and Control of Aero-Propulsion Systems Ministry of Education of China, and the School of Mechanical Engineering and Automation, Northeastern University, Shenyang, China; Faculty of Mechanical Engineering and Mechanics, Ningbo University, Ningbo, China; Key Laboratory of Vibration and Control of Aero-Propulsion Systems Ministry of Education of China, and the School of Mechanical Engineering and Automation, Northeastern University, Shenyang, China</t>
  </si>
  <si>
    <t>IEEE Transactions on Instrumentation and Measurement</t>
  </si>
  <si>
    <t>Anomaly detection is a crucial means to detect unbalanced and multiclass abnormal data in industrial products. The existing anomaly detection model is usually suitable for products with a simple or regular background texture. However, there is a lack of a universal surface defect anomaly detection framework for railway products when facing the challenges: the complex background texture, huge intraclass variation, uneven distribution of interclass, and weak texture-featured defects. To fill this gap, an innovative generative adversarial network based on adaptive pyramid graph (APG) and variation residuals (APGVR-GAN) is proposed, aiming to improve the robustness of anomaly detection in railway products and other complex industrial supplies. First, the APG module is embedded in the encoder–decoder–encoder pattern, capturing the correlation description between neighbor regions, which is utilized to enhance the detection of abnormal defects with weak texture. Next, the variation residual module is employed to enhance the expression of various normal samples in the latent space and improve the identification ability for abnormal samples. Then, the dual-probability prototype loss is proposed to make different normal samples have more concentrated expression and more similar probability distribution centers in latent space. Finally, an adaptive focal-gate loss and a regularized log-likelihood loss are designed to overcome the imbalance problem in training samples with different background information. The effectiveness of the model is verified on three new railway datasets and three other industrial public datasets. The results show that in anomaly detection, APGVR-GAN on the three railway datasets, Northeastern University (NEU)-the rail surface defects dataset (RSDD)-1 dataset, NEU-RSDD-1 dataset, and RSDD area under curve (AUC) [that is the receiver operating characteristic curve (ROC)], can reach 0.89, 0.81, and 0.87, and its detection accuracy (ACC) reached 0.97, 0.96, and 0.92, which is much higher than other comparative anomaly detection algorithms. In the segmentation experiments on the RSDD dataset, compared with other known rail defect detection methods, the overall evaluation metric F-Score is 83.70 which is also better than other methods.</t>
  </si>
  <si>
    <t>1557-9662</t>
  </si>
  <si>
    <t>10.1109/TIM.2021.3125987</t>
  </si>
  <si>
    <t xml:space="preserve">National Natural Science Foundation of China(grant numbers:51805078); Fundamental Research Funds for the Central Universities(grant numbers:N2103011,N2003021); </t>
  </si>
  <si>
    <t>https://ieeexplore.ieee.org/stamp/stamp.jsp?arnumber=9606663</t>
  </si>
  <si>
    <t>Adaptive focal-gate (AFG) loss;adaptive pyramid graph (APG);anomaly detection;dual-probability prototype;industrial scenarios;variation residuals (VRs)</t>
  </si>
  <si>
    <t>Rails;Anomaly detection;Training;Image reconstruction;Feature extraction;Prototypes;Graph neural networks</t>
  </si>
  <si>
    <t>feature extraction;graph theory;image segmentation;image texture;neural nets;object detection;pattern classification;railways;regression analysis;statistical distributions</t>
  </si>
  <si>
    <t>adaptive pyramid graph;variation residual-based anomaly detection network;rail surface defects;unbalanced data;multiclass abnormal data;industrial products;simple background texture;regular background texture;universal surface defect anomaly detection framework;railway products;complex background texture;intraclass variation;weak texture-featured defects;generative adversarial network;variation residuals;APGVR-GAN;complex industrial supplies;encoder-decoder-encoder pattern;variation residual module;latent space;adaptive focal-gate loss;railway datasets;industrial public datasets;rail defect detection methods;dual-probability prototype loss;regularized log-likelihood loss;Northeastern University;RSDD area under curve;receiver operating characteristic curve</t>
  </si>
  <si>
    <t>A Convolutional Auto-Encoder Method for Anomaly Detection on System Logs</t>
  </si>
  <si>
    <t>Y. Cui; Y. Sun; J. Hu; G. Sheng</t>
  </si>
  <si>
    <t>Graduate School of Information, Product and Systems, Waseda University, Fukuoka, JAPAN; Graduate School of Information, Product and Systems, Waseda University, Fukuoka, JAPAN; Graduate School of Information, Product and Systems, Waseda University, Fukuoka, JAPAN; School of Electronic Information and Electrical Engineering, Shanghai Jiao Tong University, Shanghai, CHINA</t>
  </si>
  <si>
    <t>2018 IEEE International Conference on Systems, Man, and Cybernetics (SMC)</t>
  </si>
  <si>
    <t>Anomaly detection on system logs is to report system failures with utilization of console logs collected from devices, which ensures the reliability of systems. Most previous researches split logs into sequential time windows and regarded each window as an independent instance for classification using popular machine learning methods like support vector machine(SVM), however, neglected the time patterns under logs. Those approaches also suffer from information loss due to the vector representation, and high dimensionality if there is a large number of log events. To make up these deficiencies, unlike most traditional methods that used a vector to represent a period behavior at the macro level, we construct a 2D matrix to reveal more detailed system behaviors in the time period by dividing each window into sequential subwindows. To provide a more efficient representation, we further use the ant colony optimization algorithm to find a highly-coupled event template as the horizontal index of the 2D window matrix to replace the disordered one. To capture time dependencies, a multi-module convolutional auto-encoder is configured as that different paralleled modules scan among different time intervals to extract information respectively. These features are then concatenated in latent space as the final input, which contains diversified time information, for classification by SVM. The experiments on Blue Gene/L log dataset showed that our proposed method outperforms the state-of-art SVM method.</t>
  </si>
  <si>
    <t>2577-1655</t>
  </si>
  <si>
    <t>978-1-5386-6650-0</t>
  </si>
  <si>
    <t>10.1109/SMC.2018.00519</t>
  </si>
  <si>
    <t>https://ieeexplore.ieee.org/stamp/stamp.jsp?arnumber=8616515</t>
  </si>
  <si>
    <t>Log Analysis;Anomaly Detection;Feature Extraction;Auto-encoder;Ant Colony Optimization</t>
  </si>
  <si>
    <t>Two dimensional displays;Anomaly detection;Support vector machines;Feature extraction;Ant colony optimization;Machine learning;Decision trees</t>
  </si>
  <si>
    <t>ant colony optimisation;learning (artificial intelligence);pattern classification;support vector machines</t>
  </si>
  <si>
    <t>convolutional auto-encoder method;anomaly detection;system logs;system failures;sequential time windows;time patterns;vector representation;log events;period behavior;time period;highly-coupled event template;time dependencies;multimodule convolutional auto-encoder;time information;support vector machine;system behaviors;time intervals;SVM method;2D window matrix;machine learning</t>
  </si>
  <si>
    <t>Contextual anomaly detection for a critical industrial system based on logs and metrics</t>
  </si>
  <si>
    <t>M. Farshchi; I. Weber; R. Della Corte; A. Pecchia; M. Cinque; J. -G. Schneider; J. Grundy</t>
  </si>
  <si>
    <t>Data61, CSIRO, Sydney, Australia; Data61, CSIRO, Sydney, Australia; Federico II University of Naples, Italy; Federico II Univ. of Naples, Naples, Italy; Federico II University of Naples, Italy; Data61, CSIRO, Sydney, Australia; Monash University, Melbourne, Australia</t>
  </si>
  <si>
    <t>2018 14th European Dependable Computing Conference (EDCC)</t>
  </si>
  <si>
    <t>Recent advances in contextual anomaly detection attempt to combine resource metrics and event logs to uncover unexpected system behaviors at run-time. This is highly relevant for critical software systems, where monitoring is often mandated by international standards and guidelines. In this paper, we analyze the effectiveness of a metrics-logs contextual anomaly detection technique in a middleware for Air Traffic Control systems. Our study addresses the challenges of applying such techniques to a new case study with a dense volume of logs, and finer monitoring sampling rate. Guided by our experimental results, we propose and evaluate several actionable improvements, which include a change detection algorithm and the use of time windows on contextual anomaly detection.</t>
  </si>
  <si>
    <t>978-1-5386-8060-5</t>
  </si>
  <si>
    <t>10.1109/EDCC.2018.00033</t>
  </si>
  <si>
    <t>https://ieeexplore.ieee.org/stamp/stamp.jsp?arnumber=8530774</t>
  </si>
  <si>
    <t>Anomaly detection, contextual anomaly, system monitoring, log analysis, change detection</t>
  </si>
  <si>
    <t>Anomaly detection;Measurement;Middleware;Monitoring;Mathematical model;Computer crashes;Predictive models</t>
  </si>
  <si>
    <t>air traffic control;middleware;safety-critical software;software metrics</t>
  </si>
  <si>
    <t>critical industrial system;resource metrics;event logs;unexpected system behaviors;run-time;critical software systems;international standards;metrics-logs contextual anomaly detection;Air Traffic Control systems;change detection algorithm;middleware</t>
  </si>
  <si>
    <t>Towards Automated Log Parsing for Large-Scale Log Data Analysis</t>
  </si>
  <si>
    <t>P. He; J. Zhu; S. He; J. Li; M. R. Lyu</t>
  </si>
  <si>
    <t>Shenzhen Research Institute, The Chinese University of Hong Kong, Shenzhen, China; Huawei 2012 Labs, Huawei, Shenzhen, China; Shenzhen Research Institute, The Chinese University of Hong Kong, Shenzhen, China; Shenzhen Research Institute, The Chinese University of Hong Kong, Shenzhen, China; Shenzhen Research Institute, The Chinese University of Hong Kong, Shenzhen, China</t>
  </si>
  <si>
    <t>IEEE Transactions on Dependable and Secure Computing</t>
  </si>
  <si>
    <t>Logs are widely used in system management for dependability assurance because they are often the only data available that record detailed system runtime behaviors in production. Because the size of logs is constantly increasing, developers (and operators) intend to automate their analysis by applying data mining methods, therefore structured input data (e.g., matrices) are required. This triggers a number of studies on log parsing that aims to transform free-text log messages into structured events. However, due to the lack of open-source implementations of these log parsers and benchmarks for performance comparison, developers are unlikely to be aware of the effectiveness of existing log parsers and their limitations when applying them into practice. They must often reimplement or redesign one, which is time-consuming and redundant. In this paper, we first present a characterization study of the current state of the art log parsers and evaluate their efficacy on five real-world datasets with over ten million log messages. We determine that, although the overall accuracy of these parsers is high, they are not robust across all datasets. When logs grow to a large scale (e.g., 200 million log messages), which is common in practice, these parsers are not efficient enough to handle such data on a single computer. To address the above limitations, we design and implement a parallel log parser (namely POP) on top of Spark, a large-scale data processing platform. Comprehensive experiments have been conducted to evaluate POP on both synthetic and real-world datasets. The evaluation results demonstrate the capability of POP in terms of accuracy, efficiency, and effectiveness on subsequent log mining tasks.</t>
  </si>
  <si>
    <t>1941-0018</t>
  </si>
  <si>
    <t>10.1109/TDSC.2017.2762673</t>
  </si>
  <si>
    <t xml:space="preserve">National Natural Science Foundation of China(grant numbers:61332010); Research Grants Council of the Hong Kong Special Administrative Region, China(grant numbers:CUHK 14205214); 2015 Microsoft Research Asia Collaborative Research Program(grant numbers:FY16-RES-THEME-005); </t>
  </si>
  <si>
    <t>https://ieeexplore.ieee.org/stamp/stamp.jsp?arnumber=8067504</t>
  </si>
  <si>
    <t>System management;log parsing;log analysis;parallel computing;clustering</t>
  </si>
  <si>
    <t>Runtime;Data analysis;Anomaly detection;Data security;Parallel computing;Cluster approximation</t>
  </si>
  <si>
    <t>data analysis;data mining;parallel processing;system monitoring</t>
  </si>
  <si>
    <t>large-scale log data analysis;system management;data mining methods;structured input data;parallel log parser;large-scale data processing platform;automated log parsing;system runtime behaviors;Spark;log mining tasks;POP</t>
  </si>
  <si>
    <t>Anomaly Detection in Distributed Systems via Variational Autoencoders</t>
  </si>
  <si>
    <t>Y. Qian; S. Ying; B. Wang</t>
  </si>
  <si>
    <t>School of Computer Science, Wuhan University, Wuhan, China; School of Computer Science, Wuhan University, Wuhan, China; School of Computer Science, Wuhan University, Wuhan, China</t>
  </si>
  <si>
    <t>2020 IEEE International Conference on Systems, Man, and Cybernetics (SMC)</t>
  </si>
  <si>
    <t>Distributed systems have been widely used in the information technology industry. However, with the increasing scale and complexity of distributed systems, the efficiency and accuracy of manual anomaly detection in system logs have decreased. Therefore, there is a great demand for a highly accurate and efficient automatic anomaly detection method based on system log analysis to ensure the reliability and the stability of large-scale distributed systems. In this paper, we propose VeLog, an automatic anomaly detection method based on variational autoencoders (VAEs). In the offline training phase, VeLog learns the patterns of normal log sequences and then generates normal intervals. In the online detection phase, VeLog detects an anomaly by automatically evaluating whether the distance between the input vector and its estimated vector matches these normal intervals. We evaluate VeLog on log datasets collected from representative distributed systems. The experimental results demonstrate that VeLog can detect anomalies with high accuracy and good efficiency.</t>
  </si>
  <si>
    <t>978-1-7281-8526-2</t>
  </si>
  <si>
    <t>10.1109/SMC42975.2020.9283078</t>
  </si>
  <si>
    <t>https://ieeexplore.ieee.org/stamp/stamp.jsp?arnumber=9283078</t>
  </si>
  <si>
    <t>Anomaly detection;deep learning;distributed systems;log data analysis</t>
  </si>
  <si>
    <t>Training;Industries;Manuals;Stability analysis;Reliability;Information technology;Anomaly detection</t>
  </si>
  <si>
    <t>distributed processing;DP industry;learning (artificial intelligence);neural nets;security of data;system monitoring;vectors</t>
  </si>
  <si>
    <t>online detection phase;VeLog;representative distributed systems;variational autoencoders;information technology industry;system logs;anomaly detection;large-scale distributed systems;normal log sequences</t>
  </si>
  <si>
    <t>Robust and Transferable Anomaly Detection in Log Data using Pre-Trained Language Models</t>
  </si>
  <si>
    <t>H. Ott; J. Bogatinovski; A. Acker; S. Nedelkoski; O. Kao</t>
  </si>
  <si>
    <t>Distributed and Operating Systems, Berlin, Germany; Distributed and Operating Systems, Berlin, Germany; Distributed and Operating Systems, Berlin, Germany; Distributed and Operating Systems, Berlin, Germany; Distributed and Operating Systems, Berlin, Germany</t>
  </si>
  <si>
    <t>2021 IEEE/ACM International Workshop on Cloud Intelligence (CloudIntelligence)</t>
  </si>
  <si>
    <t>Anomalies or failures in large computer systems, such as the cloud, have an impact on a large number of users that communicate, compute, and store information. Therefore, timely and accurate anomaly detection is necessary for reliability, security, safe operation, and mitigation of losses in these increasingly important systems. Recently, the evolution of the software industry opens up several problems that need to be tackled including (1) addressing the software evolution due software upgrades, and (2) solving the cold-start problem, where data from the system of interest is not available. In this paper, we propose a framework for anomaly detection in log data, as a major troubleshooting source of system information. To that end, we utilize pre-trained general-purpose language models to preserve the semantics of log messages and map them into log vector embeddings. The key idea is that these representations for the logs are robust and less invariant to changes in the logs, and therefore, result in a better generalization of the anomaly detection models. We perform several experiments on a cloud dataset evaluating different language models for obtaining numerical log representations such as BERT, GPT-2, and XL. The robustness is evaluated by gradually altering log messages, to simulate a change in semantics. Our results show that the proposed approach achieves high performance and robustness, which opens up possibilities for future research in this direction.</t>
  </si>
  <si>
    <t>978-1-6654-4563-4</t>
  </si>
  <si>
    <t>10.1109/CloudIntelligence52565.2021.00013</t>
  </si>
  <si>
    <t>https://ieeexplore.ieee.org/stamp/stamp.jsp?arnumber=9527018</t>
  </si>
  <si>
    <t>anomaly detection;log analysis;deep learning;language models;transfer learning</t>
  </si>
  <si>
    <t>Computational modeling;Semantics;Distributed databases;Software;Robustness;Data models;Numerical models</t>
  </si>
  <si>
    <t>data analysis;learning (artificial intelligence);real-time systems;security of data;software maintenance;system monitoring</t>
  </si>
  <si>
    <t>log data;pre-trained language models;computer systems;information storage;timely detection;accurate anomaly detection;safe operation;software industry;software evolution;software upgrades;cold-start problem;system information;general-purpose language models;log messages;log vector embeddings;anomaly detection models;cloud dataset;language models;numerical log representations;BERT;GPT-2</t>
  </si>
  <si>
    <t>Leveraging Log Instructions in Log-based Anomaly Detection</t>
  </si>
  <si>
    <t>J. Bogatinovski; G. Madjarov; S. Nedelkoski; J. Cardoso; O. Kao</t>
  </si>
  <si>
    <t>Technical University Berlin, Berlin, Germany; University Ss Cyril and Methodius, Skopje, North Macedonia; Technical University Berlin, Berlin, Germany; Huawei Munich Research, Munich, Germany; Technical University Berlin, Berlin, Germany</t>
  </si>
  <si>
    <t>2022 IEEE International Conference on Services Computing (SCC)</t>
  </si>
  <si>
    <t>Artificial Intelligence for IT Operations (AIOps) describes the process of maintaining and operating large IT systems using diverse AI-enabled methods and tools for, e.g., anomaly detection and root cause analysis, to support the remediation, optimization, and automatic initiation of self-stabilizing IT activities. The core step of any AIOps workflow is anomaly detection, typically performed on high-volume heterogeneous data such as log messages (logs), metrics (e.g., CPU utilization), and distributed traces. In this paper, we propose a method for reliable and practical anomaly detection from system logs. It overcomes the common disadvantage of related works, i.e., the need for a large amount of manually labeled training data, by building an anomaly detection model with log instructions from the source code of 1000+ GitHub projects. The instructions from diverse systems contain rich and heterogenous information about many different normal and abnormal IT events and serve as a foundation for anomaly detection. The proposed method, named ADLILog, combines the log instructions and the data from the system of interest (target system) to learn a deep neural network model through a two-phase learning procedure. The experimental results show that ADLILog outperforms the related approaches by up to 60% on the F1 score while satisfying core non-functional requirements for industrial deployments such as unsupervised design, efficient model updates, and small model sizes.</t>
  </si>
  <si>
    <t>2474-2473</t>
  </si>
  <si>
    <t>978-1-6654-8146-5</t>
  </si>
  <si>
    <t>10.1109/SCC55611.2022.00053</t>
  </si>
  <si>
    <t>https://ieeexplore.ieee.org/stamp/stamp.jsp?arnumber=9860197</t>
  </si>
  <si>
    <t>anomaly detection;log data;system dependability;AIOps;deep learning</t>
  </si>
  <si>
    <t>Deep learning;Codes;Computational modeling;Neural networks;Training data;Data models;Reliability</t>
  </si>
  <si>
    <t>learning (artificial intelligence);neural nets;security of data;software maintenance;system monitoring</t>
  </si>
  <si>
    <t>log instructions;log-based anomaly detection;root cause analysis;AIOps workflow;high-volume heterogeneous data;log messages;reliable anomaly detection;system logs;manually labeled training data;target system;Artificial Intelligence for IT Operations</t>
  </si>
  <si>
    <t>Experience report: Anomaly detection of cloud application operations using log and cloud metric correlation analysis</t>
  </si>
  <si>
    <t>M. Farshchi; J. -G. Schneider; I. Weber; J. Grundy</t>
  </si>
  <si>
    <t>Software Systems Research Group, NICTA, Sydney, Australia; School of Software and Electrical Engineering, Swinburne University of Technology, Melbourne, Australia; University of New South Wales, Sydney, Australia; School of Software and Electrical Engineering, Swinburne University of Technology, Melbourne, Australia</t>
  </si>
  <si>
    <t>2015 IEEE 26th International Symposium on Software Reliability Engineering (ISSRE)</t>
  </si>
  <si>
    <t>Failure of application operations is one of the main causes of system-wide outages in cloud environments. This particularly applies to DevOps operations, such as backup, redeployment, upgrade, customized scaling, and migration that are exposed to frequent interference from other concurrent operations, configuration changes, and resources failure. However, current practices fail to provide a reliable assurance of correct execution of these kinds of operations. In this paper, we present an approach to address this problem that adopts a regression-based analysis technique to find the correlation between an operation's activity logs and the operation activity's effect on cloud resources. The correlation model is then used to derive assertion specifications, which can be used for runtime verification of running operations and their impact on resources. We evaluated our proposed approach on Amazon EC2 with 22 rounds of rolling upgrade operations while other types of operations were running and random faults were injected. Our experiment shows that our approach successfully managed to raise alarms for 115 random injected faults, with a precision of 92.3%.</t>
  </si>
  <si>
    <t>978-1-5090-0406-5</t>
  </si>
  <si>
    <t>10.1109/ISSRE.2015.7381796</t>
  </si>
  <si>
    <t>https://ieeexplore.ieee.org/stamp/stamp.jsp?arnumber=7381796</t>
  </si>
  <si>
    <t>Cloud application operations;DevOps;Cloud monitoring;anomaly detection;error detection;log analysis</t>
  </si>
  <si>
    <t>Cloud computing;Measurement;Monitoring;Correlation;Interference;Australia;Production</t>
  </si>
  <si>
    <t>cloud computing;regression analysis;system monitoring</t>
  </si>
  <si>
    <t>anomaly detection;cloud application operations;cloud metric correlation analysis;log correlation analysis;regression-based analysis;operations activity logs;cloud resources;correlation model;assertion specifications;runtime verification;Amazon EC2;random injected faults</t>
  </si>
  <si>
    <t>An anomaly detection-based dynamic OD prediction framework for urban networks</t>
  </si>
  <si>
    <t>J. Liu; F. Zheng; H. v. Zuylen; J. Li; J. Luo</t>
  </si>
  <si>
    <t>School of Transportation and Logistics, Southwest Jiaotong University, P.R. China; School of Transportation and Logistics, National Engineering Laboratory of Integrated Transportation Big Data Application Technology, Southwest Jiaotong University, P.R China; Department of Transport and Planning, Delft University of Technology, Delft, Netherlands; Civil Engineering College, Hunan University, Changsha, P.R. China; School of Transportation and Logistics, National Engineering Laboratory of Integrated Transportation Big Data Application Technology, Southwest Jiaotong University, P.R.China</t>
  </si>
  <si>
    <t>2020 Forum on Integrated and Sustainable Transportation Systems (FISTS)</t>
  </si>
  <si>
    <t>The dynamic origin-destination (OD) information is crucial for traffic operations and control. This paper presents a dynamic traffic demand prediction framework based on an anomaly detection algorithm. The Principal Component Analysis (PCA) method is applied to extract main demand patterns which are used to detect the abnormal conditions. The proposed approach can select prediction methods (parametric or nonparametric) automatically based on the pattern detection results. Both simulation and field observed Automatic Number Plate Recognition (ANPR) data are used to verify the proposed approach where the Kalman filter model and the K-nearest neighbor model are chosen as the basic prediction methods. The results show that the prediction framework can effectively reduce the noise of a single prediction model particularly in the abnormal conditions and provide more accurate and reliable prediction results.</t>
  </si>
  <si>
    <t>978-1-7281-9503-2</t>
  </si>
  <si>
    <t>10.1109/FISTS46898.2020.9264855</t>
  </si>
  <si>
    <t xml:space="preserve">National Science Foundation; </t>
  </si>
  <si>
    <t>https://ieeexplore.ieee.org/stamp/stamp.jsp?arnumber=9264855</t>
  </si>
  <si>
    <t>OD prediction;anomaly detection;Gaussian kernel;parametric and non-parametric methods</t>
  </si>
  <si>
    <t>Artificial neural networks;Predictive models;Principal component analysis;Data models;Anomaly detection;Transportation;Production</t>
  </si>
  <si>
    <t>feature extraction;image recognition;Kalman filters;nearest neighbour methods;principal component analysis;road traffic;traffic engineering computing</t>
  </si>
  <si>
    <t>dynamic origin-destination information;traffic operations;dynamic traffic demand prediction framework;anomaly detection algorithm;principal component analysis method;abnormal conditions;pattern detection results;automatic number plate recognition data;basic prediction methods;single prediction model;accurate prediction results;reliable prediction results;anomaly detection-based dynamic OD prediction framework;urban networks;Principal Component Analysis method;PCA method;Kalman filter model;K-nearest neighbor model</t>
  </si>
  <si>
    <t>Machine learning to detect anomalies in web log analysis</t>
  </si>
  <si>
    <t>Q. Cao; Y. Qiao; Z. Lyu</t>
  </si>
  <si>
    <t>School of Computer Science and Software Engineering, East China Normal University, Shanghai, China; School of Computer Science and Software Engineering, East China Normal University, Shanghai, China; Shanghai International Studies University, Shanghai, China</t>
  </si>
  <si>
    <t>2017 3rd IEEE International Conference on Computer and Communications (ICCC)</t>
  </si>
  <si>
    <t>As the information technology develops rapidly, Web servers are easily to be attacked because of their high value. Therefore, Web security has aroused great concern in both academia and industry. Anomaly detection plays a significant role in the field of Web security, and log messages recording detailed system runtime information has become an important data analysis object accordingly. Traditional log anomaly detection relies on programmers to manually inspect by keyword search and regular expression match. Although the programmers can use intrusion detection system to reduce their workload, yet the log system data is huge, attack types are various, and hacking skills are improving, which make the traditional detection not efficient enough. To improve the traditional detection technology, many of anomaly detection mechanisms have been proposed in recent years, especially the machine learning method. In this paper, an anomaly detection system for web log files has been proposed, which adopts a two-level machine learning algorithm. The decision tree model classifies normal and anomalous data sets. The normal data set is manually checked for the establishment of multiple HMMs. The experimental data comes from the real industrial environment where log files have been collected, which contain many true intrusion messages. After comparing with three types of machine learning algorithms used in anomaly detection, the experimental results on this data set suggest that this system achieves higher detection accuracy and can detect unknown anomaly data.</t>
  </si>
  <si>
    <t>978-1-5090-6352-9</t>
  </si>
  <si>
    <t>10.1109/CompComm.2017.8322600</t>
  </si>
  <si>
    <t>https://ieeexplore.ieee.org/stamp/stamp.jsp?arnumber=8322600</t>
  </si>
  <si>
    <t>machine learning;anomaly detection;log files component</t>
  </si>
  <si>
    <t>Hidden Markov models;Anomaly detection;Decision trees;Feature extraction;Uniform resource locators;Security</t>
  </si>
  <si>
    <t>data analysis;Internet;learning (artificial intelligence);security of data</t>
  </si>
  <si>
    <t>anomaly detection system;web log files;two-level machine learning algorithm;normal data set;higher detection accuracy;web log analysis;information technology;Web servers;Web security;intrusion detection system;log system data;machine learning method;detection technology;system runtime information;data analysis object</t>
  </si>
  <si>
    <t>A Data Extraction Method for Anomaly Detection in Naval Systems</t>
  </si>
  <si>
    <t>C. Boudehenn; J. -C. Cexus; A. A. Boudraa</t>
  </si>
  <si>
    <t>Chair of Naval Cyber Defence, Brest, France; Ensta Bretagne, Brest, France; Art et Métiers ParisTech/Ecole Navale, Brest, France</t>
  </si>
  <si>
    <t>2020 International Conference on Cyber Situational Awareness, Data Analytics and Assessment (CyberSA)</t>
  </si>
  <si>
    <t>With the growth of Cyber-Physical Systems, new security challenges have emerged. Over the past few years, Naval systems have seen an increase of the deployment of Intrusion Detection Systems (IDS) to ensure the security of Programmable Logic Controller and Industrial Control System due to a plenty of vulnerabilities. In this context, several methods have been developed to effectively detect anomalies and intrusions such as cyber and physical alerts. Those methods need to be managed powerfully in order to increase anomaly detection in the cybernetic flows within naval systems. In this paper, we present a new strategy to generate meta data of naval cybernetics flows to illustrate vulnerabilities of naval systems. An anomaly detection method based on Teager-Kaiser operator is developed to show such vulnerabilities by analysing the collected time series. Simulations of three scenarios are provided to validate the new approach in Naval systems. The obtained results show the interest of the proposed naval anomaly detection strategy.</t>
  </si>
  <si>
    <t>978-1-7281-6690-2</t>
  </si>
  <si>
    <t>10.1109/CyberSA49311.2020.9139656</t>
  </si>
  <si>
    <t>https://ieeexplore.ieee.org/stamp/stamp.jsp?arnumber=9139656</t>
  </si>
  <si>
    <t>Naval systems;Anomaly Detection;Data Extraction;Network Anomaly Detection</t>
  </si>
  <si>
    <t>Marine vehicles;Sensors;Time series analysis;Actuators;Propulsion;Anomaly detection</t>
  </si>
  <si>
    <t>computer network security;cyber-physical systems;industrial control;marine communication;programmable controllers;security of data;time series</t>
  </si>
  <si>
    <t>naval systems;cyber-physical systems;intrusion detection systems;Teager-Kaiser operator;time series;naval cybernetic flows;meta data;industrial control system;programmable logic controller;data extraction method;naval anomaly detection strategy</t>
  </si>
  <si>
    <t>Industry Practices and Event Logging: Assessment of a Critical Software Development Process</t>
  </si>
  <si>
    <t>A. Pecchia; M. Cinque; G. Carrozza; D. Cotroneo</t>
  </si>
  <si>
    <t>Critiware S.r.l.-Via Carlo Poerio 89/A, Naples, Italy; Critiware S.r.l.-Via Carlo Poerio 89/A, Naples, Italy; Selex ES S.p.A-A Finmeccanica Company-Piazza Monte Grappa 4, Rome, Italy; Critiware S.r.l.-Via Carlo Poerio 89/A, Naples, Italy</t>
  </si>
  <si>
    <t>2015 IEEE/ACM 37th IEEE International Conference on Software Engineering</t>
  </si>
  <si>
    <t>Practitioners widely recognize the importance of event logging for a variety of tasks, such as accounting, system measurements and troubleshooting. Nevertheless, in spite of the importance of the tasks based on the logs collected under real workload conditions, event logging lacks systematic design and implementation practices. The implementation of the logging mechanism strongly relies on the human expertise. This paper proposes a measurement study of event logging practices in a critical industrial domain. We assess a software development process at Selex ES, a leading Finmeccanica company in electronic and information solutions for critical systems. Our study combines source code analysis, inspection of around 2.3 millions log entries, and direct feedback from the development team to gain process-wide insights ranging from programming practices, logging objectives and issues impacting log analysis. The findings of our study were extremely valuable to prioritize event logging reengineering tasks at Selex ES.</t>
  </si>
  <si>
    <t>978-1-4799-1934-5</t>
  </si>
  <si>
    <t>10.1109/ICSE.2015.145</t>
  </si>
  <si>
    <t>https://ieeexplore.ieee.org/stamp/stamp.jsp?arnumber=7202961</t>
  </si>
  <si>
    <t>Source code analysis;Event logging;Development process;Coding practices;Industry domain</t>
  </si>
  <si>
    <t>Software;Inspection;Programming;Encoding;Industries;Runtime</t>
  </si>
  <si>
    <t>program diagnostics;software engineering;system monitoring</t>
  </si>
  <si>
    <t>critical software development process assessment;event logging mechanism;measurement study;event logging practices;critical industrial domain;Selex ES;electronic and information solutions;source code analysis;log entry inspection;log analysis;event logging reengineering tasks</t>
  </si>
  <si>
    <t>Supervised Learning for Detecting Cognitive Security Anomalies in Real-Time Log Data</t>
  </si>
  <si>
    <t>M. A. Amin</t>
  </si>
  <si>
    <t>Department of Information and Communication Technology, Bangladesh University of Professionals, Dhaka, Bangladesh</t>
  </si>
  <si>
    <t>2022 IEEE World Conference on Applied Intelligence and Computing (AIC)</t>
  </si>
  <si>
    <t>Every system generates a large quantity of logs. Logs are immensely crucial for monitoring a system, inspecting anomalous behaviors, and analyzing errors. By using log data, many recent studies suggest that efficient and accurate machine learning classifiers can use to detect anomalies. The source diversification and the unstructured nature of logs create difficulties in subsequent analysis. Even though the evaluation of automatic log parsing opened up the door to further research. To decrease manual work, many anomaly detection systems based on automated log analysis have been developed. However, due to the lack of a research and comparison of multiple anomaly detection methods, developers may still be unsure about which anomaly detection methods to utilize. Even if developers employ an anomaly detection technique, reimplementation takes time. To address these issues, we present a comprehensive study of detecting security anomalies from real-time log data based on different supervised machine learning algorithms and trained with publicly archived logs data. Two selected production log datasets with 15,923,592 and 365,298 log records were used to evaluate these algorithms. We also proposed an approach that the ability to provide visibility into the system, the proper way to acquire insight using a strong monitoring system that collects metrics, represents data, and automated methods to give notifications to administrators to bring to their awareness a significant change in the system's status. We assessed the model's performance using a variety of well-known assessment metrics, including “precision”, “recall”, “specificity”, “F1 measure”, and “accuracy”.</t>
  </si>
  <si>
    <t>978-1-6654-7988-2</t>
  </si>
  <si>
    <t>10.1109/AIC55036.2022.9848922</t>
  </si>
  <si>
    <t>https://ieeexplore.ieee.org/stamp/stamp.jsp?arnumber=9848922</t>
  </si>
  <si>
    <t>Security;log analysis;anomaly detection;supervised learning</t>
  </si>
  <si>
    <t>Measurement;Support vector machines;Machine learning algorithms;Machine learning;Real-time systems;Reliability;Security</t>
  </si>
  <si>
    <t>data mining;learning (artificial intelligence);pattern classification;security of data;system monitoring</t>
  </si>
  <si>
    <t>cognitive security anomalies;real-time log data;efficient machine;accurate machine;automatic log parsing;anomaly detection systems;automated log analysis;multiple anomaly detection methods;anomaly detection technique;different supervised machine learning algorithms;publicly archived logs data;selected production log datasets;365 log records;298 log records;strong monitoring system</t>
  </si>
  <si>
    <t>Experience Report: System Log Analysis for Anomaly Detection</t>
  </si>
  <si>
    <t>S. He; J. Zhu; P. He; M. R. Lyu</t>
  </si>
  <si>
    <t>Shenzhen Research Institute, The Chinese University of Hong Kong, Shenzhen, China; Shenzhen Research Institute, The Chinese University of Hong Kong, Shenzhen, China; Shenzhen Research Institute, The Chinese University of Hong Kong, Shenzhen, China; Shenzhen Research Institute, The Chinese University of Hong Kong, Shenzhen, China</t>
  </si>
  <si>
    <t>2016 IEEE 27th International Symposium on Software Reliability Engineering (ISSRE)</t>
  </si>
  <si>
    <t>Anomaly detection plays an important role in management of modern large-scale distributed systems. Logs, which record system runtime information, are widely used for anomaly detection. Traditionally, developers (or operators) often inspect the logs manually with keyword search and rule matching. The increasing scale and complexity of modern systems, however, make the volume of logs explode, which renders the infeasibility of manual inspection. To reduce manual effort, many anomaly detection methods based on automated log analysis are proposed. However, developers may still have no idea which anomaly detection methods they should adopt, because there is a lack of a review and comparison among these anomaly detection methods. Moreover, even if developers decide to employ an anomaly detection method, re-implementation requires a nontrivial effort. To address these problems, we provide a detailed review and evaluation of six state-of-the-art log-based anomaly detection methods, including three supervised methods and three unsupervised methods, and also release an open-source toolkit allowing ease of reuse. These methods have been evaluated on two publicly-available production log datasets, with a total of 15,923,592 log messages and 365,298 anomaly instances. We believe that our work, with the evaluation results as well as the corresponding findings, can provide guidelines for adoption of these methods and provide references for future development.</t>
  </si>
  <si>
    <t>2332-6549</t>
  </si>
  <si>
    <t>978-1-4673-9002-6</t>
  </si>
  <si>
    <t>10.1109/ISSRE.2016.21</t>
  </si>
  <si>
    <t>https://ieeexplore.ieee.org/stamp/stamp.jsp?arnumber=7774521</t>
  </si>
  <si>
    <t>Feature extraction;Open source software;Runtime;Industries;Manuals;Inspection;Large-scale systems</t>
  </si>
  <si>
    <t>distributed processing;public domain software;security of data;system monitoring</t>
  </si>
  <si>
    <t>experience report;system log analysis;anomaly detection;large-scale distributed systems;system runtime information;keyword search;rule matching;automated log analysis;open-source toolkit;production log datasets;log messages;anomaly instances</t>
  </si>
  <si>
    <t>Learning Intelligent Factory Traffic Characteristics and Anomali Detection with Contextual Multi-Arm Slot Machine</t>
  </si>
  <si>
    <t>E. De??rmenc?; Ö. Örnek; A. Yazici</t>
  </si>
  <si>
    <t>Bilgisayar Mühendisli?i Bölümü, Eski?ehir Osmangazi Üniversitesi, Eski?ehir, Türkiye; Bilgisayar Mühendisli?i Bölümü, Eski?ehir Osmangazi Üniversitesi, Eski?ehir, Türkiye; Bilgisayar Mühendisli?i Bölümü, Eski?ehir Osmangazi Üniversitesi, Eski?ehir, Türkiye</t>
  </si>
  <si>
    <t>2020 28th Signal Processing and Communications Applications Conference (SIU)</t>
  </si>
  <si>
    <t>The monitoring and control of intelligent factories via data is foreseen with the Industry 4.0. Detection of abnormal events in factories by intelligent algorithms over data without human intervention is important. In this study, traffic characteristics in internal logistics are learned and anomaly detection is made through this. In the proposed method, the traffic characteristics are learned with contextual multi-arm slot machine for the intersections. Then, anomalies are detected by detecting situations that do not comply with this characteristic. The proposed method has been successfully tested for traffic data that created for simulated transport tasks in the SUMO simulation environment.environment.</t>
  </si>
  <si>
    <t>2165-0608</t>
  </si>
  <si>
    <t>978-1-7281-7206-4</t>
  </si>
  <si>
    <t>10.1109/SIU49456.2020.9302356</t>
  </si>
  <si>
    <t>https://ieeexplore.ieee.org/stamp/stamp.jsp?arnumber=9302356</t>
  </si>
  <si>
    <t>intelligent factories;reinforcement learning;multi arm bandit;situational awareness;anomaly detection</t>
  </si>
  <si>
    <t>Production facilities;Industries;Task analysis;World Wide Web;Web sites;Reinforcement learning;Presses</t>
  </si>
  <si>
    <t>decision making;factory automation;learning (artificial intelligence);logistics;production engineering computing;traffic engineering computing;transportation</t>
  </si>
  <si>
    <t>intelligent factory traffic characteristics;anomali detection;multiarm slot machine;abnormal events;intelligent algorithms;human intervention;internal logistics;anomaly detection;traffic data</t>
  </si>
  <si>
    <t>Cyber Physical Security Analytics for Anomalies in Transmission Protection Systems</t>
  </si>
  <si>
    <t>A. Ahmed; V. V. G. Krishnan; S. A. Foroutan; M. Touhiduzzaman; C. Rublein; A. Srivastava; Y. Wu; A. Hahn; S. Suresh</t>
  </si>
  <si>
    <t>School of Electrical Engineering and Computer Science, Washington State University, Pullman, USA; Indian Institute of Technology Tirupati, Tirupati, India; School of Electrical Engineering and Computer Science, Washington State University, Pullman, USA; School of Electrical Engineering and Computer Science, Washington State University, Pullman, USA; Washington State University, Pullman, USA; School of Electrical Engineering and Computer Science, Washington State University, Pullman, USA; School of Electrical Engineering and Computer Science, Washington State University, Pullman, USA; School of Electrical Engineering and Computer Science, Washington State University, Pullman, USA; Siemens Corporate Research, Princeton, USA</t>
  </si>
  <si>
    <t>IEEE Transactions on Industry Applications</t>
  </si>
  <si>
    <t>Protection systems are one of the most critical components in the transmission system and are becoming more digital with ongoing automation. These digital systems are prone to vulnerabilities/attacks, and exploitation of these vulnerabilities may cause major impacts on the electric grid performance. Multiple alarms reported in the control center could be a result of the faults (expected operations) or failures in the protection system (anomalies/ unexpected operation). Situational awareness gained through sensors such as a phasor measurement unit (PMU) and data acquired through the cyber system provide an opportunity to develop continuous cyber-physical monitoring of the system. Note that relay data are not reported in the control center continuously. This paper presents a cyber-physical data analytics based technique to monitor transmission protection system and detect malicious activity. Initially, continuous monitoring of PMU data is utilized for data anomaly detection, which includes bad or missing data using long short-term memory (LSTM). Then, PMU data of interest are utilized for failure diagnosis, using a semisupervised deep autoencoder model. In this research, cyber anomalies are modeled by manipulating the setting/logic design of protective devices, and a ridge regression based classifier with a feature engineering pipeline is used to detect cyber anomalies. The results from the deep autoencoder model and ridge regression based classifier are then utilized for detailed investigation to find the root causes of the observed events assisted by the cyber log data from the protection devices. The algorithm is validated using a real-time simulation of the IEEE test system with industrial hardware relays and PMUs in the loop. Data analytics algorithm running on server utilizes these real-time data continuously for anomaly detection and classification for the developed use cases.</t>
  </si>
  <si>
    <t>1939-9367</t>
  </si>
  <si>
    <t>10.1109/TIA.2019.2928500</t>
  </si>
  <si>
    <t xml:space="preserve">National Science Foundation(grant numbers:1840192); </t>
  </si>
  <si>
    <t>https://ieeexplore.ieee.org/stamp/stamp.jsp?arnumber=8762160</t>
  </si>
  <si>
    <t>Cyber anomalies;cyber-physical systems;cyber security;data analytics;digital protection;transmission protection systems</t>
  </si>
  <si>
    <t>Phasor measurement units;Logic gates;Circuit faults;Relays;Data analysis;Anomaly detection;Power grids</t>
  </si>
  <si>
    <t>computerised monitoring;data analysis;learning (artificial intelligence);phasor measurement;power engineering computing;power system measurement;power system security;regression analysis;security of data;smart power grids</t>
  </si>
  <si>
    <t>bad data;missing data;PMU data;semisupervised deep autoencoder model;cyber anomalies;protective devices;cyber log data;protection devices;IEEE test system;data analytics algorithm;real-time data;classification;cyber physical security analytics;transmission protection system;transmission system;digital systems;control center;cyber system;continuous cyber-physical monitoring;relay data;cyber-physical data analytics;continuous monitoring;data anomaly detection</t>
  </si>
  <si>
    <t>Poster Abstract: Explainable Sensor Data-Driven Anomaly Detection in Internet of Things Systems</t>
  </si>
  <si>
    <t>M. T. Hussain; C. Perera</t>
  </si>
  <si>
    <t>School of Mathematics, Cardiff University, Cardiff, United Kingdom; School of Computer Science and Informtatics, Cardiff University, Cardiff, United Kingdom</t>
  </si>
  <si>
    <t>2022 IEEE/ACM Seventh International Conference on Internet-of-Things Design and Implementation (IoTDI)</t>
  </si>
  <si>
    <t>Deep learning or black-box models are widely used for anomaly detection in Internet of Things (IoT) data streams. We propose a technique to explain the output of a deep learning model used to detect anomalies in an IoT based industrial process. The proposed technique employs dual surrogate models to deliver black box model explanation. We have also developed an interactive dashboard to give further insights into the detected anomaly. The dashboard integrates our proposed deep learning explanation technique with historical logs to explain the detected anomaly for personas with different backgrounds.</t>
  </si>
  <si>
    <t>978-1-6654-9641-4</t>
  </si>
  <si>
    <t>10.1109/IoTDI54339.2022.00021</t>
  </si>
  <si>
    <t>https://ieeexplore.ieee.org/stamp/stamp.jsp?arnumber=9797407</t>
  </si>
  <si>
    <t>Explainable AI (XAI);Internet of Things;Long Short Term Memory Networks;Sensor Data;Anomaly Detection</t>
  </si>
  <si>
    <t>Deep learning;Data models;Internet of Things;Artificial intelligence;Anomaly detection</t>
  </si>
  <si>
    <t>data analysis;deep learning (artificial intelligence);Internet of Things</t>
  </si>
  <si>
    <t>Internet of Things data streams;IoT;deep learning model;industrial process;black box model explanation;detected anomaly;deep learning explanation technique;sensor data driven anomaly detection;data analysis</t>
  </si>
  <si>
    <t>Bidirectional Deep Variational RNN for Refining Anomaly Detection of Multivariate Time Series</t>
  </si>
  <si>
    <t>X. Zhao; W. Chen; Q. Yin; B. Wang; Z. Li; J. Wang</t>
  </si>
  <si>
    <t>Shandong New Generation Information Industry Technology Research Institute, Ltd, Jinan, China; College of Electronic Engineering, Xidian University, Xian, China; Shandong New Generation Information Industry Technology Research Institute, Ltd, Jinan, China; Shandong New Generation Information Industry Technology Research Institute, Ltd, Jinan, China; Shandong New Generation Information Industry Technology Research Institute, Ltd, Jinan, China; Shandong New Generation Information Industry Technology Research Institute, Ltd, Jinan, China</t>
  </si>
  <si>
    <t>2022 IEEE 10th Joint International Information Technology and Artificial Intelligence Conference (ITAIC)</t>
  </si>
  <si>
    <t>To characterize the complex temporal dependence and stochasticity of multivariate time series (MTS) and achieve their unsupervised anomaly detection, which is an essential task in service quality management of industry devices or Internet infrastructures, in this paper, we propose a bidirectional deep variational RNN (bi-DVRNN), a hierarchical probabilistic dynamical model incorporating bidirectional structures, that can achieve refined anomaly detection at a certain timestep with both past and future information of a specific time frame. Specifically, the core idea of bi-DVRNN is capture the normal patterns of input MTS by collecting transmitted information and long-range temporal dependencies from both directions through deep recurrent structures and hierarchical probabilistic generative operations, and then apply reconstruction probabilities to determine anomalies. For efficient inference of the proposed models, we construct a novel deterministic-upward-stochastic-downward autoencoding inference scheme to achieve an accurate posterior approximation of latent variables. The evaluation experiments conducted on two public datasets show the efficiency of bi-DVRNN in refining anomaly detection results.</t>
  </si>
  <si>
    <t>2693-2865</t>
  </si>
  <si>
    <t>978-1-6654-2207-9</t>
  </si>
  <si>
    <t>10.1109/ITAIC54216.2022.9836567</t>
  </si>
  <si>
    <t>https://ieeexplore.ieee.org/stamp/stamp.jsp?arnumber=9836567</t>
  </si>
  <si>
    <t>anomaly detection;bidirectional deep variational RNN;hierarchical prior;multivariate time series</t>
  </si>
  <si>
    <t>Measurement;Industries;Time series analysis;Refining;Probabilistic logic;Internet;Task analysis</t>
  </si>
  <si>
    <t>approximation theory;data handling;deep learning (artificial intelligence);recurrent neural nets;stochastic processes;time series</t>
  </si>
  <si>
    <t>bidirectional deep variational RNN;multivariate time series;unsupervised anomaly detection;service quality management;bi-DVRNN;long-range temporal dependencies;deep recurrent structures;hierarchical probabilistic generative operations;anomaly detection results;deterministic-upward-stochastic-downward autoencoding inference scheme;hierarchical probabilistic dynamical model</t>
  </si>
  <si>
    <t>LogM: Log Analysis for Multiple Components of Hadoop Platform</t>
  </si>
  <si>
    <t>Y. Xie; K. Yang; P. Luo</t>
  </si>
  <si>
    <t>Department of Computer Science, Tongji University, Shanghai, China; Department of Computer Science, Tongji University, Shanghai, China; Department of Computer Science, Tongji University, Shanghai, China</t>
  </si>
  <si>
    <t>The Hadoop platform provides a powerful software framework for distributed storage and processing of massive amounts of data. It is at the heart of big data processing and has found numerous applications in diverse areas, ranging from environmental monitoring to security analysis. To facilitate the storage and processing of big data, a Hadoop platform typically runs on a cluster of servers and may scale up to process big data over thousands of hardware nodes. However, the growing scale and complexity of the Hadoop platform also make it increasingly challenging to manage and operate. In this paper, we present a framework called LogM that leverages not only the deep learning model, but also the knowledge graph technology for failure prediction and analysis of the Hadoop cluster. In particular, we first develop a CAB net (Convolutional Neural Network (CNN) with attention-based Bi-directional Long Short Term Memory (Bi-LSTM)) architecture to effectively learn the temporal dynamics from the sequential log data, which allows us to predict system failures. We then adopt a knowledge graph approach for failure analysis and diagnosis. Extensive experiments have been carried out to assess the performance of the proposed approach. It is seen that LogM is highly effective in predicting and diagnosing system failures.</t>
  </si>
  <si>
    <t>10.1109/ACCESS.2021.3076897</t>
  </si>
  <si>
    <t xml:space="preserve">National Natural Science Foundation of China(grant numbers:61771013); Fundamental Research Funds for the Central Universities of China; Fundamental Research Funds of Shanghai Jiading District; </t>
  </si>
  <si>
    <t>https://ieeexplore.ieee.org/stamp/stamp.jsp?arnumber=9420108</t>
  </si>
  <si>
    <t>Log analysis;Hadoop;anomaly detection;failure diagnosis</t>
  </si>
  <si>
    <t>Anomaly detection;Support vector machines;Big Data;Predictive models;Maintenance engineering;Distributed databases;Analytical models</t>
  </si>
  <si>
    <t>Big Data;data handling;failure analysis;graph theory;learning (artificial intelligence);neural nets;parallel processing</t>
  </si>
  <si>
    <t>LogM;failure prediction;Hadoop cluster;sequential log data;failure analysis;log analysis;Hadoop platform;powerful software framework;distributed storage;big data processing;security analysis</t>
  </si>
  <si>
    <t>CCBYNCND</t>
  </si>
  <si>
    <t>AD2: Anomaly detection on active directory log data for insider threat monitoring</t>
  </si>
  <si>
    <t>C. -H. Hsieh; C. -M. Lai; C. -H. Mao; T. -C. Kao; K. -C. Lee</t>
  </si>
  <si>
    <t>Institute of Informaiton Industry, Taipei, Taiwan; Institute of Informaiton Industry, Taipei, Taiwan; Institute of Informaiton Industry, Taipei, Taiwan; Institute of Informaiton Industry, Taipei, Taiwan; Institute of Informaiton Industry, Taipei, Taiwan</t>
  </si>
  <si>
    <t>2015 International Carnahan Conference on Security Technology (ICCST)</t>
  </si>
  <si>
    <t>What you see is not definitely believable is not a rare case in the cyber security monitoring. However, due to various tricks of camouflages, such as packing or virutal private network (VPN), detecting "advanced persistent threat"(APT) by only signature based malware detection system becomes more and more intractable. On the other hand, by carefully modeling users' subsequent behaviors of daily routines, probability for one account to generate certain operations can be estimated and used in anomaly detection. To the best of our knowledge so far, a novel behavioral analytic framework, which is dedicated to analyze Active Directory domain service logs and to monitor potential inside threat, is now first proposed in this project. Experiments on real dataset not only show that the proposed idea indeed explores a new feasible direction for cyber security monitoring, but also gives a guideline on how to deploy this framework to various environments.</t>
  </si>
  <si>
    <t>2153-0742</t>
  </si>
  <si>
    <t>978-1-4799-8691-0</t>
  </si>
  <si>
    <t>10.1109/CCST.2015.7389698</t>
  </si>
  <si>
    <t>https://ieeexplore.ieee.org/stamp/stamp.jsp?arnumber=7389698</t>
  </si>
  <si>
    <t>Active Directory Log Analysis;Anomaly Detection;Behavioral Modeling;Machine Learning;Advanced Persistent Threat</t>
  </si>
  <si>
    <t>Markov processes;Hidden Markov models;Monitoring;Data models;Computer security;Computational modeling;Organizations</t>
  </si>
  <si>
    <t>behavioural sciences computing;invasive software;learning (artificial intelligence)</t>
  </si>
  <si>
    <t>AD2;active directory log data;insider threat monitoring;cyber security monitoring;malware detection system;probability;behavioral analytic framework;active directory domain service log;machine learning</t>
  </si>
  <si>
    <t>Tools and Benchmarks for Automated Log Parsing</t>
  </si>
  <si>
    <t>J. Zhu; S. He; J. Liu; P. He; Q. Xie; Z. Zheng; M. R. Lyu</t>
  </si>
  <si>
    <t>Huawei Noah's Ark Lab, Shenzhen, China; Department of Computer Science and Engineering, The Chinese University of Hong Kong, Hong Kong; School of Data and Computer Science, Sun Yat-Sen University, Guangzhou, China; Department of Computer Science, ETH Zurich, Switzerland; School of Computer Science and Technology, Southwest Minzu University, Chengdu, China; Department of Computer Science, ETH Zurich, Switzerland; Department of Computer Science, ETH Zurich, Switzerland</t>
  </si>
  <si>
    <t>2019 IEEE/ACM 41st International Conference on Software Engineering: Software Engineering in Practice (ICSE-SEIP)</t>
  </si>
  <si>
    <t>Logs are imperative in the development and maintenance process of many software systems. They record detailed runtime information that allows developers and support engineers to monitor their systems and dissect anomalous behaviors and errors. The increasing scale and complexity of modern software systems, however, make the volume of logs explodes. In many cases, the traditional way of manual log inspection becomes impractical. Many recent studies, as well as industrial tools, resort to powerful text search and machine learning-based analytics solutions. Due to the unstructured nature of logs, a first crucial step is to parse log messages into structured data for subsequent analysis. In recent years, automated log parsing has been widely studied in both academia and industry, producing a series of log parsers by different techniques. To better understand the characteristics of these log parsers, in this paper, we present a comprehensive evaluation study on automated log parsing and further release the tools and benchmarks for easy reuse. More specifically, we evaluate 13 log parsers on a total of 16 log datasets spanning distributed systems, supercomputers, operating systems, mobile systems, server applications, and standalone software. We report the benchmarking results in terms of accuracy, robustness, and efficiency, which are of practical importance when deploying automated log parsing in production. We also share the success stories and lessons learned in an industrial application at Huawei. We believe that our work could serve as the basis and provide valuable guidance to future research and deployment of automated log parsing.</t>
  </si>
  <si>
    <t>978-1-7281-1760-7</t>
  </si>
  <si>
    <t>10.1109/ICSE-SEIP.2019.00021</t>
  </si>
  <si>
    <t>https://ieeexplore.ieee.org/stamp/stamp.jsp?arnumber=8804456</t>
  </si>
  <si>
    <t>log management;log parsing;log analysis;anomaly detection;AIOps</t>
  </si>
  <si>
    <t>Tools;Software as a service;Benchmark testing;Software systems;Task analysis;Anomaly detection;Computer science</t>
  </si>
  <si>
    <t>data mining;software maintenance;system monitoring</t>
  </si>
  <si>
    <t>logs explodes;manual log inspection;log messages;automated log parsing;software systems;log datasets;Huawei;software development;software maintenance</t>
  </si>
  <si>
    <t>Event Block Identification and Analysis for Effective Anomaly Detection to Build Reliable HPC Systems</t>
  </si>
  <si>
    <t>Z. Li; M. Davidson; S. Fu; S. Blanchard; M. Lang</t>
  </si>
  <si>
    <t>Department of Computer Science and Engineering, University of North Texas; Department of Computer Science and Engineering, University of North Texas; Department of Computer Science and Engineering, University of North Texas; HPC-DES Group and Computer, Computational, and Statistical Sciences Division, Los Alamos National Laboratory; HPC-DES Group and Computer, Computational, and Statistical Sciences Division, Los Alamos National Laboratory</t>
  </si>
  <si>
    <t>2018 IEEE 20th International Conference on High Performance Computing and Communications; IEEE 16th International Conference on Smart City; IEEE 4th International Conference on Data Science and Systems (HPCC/SmartCity/DSS)</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</si>
  <si>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In this paper, we present a System Log Event Block Detection (SLEBD) framework that identifies groups of log messages that follow certain sequence but with variations, and explore these event blocks for event-based system behavior analysis and anomaly detection. Compared with the existing approaches that analyze system logs line by line, SLEBD is capable of characterizing system behavior and identifying intricate anomalies at a higher (i.e., event) level. We evaluate the performance of SLEBD by using syslogs collected from production supercomputers. Experimental results show that our framework and mechanisms can process streaming log messages, efficiently extract event blocks and effectively detect anomalies, which enables system administrators and monitoring tools to understand and process system events in real time. Additionally, we use the identified event blocks and explore deep learning algorithms to model and classify event sequences.</t>
  </si>
  <si>
    <t>978-1-5386-6614-2</t>
  </si>
  <si>
    <t>10.1109/HPCC/SmartCity/DSS.2018.00132</t>
  </si>
  <si>
    <t>https://ieeexplore.ieee.org/stamp/stamp.jsp?arnumber=8622870</t>
  </si>
  <si>
    <t>HPC systems;system reliability;system behavior analysis;anomaly detection</t>
  </si>
  <si>
    <t>Anomaly detection;Supercomputers;Databases;Tools;Complexity theory;Production;Feature extraction</t>
  </si>
  <si>
    <t>data mining;learning (artificial intelligence);parallel machines;security of data;system monitoring</t>
  </si>
  <si>
    <t>SLEBD;log messages;event-based system behavior analysis;system administrators;event sequences;anomaly detection;HPC systems;system log event block detection framework;manual problem diagnosis;event block identification;syslogs;supercomputers;deep learning algorithms;system monitoring tools;system components;high performance computing systems</t>
  </si>
  <si>
    <t>Using Classification with K-means Clustering to Investigate Transaction Anomaly</t>
  </si>
  <si>
    <t>X. Scott Tan; Z. Yang; Y. Benlimane; E. Liu</t>
  </si>
  <si>
    <t>School of Information Technology, Faculty of Liberal Arts &amp; Professional Studies, York University, Canada; School of Information Technology, Faculty of Liberal Arts &amp; Professional Studies, York University, Canada; School of Information Technology, Faculty of Liberal Arts &amp; Professional Studies, York University, Canada; Bayview Secondary School, Richmond Hill, Canada</t>
  </si>
  <si>
    <t>2020 IEEE International Conference on Industrial Engineering and Engineering Management (IEEM)</t>
  </si>
  <si>
    <t>Applications of machine learning and related algorithms in Electronic Commerce (hereafter E-Commerce) have the potential to build robust analytical models that help examine transaction data and successfully detect and predict anomalies. Nonetheless, the robustness of such models can be undermined in the case of highly unbalanced data set. This paper presents a classification method built on K-means Clustering that addresses the issue of highly unbalanced data. In this method, we first pre-process our E-Commerce data and then apply clustering and classifying procedures to create a number of clusters where each resulting cluster includes similar transaction records. Next, four classifiers including Logistic Regression, Naive Bayes, RBFNetwork and NBtree classifiers are used to assess the resulting solution. Findings based on real-word data show that this method provides a better solution for transaction anomaly detection and prediction than traditional approaches. They also show that it straightforwardly resolves classification problems with data imbalance.</t>
  </si>
  <si>
    <t>978-1-5386-7220-4</t>
  </si>
  <si>
    <t>10.1109/IEEM45057.2020.9309909</t>
  </si>
  <si>
    <t>https://ieeexplore.ieee.org/stamp/stamp.jsp?arnumber=9309909</t>
  </si>
  <si>
    <t>E-Commerce;machine learning;decision analysis</t>
  </si>
  <si>
    <t>Clustering algorithms;Classification algorithms;Logistics;Training;Anomaly detection;Organizations;Machine learning</t>
  </si>
  <si>
    <t>data mining;electronic commerce;learning (artificial intelligence);pattern classification;pattern clustering;radial basis function networks;regression analysis</t>
  </si>
  <si>
    <t>machine learning;electronic commerce;robust analytical models;transaction data;classification method;e-commerce data;K-means clustering;NBtree classifiers;real-word data;transaction anomaly detection;data imbalance;transaction records;logistic regression;Naive Bayes;RBFNetwork</t>
  </si>
  <si>
    <t>A model-based approach to qualified process automation for anomaly detection and treatment</t>
  </si>
  <si>
    <t>D. Chen; D. V. Panfilenko; M. R. Khabbazi; D. Sonntag</t>
  </si>
  <si>
    <t>Mechatronics, KTH Royal Institute of Technology, Stockholm, Sweden; German Research Center for Artificial Intelligence, Saarbriicken, Germany; Mechatronics, KTH Royal Institute of Technology, Stockholm, Sweden; German Research Center for Artificial Intelligence, Saarbriicken, Germany</t>
  </si>
  <si>
    <t>2016 IEEE 21st International Conference on Emerging Technologies and Factory Automation (ETFA)</t>
  </si>
  <si>
    <t>Modern machineries are becoming complex cyber-physical systems with increasingly intelligent support for process automation. For the dependability and performance, a combination of measures for fault avoidance, robust architecture, and runtime anomaly handling is necessary. These in turn call for a formalization of knowledge across different system lifecycle stages and a provision of novel methods and tools for qualified system synthesis and effective risk management. This paper presents a model-based approach to qualified process automation for the operation and maintenance of production systems. The contribution is centered on the formalizations of a wide range of system concerns, and thereby a consolidation of the rationale behind the design of run-time process logic in BPMN2.0. In particular, the approach allows an integration of formal system descriptions, FTA and FEMA based anomaly analysis, and executable process models for effective anomaly detection and treatment. The approach adopts mature modeling methods and tools through EAST-ADL. In this paper, a prototype tool-chain with MetaEdit+ Domain-Specific Modeling (DSM) Workbench, HiP-HOPS Tool and Camunda BPM Platform is also presented.</t>
  </si>
  <si>
    <t>978-1-5090-1314-2</t>
  </si>
  <si>
    <t>10.1109/ETFA.2016.7733731</t>
  </si>
  <si>
    <t>https://ieeexplore.ieee.org/stamp/stamp.jsp?arnumber=7733731</t>
  </si>
  <si>
    <t>Evolvable Production Systems (EPS);Cyber-Physical Systems (CPS);Model-Based Development (MBD);Domain-Specific Modeling (DSM);Process Automation (PA);Business Process Model and Notation (BPMN2.0);Industry 4.0</t>
  </si>
  <si>
    <t>Analytical models;Servers;Automation;Biological system modeling;Ontologies;Process control;Semantics</t>
  </si>
  <si>
    <t>cyber-physical systems;maintenance engineering;production engineering computing;production management;prototypes;risk management</t>
  </si>
  <si>
    <t>complex cyber-physical system;intelligent support;fault avoidance;robust architecture;runtime anomaly handling;turn call;knowledge formalization;qualified system synthesis;effective risk management;model-based approach;qualified process automation;production system maintenance;production system operation;run-time process logic design;BPMN2.0;formal system description integration;FTA-based anomaly analysis;FEMA-based anomaly analysis;anomaly detection;anomaly treatment;EAST-ADL;prototype tool-chain;MetaEdit+;domain-specific modeling;DSM;HiP-HOPS Tool;Camunda BPM Platform</t>
  </si>
  <si>
    <t>Granger Causality for Time-Series Anomaly Detection</t>
  </si>
  <si>
    <t>H. Qiu; Y. Liu; N. A. Subrahmanya; W. Li</t>
  </si>
  <si>
    <t>Computer Science Department, University of Southern California, Los Angeles, CA; Computer Science Department, University of Southern California, Los Angeles, CA; ExxonMobil Corporate Strategic Research, NJ; ExxonMobil Corporate Strategic Research, NJ</t>
  </si>
  <si>
    <t>2012 IEEE 12th International Conference on Data Mining</t>
  </si>
  <si>
    <t>Recent developments in industrial systems provide us with a large amount of time series data from sensors, logs, system settings and physical measurements, etc. These data are extremely valuable for providing insights about the complex systems and could be used to detect anomalies at early stages. However, the special characteristics of these time series data, such as high dimensions and complex dependencies between variables, as well as its massive volume, pose great challenges to existing anomaly detection algorithms. In this paper, we propose Granger graphical models as an effective and scalable approach for anomaly detection whose results can be readily interpreted. Specifically, Granger graphical models are a family of graphical models that exploit the temporal dependencies between variables by applying L1-regularized learning to Granger causality. Our goal is to efficiently compute a robust "correlation anomaly" score for each variable via Granger graphical models that can provide insights on the possible reasons of anomalies. We evaluate the effectiveness of our proposed algorithms on both synthetic and application datasets. The results show the proposed algorithm achieves significantly better performance than other baseline algorithms and is scalable for large-scale applications.</t>
  </si>
  <si>
    <t>2374-8486</t>
  </si>
  <si>
    <t>978-1-4673-4649-8</t>
  </si>
  <si>
    <t>10.1109/ICDM.2012.73</t>
  </si>
  <si>
    <t>https://ieeexplore.ieee.org/stamp/stamp.jsp?arnumber=6413806</t>
  </si>
  <si>
    <t>Time Series Analysis;Anomaly Detection</t>
  </si>
  <si>
    <t>Time series analysis;Graphical models;Optimization;Stochastic processes;Data models;Principal component analysis;Algorithm design and analysis</t>
  </si>
  <si>
    <t>learning (artificial intelligence);manufacturing data processing;manufacturing systems;reliability;solid modelling;time series</t>
  </si>
  <si>
    <t>Granger causality;time-series anomaly detection;industrial system;anomaly detection algorithm;Granger graphical model;L1-regularized learning;correlation anomaly score</t>
  </si>
  <si>
    <t>ELT: Efficient Log-based Troubleshooting System for Cloud Computing Infrastructures</t>
  </si>
  <si>
    <t>K. Kc; X. Gu</t>
  </si>
  <si>
    <t>Department of Computer Science, North Carolina State University, USA; Department of Computer Science, North Carolina State University, USA</t>
  </si>
  <si>
    <t>2011 IEEE 30th International Symposium on Reliable Distributed Systems</t>
  </si>
  <si>
    <t>We present an Efficient Log-based Troubleshooting(ELT) system for cloud computing infrastructures. ELT adopts a novel hybrid log mining approach that combines coarse-grained and fine-grained log features to achieve both high accuracy and low overhead. Moreover, ELT can automatically extract key log messages and perform invariant checking to greatly simplify the troubleshooting task for the system administrator. We have implemented a prototype of the ELT system and conducted an extensive experimental study using real management console logs of a production cloud system and a Hadoop cluster. Our experimental results show that ELT can achieve more efficient and powerful troubleshooting support than existing schemes. More importantly, ELT can find software bugs that cannot be detected by current cloud system management practice.</t>
  </si>
  <si>
    <t>1060-9857</t>
  </si>
  <si>
    <t>978-1-4577-1349-1</t>
  </si>
  <si>
    <t>10.1109/SRDS.2011.11</t>
  </si>
  <si>
    <t>https://ieeexplore.ieee.org/stamp/stamp.jsp?arnumber=6076757</t>
  </si>
  <si>
    <t>Feature extraction;Clustering algorithms;Cloud computing;Production systems;Runtime;Algorithm design and analysis</t>
  </si>
  <si>
    <t>cloud computing;program debugging;system monitoring</t>
  </si>
  <si>
    <t>ELT;efficient log-based troubleshooting system;cloud computing infrastructures;hybrid log mining approach;fine-grained log features;coarse-grained log features;invariant checking;production cloud system;Hadoop cluster;software bugs;cloud system management practice</t>
  </si>
  <si>
    <t>An Integrated Method for Anomaly Detection From Massive System Logs</t>
  </si>
  <si>
    <t>Z. Liu; T. Qin; X. Guan; H. Jiang; C. Wang</t>
  </si>
  <si>
    <t>Key Laboratory for Intelligent Networks and Network Security of the Ministry of Education, Xi’an Jiaotong University, Xi’an, China; Shenzhen Research School, Xi’an Jiaotong University, Shenzhen, China; Shenzhen Research School, Xi’an Jiaotong University, Shenzhen, China; Key Laboratory for Intelligent Networks and Network Security of the Ministry of Education, Xi’an Jiaotong University, Xi’an, China; Key Laboratory for Intelligent Networks and Network Security of the Ministry of Education, Xi’an Jiaotong University, Xi’an, China</t>
  </si>
  <si>
    <t>Logs are generated by systems to record the detailed runtime information about system operations, and log analysis plays an important role in anomaly detection at the host or network level. Most existing detection methods require a priori knowledge, which cannot be used to detect the new or unknown anomalies. Moreover, the growing volume of logs poses new challenges to anomaly detection. In this paper, we propose an integrated method using K-prototype clustering and k-NN classification algorithms, which uses a novel clustering-filtering-refinement framework to perform anomaly detection from massive logs. First, we analyze the characteristics of system logs and extract 10 features based on the session information to characterize user behaviors effectively. Second, based on these extracted features, the K-prototype clustering algorithm is applied to partition the data set into different clusters. Then, the obvious normal events which usually present as highly coherent clusters are filtered out, and the others are regarded as anomaly candidates for further analysis. Finally, we design two new distance-based features to measure the local and global anomaly degrees for these anomaly candidates. Based on these two new features, we apply the k-NN classifier to generate accurate detection results. To verify the integrated method, we constructed a log collection and anomaly detection platform in the campus network center of Xi'an Jiaotong University. The experimental results based on the data sets collected from the platform show our method has high detection accuracy and low computational complexity.</t>
  </si>
  <si>
    <t>10.1109/ACCESS.2018.2843336</t>
  </si>
  <si>
    <t xml:space="preserve">National Natural Science Foundation of China(grant numbers:61772411,61672026,61602370,U1736205); SZSTI(grant numbers:JCYJ20170816100819428); Fundamental Research Funds for the Central University; China Scholarship Council(grant numbers:201706280180); </t>
  </si>
  <si>
    <t>https://ieeexplore.ieee.org/stamp/stamp.jsp?arnumber=8371223</t>
  </si>
  <si>
    <t>Anomaly detection;clustering-filtering-refinement;K-prototype clustering;k-NN classification;massive logs</t>
  </si>
  <si>
    <t>Feature extraction;Anomaly detection;Clustering algorithms;Classification algorithms;Filtering;Computational complexity</t>
  </si>
  <si>
    <t>data mining;learning (artificial intelligence);pattern classification;security of data</t>
  </si>
  <si>
    <t>massive system logs;system operations;K-prototype clustering algorithm;local anomaly degrees;global anomaly degrees;log collection;anomaly detection platform;clustering-filtering-refinement framework;k-NN classifier;campus network center;Xi'an Jiaotong University</t>
  </si>
  <si>
    <t>OAPA</t>
  </si>
  <si>
    <t>Actor-Level Dynamicity: Its Distribution Analysis Eases Anomaly Detection in Longitudinal Networks</t>
  </si>
  <si>
    <t>S. Uddin; N. Choudhury</t>
  </si>
  <si>
    <t>Complex Systems Research Group, The University of Sydney, Darlington, NSW, Australia; Department of Computer Science and Engineering, University of South Florida, Tampa, FL, USA</t>
  </si>
  <si>
    <t>Different distributions have been observed across a wide variety of physical, biological, and man-made phenomena. For example, human height and blood pressure follow a normal distribution. Milk production by cows and the amount of rainfall follow a log-normal distribution. On the other side, the frequencies of words in most languages and family names best fit with the power-law distribution. Many real-life complex networks, such as author collaboration networks, also follow a power-law distribution. By considering four statistical distributions (i.e., normal, log-normal, exponential, and power-law), this paper first investigates the distribution of actor-level positional dynamicity in longitudinal networks. Positional dynamicity indicates the level of changes in actors' structural positions over time in a longitudinal network and has been used as a proxy for the actor-level dynamicity. The empirical investigation of two Facebook networks showed that actors' positional dynamicity values in longitudinal networks followed a power-law distribution. This power-law distribution did not change when different window sizes were used to explore the underlying longitudinal networks. This paper then explores how the power-law distribution of actor-level dynamicity values can be used for anomaly detection in longitudinal networks. The anomaly detection approach based on the power-law distribution of actors' positional dynamicity values revealed a superior application compared with a well-established anomaly detection approach. Finally, we discuss the implication of the power-law distribution of actor-level dynamicity in the context of other existing research problems related to complex networks.</t>
  </si>
  <si>
    <t>10.1109/ACCESS.2019.2917256</t>
  </si>
  <si>
    <t>https://ieeexplore.ieee.org/stamp/stamp.jsp?arnumber=8716680</t>
  </si>
  <si>
    <t>Actor-level dynamicity;distribution analysis;anomaly detection</t>
  </si>
  <si>
    <t>Silicon compounds;Anomaly detection;Probability distribution;Gaussian distribution;Social networking (online);Random variables</t>
  </si>
  <si>
    <t>complex networks;log normal distribution;network theory (graphs);normal distribution;rain;social networking (online);statistical analysis;statistical distributions</t>
  </si>
  <si>
    <t>longitudinal network;log-normal distribution;power-law distribution;actor-level positional dynamicity;actor-level dynamicity values;anomaly detection</t>
  </si>
  <si>
    <t>A Semantic-aware Representation Framework for Online Log Analysis</t>
  </si>
  <si>
    <t>W. Meng; Y. Liu; Y. Huang; S. Zhang; F. Zaiter; B. Chen; D. Pei</t>
  </si>
  <si>
    <t>Beijing National Research Center for Information Science and Technology (BNRist), Beijing, China; Beijing National Research Center for Information Science and Technology (BNRist), Beijing, China; School of computer science, Beijing University of Posts and Telecommunications, Beijing, China; College of Software, Nankai University, Tianjin, China; Beijing National Research Center for Information Science and Technology (BNRist), Beijing, China; School of Data and Computer Science, Sun Yatsen University, Guangzhou, China; Beijing National Research Center for Information Science and Technology (BNRist), Beijing, China</t>
  </si>
  <si>
    <t>2020 29th International Conference on Computer Communications and Networks (ICCCN)</t>
  </si>
  <si>
    <t>Logs are one of the most valuable data sources for large-scale service management. Log representation, which converts unstructured texts to structured vectors or matrices, serves as the the first step towards automated log analysis. However, the current log representation methods neither represent domain-specific semantic information of logs, nor handle the out-of-vocabulary (OOV) words of new types of logs at runtime. We propose Log2Vec, a semantic-aware representation framework for log analysis. Log2Vec combines a log-specific word embedding method to accurately extract the semantic information of logs, with an OOV word processor to embed OOV words into vectors at runtime. We present an analysis on the impact of OOV words and evaluate the performance of the OOV word processor. The evaluation experiments on four public production log datasets demonstrate that Log2Vec not only fixes the issue presented by OOV words, but also significantly improves the performance of two popular log-based service management tasks, including log classification and anomaly detection. We have packaged Log2Vec into an open-source toolkit and hope that it can be used for future research.</t>
  </si>
  <si>
    <t>2637-9430</t>
  </si>
  <si>
    <t>978-1-7281-6607-0</t>
  </si>
  <si>
    <t>10.1109/ICCCN49398.2020.9209707</t>
  </si>
  <si>
    <t>https://ieeexplore.ieee.org/stamp/stamp.jsp?arnumber=9209707</t>
  </si>
  <si>
    <t>Log analysis;OOV words;AIOps</t>
  </si>
  <si>
    <t>Semantics;Runtime;Data mining;Context;Task analysis;Indexes;Vocabulary</t>
  </si>
  <si>
    <t>ontologies (artificial intelligence);pattern classification;system monitoring;text analysis;vocabulary;word processing</t>
  </si>
  <si>
    <t>log-specific word embedding method;OOV word processor;log-based service management tasks;log classification;semantic-aware representation framework;online log analysis;semantic information;Log2Vec;anomaly detection</t>
  </si>
  <si>
    <t>Probabilistic Stationary Subspace Analysis for Monitoring Nonstationary Industrial Processes With Uncertainty</t>
  </si>
  <si>
    <t>D. Wu; D. Zhou; M. Chen</t>
  </si>
  <si>
    <t>Department of Automation, Tsinghua University, Beijing, China; Department of Automation, Tsinghua University, Beijing, China; Department of Automation, Tsinghua University, Beijing, China</t>
  </si>
  <si>
    <t>Actual industrial processes often show nonstationary characteristics, so nonstationary process monitoring is significant to ensure the safety and reliability of industrial processes. However, existing monitoring methods for nonstationary processes usually ignore process uncertainties, caused by random noises and unknown disturbances. It is worth noting that process uncertainties may degrade the monitoring performance for incipient faults, and result in over-fitting of model parameters. To address the problem of monitoring nonstationary industrial processes with uncertainty, a novel algorithm called probabilistic stationary subspace analysis (PSSA) is proposed in this article. PSSA explicitly models process uncertainties, and distinguishes actual process variations from the uncertainty. In view of the coupling between model parameters, the expectation maximization algorithm is used to estimate the parameters of PSSA, and the closed-form updates are derived in detail. Based on PSSA, two detection statistics are designed for process monitoring. Finally, the effective performance of the proposed method is demonstrated by three case studies, including a numerical example, a closed-loop continuous stirred tank reactor, and a real power plant at Zhejiang Provincial Energy Group of China.</t>
  </si>
  <si>
    <t>10.1109/TII.2021.3103005</t>
  </si>
  <si>
    <t xml:space="preserve">National Natural Science Foundation of China(grant numbers:62033008,61873143,62073339); </t>
  </si>
  <si>
    <t>https://ieeexplore.ieee.org/stamp/stamp.jsp?arnumber=9511201</t>
  </si>
  <si>
    <t>Anomaly detection;EM algorithm;nonstationary processes;probabilistic stationary subspace analysis (PSSA);process monitoring;thermal power plant;uncertainty</t>
  </si>
  <si>
    <t>Uncertainty;Probabilistic logic;Market research;Process monitoring;Informatics;Principal component analysis;Heuristic algorithms</t>
  </si>
  <si>
    <t>chemical reactors;closed loop systems;control system synthesis;expectation-maximisation algorithm;fault diagnosis;Gaussian processes;neurocontrollers;nonlinear control systems;optimisation;predictive control;probability;process monitoring;stability;statistical analysis;stochastic processes</t>
  </si>
  <si>
    <t>probabilistic stationary subspace analysis;nonstationary industrial process monitoring;actual industrial processes;nonstationary characteristics;nonstationary process monitoring;model parameters;PSSA;process variations;random noises;unknown disturbances;process uncertainties;closed-loop continuous stirred tank reactor;Zhejiang Provincial Energy Group of China;power plant</t>
  </si>
  <si>
    <t>Security audit trail analysis using inductively generated predictive rules</t>
  </si>
  <si>
    <t>H. S. Teng; K. Chen; S. C. Lu</t>
  </si>
  <si>
    <t>Applied Intelligent Systems Group, Digital Equipment Corporation, MA, USA; Applied Intelligent Systems Group, Digital Equipment Corporation, MA, USA; Department of Mechanical and Industrial Engineering of Illinois at Urbana-Champaign, Knowledge-Based Engineering Systems Research Laboratory, Urbana, IL, USA</t>
  </si>
  <si>
    <t>Sixth Conference on Artificial Intelligence for Applications</t>
  </si>
  <si>
    <t>29 vol.1</t>
  </si>
  <si>
    <t>A time-based inductive learning approach to security audit trail analysis is presented. The approach uses a time-based inductive engine to generate rule-based sequential patterns that characterize the behavior of a user. The time-based inductive approach substantially increases the discriminating capability of an anomaly detection system due to the added dimension of information given in the sequential relationships between security events. It is shown that the use of rule-based sequential patterns allows a security auditing system to capture characteristics of user behavior that may be otherwise intractable using traditional statistical approaches. The approach also may help security management to focus on a few potentially hostile security events inside an entire user log-in session.&lt;&gt;</t>
  </si>
  <si>
    <t>0-8186-2032-3</t>
  </si>
  <si>
    <t>10.1109/CAIA.1990.89167</t>
  </si>
  <si>
    <t>https://ieeexplore.ieee.org/stamp/stamp.jsp?arnumber=89167</t>
  </si>
  <si>
    <t>Information security;Computer security;Protection;Data security;Manufacturing automation;Intelligent systems;Knowledge engineering;Systems engineering and theory;Laboratories;Industrial engineering</t>
  </si>
  <si>
    <t>auditing;computer aided analysis;DP management;inference mechanisms;learning systems;security of data;user modelling</t>
  </si>
  <si>
    <t>user behaviour characterization;inductively generated predictive rules;time-based inductive learning;security audit trail analysis;inductive engine;rule-based sequential patterns;discriminating capability;anomaly detection system;security management;hostile security events;user log-in session</t>
  </si>
  <si>
    <t>A novel mind map based approach for log data extraction</t>
  </si>
  <si>
    <t>P. W. D. C. Jayathilake</t>
  </si>
  <si>
    <t>University of Moratuwa, Sri Lanka</t>
  </si>
  <si>
    <t>2011 6th International Conference on Industrial and Information Systems</t>
  </si>
  <si>
    <t>Software log file analysis helps immensely in software testing and troubleshooting. The first step in automated log file analysis is extracting log data. This requires decoding the log file syntax and interpreting data semantics. The expected output of this phase is an organization of the extracted data for further processing. Log data extractors can be developed using popular programming languages targeting one or few log file formats. Rather than repeating this process for each log file format, it is desirable to have a generic scheme for interpreting elements of a log file and filling a data structure suitable for further processing. The new log data extraction scheme introduced in this paper is an attempt to provide the advanced features demanded by modern log file analysis procedures. It is a generic scheme which is capable of handling both text and binary log files with complex structures and difficult syntax. Its output is a tree filled with the information of interest for the particular case.</t>
  </si>
  <si>
    <t>2164-7011</t>
  </si>
  <si>
    <t>978-1-4577-0035-4</t>
  </si>
  <si>
    <t>10.1109/ICIINFS.2011.6038054</t>
  </si>
  <si>
    <t>https://ieeexplore.ieee.org/stamp/stamp.jsp?arnumber=6038054</t>
  </si>
  <si>
    <t>log data extraction;log file modeling;log analysis;mind map</t>
  </si>
  <si>
    <t>Data mining;Software;Semantics;XML;Grammar;Information systems;Monitoring</t>
  </si>
  <si>
    <t>data structures;program testing</t>
  </si>
  <si>
    <t>novel mind map;log data extraction;software log file analysis;software testing;software troubleshooting;log file syntax;data semantics;data extraction;log file format;data structure</t>
  </si>
  <si>
    <t>Outage troubleshooting comes of age [for distribution networks]</t>
  </si>
  <si>
    <t>J. D. Foster; C. Jones</t>
  </si>
  <si>
    <t>Cooper Power Systems, Franksville, WI, USA; Decision Systems, Inc., Longview, TX, USA</t>
  </si>
  <si>
    <t>1999 IEEE Transmission and Distribution Conference (Cat. No. 99CH36333)</t>
  </si>
  <si>
    <t>217 vol.1</t>
  </si>
  <si>
    <t>Root cause analysis is a troubleshooting method that can anticipate and control systemic causes of outages and other power distribution problems. Implicit in any troubleshooting activity is a fundamental understanding of the system being targeted. With an understanding of the principles functioning within the system and of the processes involved, power distribution engineers have developed effective step-by-step troubleshooting procedures that are routinely applied. However, once the human factor becomes part of that equation, the process of troubleshooting becomes less defined and less effective without appropriate methods and tools. This paper shows how recent advances in root cause analysis can be applied to solve problems within the distribution system. Examples illustrate how a standard operating procedure based on causal logic can be applied to produce structured models. These models can be objectively measured and compared. In the same way measurements can be taken to determine the status and function of physical systems, logic models of problems can be reliably measured to quantify the risk represented by the system model. Examples show how to find the best and most cost-effective solutions. Details are given on how new computerized techniques can pinpoint root causes of systemic problems, how principles are applied to gain control of problems and how new data search techniques are applied to provide real-time lessons learned capabilities within the power distribution industry.</t>
  </si>
  <si>
    <t>0-7803-5515-6</t>
  </si>
  <si>
    <t>10.1109/TDC.1999.755344</t>
  </si>
  <si>
    <t>https://ieeexplore.ieee.org/stamp/stamp.jsp?arnumber=755344</t>
  </si>
  <si>
    <t>Power distribution;Logic;Control systems;Power engineering and energy;Human factors;Equations;Distributed computing;Gain control;Real time systems;Computer industry</t>
  </si>
  <si>
    <t>power distribution faults;power distribution reliability;failure analysis;power system analysis computing</t>
  </si>
  <si>
    <t>power distribution industry;troubleshooting method;root cause analysis;operating procedure;causal logic;risk quantification;data search techniques</t>
  </si>
  <si>
    <t>Anomaly Detection for a Water Treatment System Based on One-Class Neural Network</t>
  </si>
  <si>
    <t>E. Aboah Boateng; J. W. Bruce; D. A. Talbert</t>
  </si>
  <si>
    <t>Department of Electrical and Computer Engineering, Tennessee Technological University, Cookeville, TN, USA; Department of Electrical and Computer Engineering, Tennessee Technological University, Cookeville, TN, USA; Department of Computer Science, Tennessee Technological University, Cookeville, TN, USA</t>
  </si>
  <si>
    <t>The prevalence of Internet-of-Things (IoT) technologies and the ubiquity of networked sensors and actuators in many Industrial Control Systems (ICS) have led to the exposure of critical infrastructure in our society to malicious activities and cyber threats. Programmable logic controllers (PLCs) are embedded devices that automate ICS processes. PLCs, which serve as the heart of ICS, are vulnerable to attacks and system malfunctions like other embedded devices. Because PLCs are widely used to control ICS physical processes, attacks against PLCs can cause irreparable damage to enterprises and even loss of life. However, due to the unique and proprietary architecture of PLCs, it is not easy to apply traditional tools and techniques for PLC protection. This work presents an unsupervised learning approach for anomaly detection in ICS based on neural networks with one class objective function and an additional regularization term. This technique combines the abilities of neural networks to learn complex relationships with a one-class objective function and a regularization term for separating normal conditions from anomalous operations. The newly introduced regularization term provides a model-tuning mechanism based on specific industrial requirements and performance metrics of interest (i.e., precision or recall). The model is evaluated on a recent real-world ICS dataset: the Secure Water Treatment (SWaT) dataset. The proposed technique’s performance is compared with previous work, showing improvements in terms of scalability and attack detection capability, proving that the proposed technique is suitable for use in real ICS scenarios. The proposed method with the regularization term demonstrated superior recall values in 15 out of the 36 attack scenarios in the SWaT dataset, which is the largest of any published methods in the literature. A qualitative analysis of the proposed technique on the SWaT security showdown event data further proves the technique’s high anomaly detection ability on real-time injected attacks.</t>
  </si>
  <si>
    <t>10.1109/ACCESS.2022.3218624</t>
  </si>
  <si>
    <t>https://ieeexplore.ieee.org/stamp/stamp.jsp?arnumber=9933735</t>
  </si>
  <si>
    <t>Anomaly detection;artificial neural networks;cyber-physical system;cybersecurity;industrial control systems</t>
  </si>
  <si>
    <t>Integrated circuits;Anomaly detection;Sensors;Critical infrastructure;Artificial neural networks;Data models;Actuators;Cyber-physical systems;Control systems</t>
  </si>
  <si>
    <t>computer network security;critical infrastructures;industrial control;Internet;learning (artificial intelligence);neural nets;programmable controllers;security of data;unsupervised learning</t>
  </si>
  <si>
    <t>Water Treatment system;one-class neural network;Internet-of-Things technologies;networked sensors;actuators;Industrial Control Systems;programmable logic controllers;PLCs;embedded devices;ICS processes;system malfunctions;ICS physical processes;unique architecture;proprietary architecture;traditional tools;unsupervised learning approach;neural networks;additional regularization term;one-class objective function;newly introduced regularization term;specific industrial requirements;real-world ICS dataset;Secure Water Treatment dataset;attack detection capability;ICS scenarios;36 attack scenarios;high anomaly detection ability;real-time injected attacks</t>
  </si>
  <si>
    <t>Network Log Anomaly Detection Based on GRU and SVDD</t>
  </si>
  <si>
    <t>S. Liu; X. Chen; X. Peng; R. Xiao</t>
  </si>
  <si>
    <t>Digit Fujian Internet-of-Things Laboratory of Environmental Monitoring, Fuzhou, China; College of Mathematics and Informatics, Fujian Normal University, Fuzhou, China; Fujian Provincial Key Laboratory of Network Security and Cryptology, Fuzhou, China; Digit Fujian Internet-of-Things Laboratory of Environmental Monitoring, Fuzhou, China</t>
  </si>
  <si>
    <t>2019 IEEE Intl Conf on Parallel &amp; Distributed Processing with Applications, Big Data &amp; Cloud Computing, Sustainable Computing &amp; Communications, Social Computing &amp; Networking (ISPA/BDCloud/SocialCom/SustainCom)</t>
  </si>
  <si>
    <t>Using machine learning to detect anomalies in network logs has become a research hotspot in the field of industrial Internet of Things security. In the era of large data, it is inefficient using traditional methods to detect anomalies under the environment of high-dimensional data and extensive data association. How to detect anomalies efficiently and accurately is a challenge. This paper presents a novel method of anomaly detection for network logs based on GRU and SVDD. First, PCA is used to reduce the dimension of high-dimensional datasets and extract effective attributes. Then, the processed datasets are used to train the GRU-SVDD classifier model. Finally, the actual logs to be detected are input into the GRU-SVDD comparator to detect the day. Experiments on classical KDD Cup99 datasets show that our method is superior to classical GRU-MLP and LSTM algorithms.</t>
  </si>
  <si>
    <t>978-1-7281-4328-6</t>
  </si>
  <si>
    <t>10.1109/ISPA-BDCloud-SustainCom-SocialCom48970.2019.00177</t>
  </si>
  <si>
    <t>https://ieeexplore.ieee.org/stamp/stamp.jsp?arnumber=9047310</t>
  </si>
  <si>
    <t>anomaly detection, GRU, SVDD</t>
  </si>
  <si>
    <t>Anomaly detection;Classification algorithms;Feature extraction;Support vector machines;Machine learning;Principal component analysis</t>
  </si>
  <si>
    <t>computer network security;data mining;Internet of Things;learning (artificial intelligence);principal component analysis;support vector machines</t>
  </si>
  <si>
    <t>network log anomaly detection;machine learning;high-dimensional data;data association;GRU-SVDD classifier model;GRU-SVDD comparator;industrial Internet of Things security;KDD Cup99 dataset;PCA</t>
  </si>
  <si>
    <t>An improved correlation-based anomaly detection approach for condition monitoring data of industrial equipment</t>
  </si>
  <si>
    <t>S. Zhong; H. Luo; L. Lin; X. Fu</t>
  </si>
  <si>
    <t>School of Mechatronics Engineering, Harbin Institute of Technology, Harbin, China; School of Mechatronics Engineering, Harbin Institute of Technology, Harbin, China; School of Mechatronics Engineering, Harbin Institute of Technology, Harbin, China; School of Naval Architecture, Harbin Institute of Technology at Weihai, Weihai, China</t>
  </si>
  <si>
    <t>2016 IEEE International Conference on Prognostics and Health Management (ICPHM)</t>
  </si>
  <si>
    <t>An improved latent correlation anomaly detection (LCAD) method is proposed to detect anomalies from condition monitoring datasets of industrial equipment. Above all, original data were segmented to various work cycles. Then, latent correlation vector (LCV) was used to denote the latent correlation among different parameters. Based on a latent correlation probabilistic model (LCPM), an anomaly detection function (ADF) is formulated to determine the state of equipment. In order to compare this method with previously reported anomaly detection methods, simulated datasets were constructed to evaluate the effectiveness of this method. Another experiment was also conducted to test the applicability of this method based on real flight datasets. Both experiments demonstrated superior accuracy and much lower missing alarm rates of this improved LCAD method.</t>
  </si>
  <si>
    <t>978-1-5090-0382-2</t>
  </si>
  <si>
    <t>10.1109/ICPHM.2016.7542850</t>
  </si>
  <si>
    <t>https://ieeexplore.ieee.org/stamp/stamp.jsp?arnumber=7542850</t>
  </si>
  <si>
    <t>anomaly detection;condition monitoring;multi-dimensional time series;latent correlation</t>
  </si>
  <si>
    <t>Correlation;Time series analysis;Condition monitoring;Engines;Correlation coefficient;Gaussian distribution;Probabilistic logic</t>
  </si>
  <si>
    <t>condition monitoring;fault diagnosis;probability;production equipment</t>
  </si>
  <si>
    <t>correlation-based anomaly detection;condition monitoring;industrial equipment;latent correlation anomaly detection;LCAD method;latent correlation vector;latent correlation probabilistic model</t>
  </si>
  <si>
    <t>Anomaly Detection for Injection Molding Using Probabilistic Deep Learning</t>
  </si>
  <si>
    <t>V. Ketonen; J. O. Blech</t>
  </si>
  <si>
    <t>Department of Computer Science, Aalto University, Espoo, Finland; Department of Electrical Engineering and Automation, Aalto University, Espoo, Finland</t>
  </si>
  <si>
    <t>2021 4th IEEE International Conference on Industrial Cyber-Physical Systems (ICPS)</t>
  </si>
  <si>
    <t>Data collection from industrial devices is becoming more popular with the advent of technologies and trends such as the Industrial Internet of Things (IIoT) and Industry 4.0. We propose a deep learning-based approach to detect anomalies in real-time from multivariate time series data and interpret the detected anomalies' root causes. We apply the method to real-world industrial data collected from two injection molding machines. Additionally, we evaluate the method using artificially generated multivariate time series data. We compare the performance of the method to five baseline algorithms from the literature. Our results indicate that the method can detect anomalies in the injection molding machine data and interpret the root causes of the detected anomalies with high performance. Similarly, the method works well on the artificially generated multivariate time series data, demonstrating that the method is also applicable to other multivariate time series data problems.</t>
  </si>
  <si>
    <t>978-1-7281-6207-2</t>
  </si>
  <si>
    <t>10.1109/ICPS49255.2021.9468190</t>
  </si>
  <si>
    <t>https://ieeexplore.ieee.org/stamp/stamp.jsp?arnumber=9468190</t>
  </si>
  <si>
    <t>AI;anomaly detection;deep learning;injection molding;machine learning;multivariate time series</t>
  </si>
  <si>
    <t>Deep learning;Time series analysis;Injection molding;Data collection;Probabilistic logic;Market research;Data models</t>
  </si>
  <si>
    <t>data analysis;deep learning (artificial intelligence);injection moulding;moulding equipment;production engineering computing;time series</t>
  </si>
  <si>
    <t>Industry 4.0;Industrial Internet of Things;artificially generated multivariate time series data;injection molding machines;industrial devices;data collection;probabilistic deep learning;anomaly detection</t>
  </si>
  <si>
    <t>Intrusion detection for IEEE 802.11 based industrial automation using possibilistic anomaly detection</t>
  </si>
  <si>
    <t>U. Premaratne; U. Premarathne; K. Samarasinghe</t>
  </si>
  <si>
    <t>Department of Electronic and Telecommunication Engineering, University of Moratuwa, Moratuwa, Sri Lanka; SLT VisionCom PVT LTD, Colombo, Sri Lanka; Department of Electronic and Telecommunication Engineering, University of Moratuwa, Moratuwa, Sri Lanka</t>
  </si>
  <si>
    <t>2010 Seventh International Conference on Wireless and Optical Communications Networks - (WOCN)</t>
  </si>
  <si>
    <t>Industrial automation is undergoing an increased use of wireless networks due to high flexibility and ease of deployment. However, despite the benefits, wireless networks have their inherent problems and vulnerabilities. This paper investigates the feasibility of using anomaly detection using possibility theory for network traffic. This is then used as a lightweight hostbased intrusion detection system for single board computer or embedded devices of an IEEE 802.11 based wireless industrial automation network. Traffic data is collected for genuine browsing and simulated attacks. It is then subjected to cluster analysis and tested using standard classifiers. The logarithmic histogram of the interpacket delay is used as the feature for classification. Subsequently it is used for training and testing a possiblisitic anomaly detector. The performance is then compared with a statistical outlier detector.</t>
  </si>
  <si>
    <t>2151-7703</t>
  </si>
  <si>
    <t>978-1-4244-7204-8</t>
  </si>
  <si>
    <t>10.1109/WOCN.2010.5587323</t>
  </si>
  <si>
    <t>https://ieeexplore.ieee.org/stamp/stamp.jsp?arnumber=5587323</t>
  </si>
  <si>
    <t>Wireless networks;intrusion detection;industrial automation;possibility theory;anomaly detection</t>
  </si>
  <si>
    <t>Wireless communication;Variable speed drives</t>
  </si>
  <si>
    <t>factory automation;pattern clustering;possibility theory;radio networks;security of data;statistical analysis;telecommunication traffic</t>
  </si>
  <si>
    <t>IEEE 802.11 based industrial automation;possibilistic anomaly detection;network traffic;lightweight hostbased intrusion detection system;single board computer;embedded devices;wireless industrial automation network;cluster analysis;logarithmic histogram;interpacket delay;statistical outlier detector;possibility theory</t>
  </si>
  <si>
    <t>FARE: Schema-Agnostic Anomaly Detection in Social Event Logs</t>
  </si>
  <si>
    <t>N. Shah</t>
  </si>
  <si>
    <t>Snap Inc., Santa Monica, CA</t>
  </si>
  <si>
    <t>2019 IEEE International Conference on Data Science and Advanced Analytics (DSAA)</t>
  </si>
  <si>
    <t>Online social platforms are constantly under attack by bad actors. These bad actors often leverage resources (e.g. IPs, devices) under their control to attack the platform by targeting various, vulnerable endpoints (e.g. account authentication, sybil account creation, friending) which may process millions to billions of events every day. As the scale and multifacetedness of malicious behaviors grows, and new endpoints and corresponding events are utilized and processed every day, the development of fast, extensible and schema-agnostic anomaly detection approaches to enable standardized protocols for different classes of events is critical. This is a notable challenge given that practitioners often have neither time nor means to custom-build anomaly detection services for each new event class and type. Moreover, labeled data is rarely available in such diverse settings, making unsupervised methods appealing. In this work, we study unsupervised, schema-agnostic characterization and detection of resource usage anomalies in social event logs. We propose an efficient algorithmic approach to this end, and evaluate it with promising results on several log datasets of different event classes. Specifically, our contributions include a) formulation: a novel articulation of the schema-agnostic anomaly detection problem for event logs, b) approach: we propose FARE (Finding Anomalous Resources and Events), which integrates online resource anomaly detection and offline event culpability identification components, and c) efficacy: demonstrated accuracy (100% precision@250 on two industrial datasets from the Snapchat platform, with ~50% anomalies previously uncaught by state-of-the-art production defenses), robustness (high precision/recall over suitable synthetic attacks and parameter choices) and scalability (near-linear in the number of events).</t>
  </si>
  <si>
    <t>978-1-7281-4493-1</t>
  </si>
  <si>
    <t>10.1109/DSAA.2019.00049</t>
  </si>
  <si>
    <t>https://ieeexplore.ieee.org/stamp/stamp.jsp?arnumber=8964216</t>
  </si>
  <si>
    <t>misbehavior;event log;anomaly;schema agnostic;abuse</t>
  </si>
  <si>
    <t>data mining;security of data;social networking (online)</t>
  </si>
  <si>
    <t>finding anomalous resources and events;Snapchat platform;offline event culpability identification components;online resource anomaly detection;schema-agnostic anomaly detection problem;log datasets;resource usage anomalies;schema-agnostic characterization;event class;custom-build anomaly detection services;sybil account creation;vulnerable endpoints;leverage resources;online social platforms;social event;parameter choices;suitable synthetic attacks</t>
  </si>
  <si>
    <t>Monitoring Approaches for Security and Safety Analysis: Application to a Load Position System</t>
  </si>
  <si>
    <t>Z. Salazar; A. R. Cavalli; W. Mallouli; F. Sebek; F. Zaidi; M. E. Rakoczy</t>
  </si>
  <si>
    <t>Research &amp; Development Dept., Montimage EURL, Paris, France; Research &amp; Development Dept., Montimage EURL, Paris, France; Research &amp; Development Dept., Montimage EURL, Paris, France; RD Motion &amp; Control Marine &amp; Ports, ABB AB, Västerås, Sweden; CNRS, ENS Paris-Saclay, Université Paris-Saclay, Gif-sur-Yvette, France; Research &amp; Development Dept., Montimage EURL, Paris, France</t>
  </si>
  <si>
    <t>2022 IEEE International Conference on Software Testing, Verification and Validation Workshops (ICSTW)</t>
  </si>
  <si>
    <t>Safety monitoring of Industrial Control Systems (ICS) is a must for optimal operation of safe manufacturing facilities. Failures and miss-behaviours seldomly occur without prior warning, but these warnings are often subtle, requiring careful analysis of data by experienced personnel for early detection. Monitoring function allows to promptly take adequate corrective actions in order to maximize uptime and increase trust of running industrial systems. In this paper, we present two main approaches of monitoring techniques implemented in the Montimage MMT tool. The first approach is a signature-based approach, where there are safety properties to be checked on the ICS logs, and the other relies on Machine Learning (ML) to detect anomalies. Both methods have been applied to check safety on an industrial system: a crane load position system provided by ABB. Several experiments have been performed to check if the information provided by a system’s PLC is correct, guarantying the safety of the system.</t>
  </si>
  <si>
    <t>2159-4848</t>
  </si>
  <si>
    <t>978-1-6654-9628-5</t>
  </si>
  <si>
    <t>10.1109/ICSTW55395.2022.00021</t>
  </si>
  <si>
    <t>https://ieeexplore.ieee.org/stamp/stamp.jsp?arnumber=9787943</t>
  </si>
  <si>
    <t>Monitoring techniques;Industrial Control Systems (ICS);signature-based analysis;anomaly detection;ML-based analysis;MMT tool</t>
  </si>
  <si>
    <t>Integrated circuits;Training;Software testing;Cranes;Conferences;Production facilities;Safety</t>
  </si>
  <si>
    <t>computerised monitoring;cranes;industrial control;learning (artificial intelligence);programmable controllers;safety;system monitoring</t>
  </si>
  <si>
    <t>safety properties;ICS logs;industrial system;crane load position system;monitoring approaches;safety monitoring;Industrial Control Systems;optimal operation;safe manufacturing facilities;prior warning;experienced personnel;monitoring function;adequate corrective actions;Montimage MMT tool;signature-based approach</t>
  </si>
  <si>
    <t>Natural Language Processing-based Model for Log Anomaly Detection</t>
  </si>
  <si>
    <t>Z. Li; J. Zhang; X. Zhang; F. Lin; C. Wang; X. Cai</t>
  </si>
  <si>
    <t>JD Tech, Beijing, China; JD Tech, Beijing, China; JD Tech, Beijing, China; JD Tech, Beijing, China; JD Tech, Beijing, China; JD Tech, Beijing, China</t>
  </si>
  <si>
    <t>2022 IEEE 2nd International Conference on Software Engineering and Artificial Intelligence (SEAI)</t>
  </si>
  <si>
    <t>Logs are widely used in IT industry and the anomaly detection of logs is essential to identify the running status of systems. Conventional methods solving this problem require sophisticated rule-based regulations and intensive labor input. In this paper, we propose a new model based on natural language processing techniques. In order to modify the feature extraction and to improve the vector quality of log templates, Part-of-Speech (PoS) and Named Entity Recognition (NER) are employed in our model, which leads to the less involvement of regulation-based rule and a modification of the template vector thanks to the weight vector by NER. The PoS property of each token in the template is firstly analyzed, which also reduces labor involvement and helps for better weight allocation. The weight investigation on tokens of the template is introduced to modify the template vector. And the final detection based on the modified vector of templates is realized by deep neural networks (DNNs). The effectiveness of our model is tested on three datasets, and compared with two state-of-the-art models. The evaluation results prove that our model achieves better log anomaly detection.</t>
  </si>
  <si>
    <t>978-1-6654-8223-3</t>
  </si>
  <si>
    <t>10.1109/SEAI55746.2022.9832400</t>
  </si>
  <si>
    <t>https://ieeexplore.ieee.org/stamp/stamp.jsp?arnumber=9832400</t>
  </si>
  <si>
    <t>log anomaly detection;natural language processing;deep neural networks</t>
  </si>
  <si>
    <t>Industries;Neural networks;Feature extraction;Extraterrestrial measurements;Regulation;Natural language processing;Resource management</t>
  </si>
  <si>
    <t>data handling;deep learning (artificial intelligence);feature extraction;natural language processing;vectors</t>
  </si>
  <si>
    <t>template vector;weight vector;NER;log anomaly detection;natural language processing;log templates;named entity recognition;part-of-speech;PoS;deep neural networks;DNNs;feature extraction</t>
  </si>
  <si>
    <t>Model-based anomaly detection in response delay in communication through LTE network</t>
  </si>
  <si>
    <t>K. Yamamoto; N. Wakamiya; R. Nakano; R. Fujiwara</t>
  </si>
  <si>
    <t>Graduate School of Information Science and Technology, Osaka University 1–5 Yamadaoka, Suita-shi, Osaka, Japan; Graduate School of Information Science and Technology, Osaka University 1–5 Yamadaoka, Suita-shi, Osaka, Japan; Research &amp; Development Group, Hitachi, Ltd, Kokubunji-shi, Tokyo, Japan; Research &amp; Development Group, Hitachi, Ltd, Kokubunji-shi, Tokyo, Japan</t>
  </si>
  <si>
    <t>2021 22nd Asia-Pacific Network Operations and Management Symposium (APNOMS)</t>
  </si>
  <si>
    <t>Industrial monitoring systems are developed and deployed to continuously and remotely monitor the status of industrial equipment and detect failures. A gateway node collects status data from sensors attached to machines and then sends them to a server for analysis and evaluation. In this paper, we propose a method to detect anomalies in communication between a gateway and a server over an LTE network, whose failure would bring a serious result such as an operation halt of the whole factory. We model a time series of dynamically and instantaneously changing response delay as sawtooth waves and detect an anomaly based on their statistical characteristics. Through evaluations using real measurements and artificial data, we verified that our method can detect both of constant increase and decrease, rapid increase, long-term increase, and slow decrease in the response delay.</t>
  </si>
  <si>
    <t>2576-8565</t>
  </si>
  <si>
    <t>978-4-88552-332-8</t>
  </si>
  <si>
    <t>10.23919/APNOMS52696.2021.9562666</t>
  </si>
  <si>
    <t>https://ieeexplore.ieee.org/stamp/stamp.jsp?arnumber=9562666</t>
  </si>
  <si>
    <t>industrial monitering system;Long Term Evolution;response delay;model-based anomaly detection</t>
  </si>
  <si>
    <t>Time series analysis;Logic gates;Production facilities;Delays;Sensors;Servers;Monitoring</t>
  </si>
  <si>
    <t>computerised monitoring;internetworking;Long Term Evolution;time series</t>
  </si>
  <si>
    <t>model-based anomaly detection;response delay;LTE network;industrial monitoring systems;industrial equipment;gateway node;status data;serious result;operation halt;artificial data;failure detection;anomaly detection;time series;dynamically changing response delay;instantaneously changing response delay;sawtooth waves;statistical characteristics</t>
  </si>
  <si>
    <t>On the Limits of EM Based Detection of Control Logic Injection Attacks In Noisy Environments</t>
  </si>
  <si>
    <t>K. Vedros; G. M. Makrakis; C. Kolias; M. Xian; D. Barbara; C. Rieger</t>
  </si>
  <si>
    <t>Department of Computer Science, University of Idaho, Idaho Falls, Idaho; Department of Computer Science, University of Idaho, Idaho Falls, Idaho; Department of Computer Science, University of Idaho, Idaho Falls, Idaho; Department of Computer Science, University of Idaho, Idaho Falls, Idaho; Department of Computer Science, George Mason University, Fairfax, Virginia; Idaho National Lab, Idaho Falls, Idaho</t>
  </si>
  <si>
    <t>2021 Resilience Week (RWS)</t>
  </si>
  <si>
    <t>The difficulty in applying traditional security mechanisms in Industrial Control System (ICS) environments makes a large portion of these mission-critical assets vulnerable to cyber attacks. Therefore, there is a dire need for the development of novel security mechanisms specifically designed to protect such critical systems. Recently a lot of attention has been given to mechanisms that exploit the EM emanations of devices for defense purposes. Such practices may lead to the development of robust external and non-intrusive anomaly detection systems. Nevertheless, the majority of current work in the area neglects to consider the implications of real-life environments, particularly environmental noise. In this work, we explore the limits of EM-based anomaly detection towards identifying injection attacks in control logic software in noisy environments. Our study conducted upon both synthetically generated and real signals identified that indeed environmental noise might significantly degrade the accuracy of the anomaly detection process. Experiments done upon synthetic data indicated that assuming that signals are captured with high sampling rates, even minor code injections can be detected with above-90% accuracy in noisy environments where SNR is up to ?2dB. This is true even if naive detection methods are considered. Moreover, experiments done using a real-life testbed attest that even single-instruction injections can be detected with near-perfect accuracy in relatively clean environments. Finally, noise-elimination techniques can drastically improve the reliability of the detection mechanism even in noisy environments.</t>
  </si>
  <si>
    <t>978-1-6654-2905-4</t>
  </si>
  <si>
    <t>10.1109/RWS52686.2021.9611805</t>
  </si>
  <si>
    <t>https://ieeexplore.ieee.org/stamp/stamp.jsp?arnumber=9611805</t>
  </si>
  <si>
    <t>cyber resilience;anomaly detection;side-channel analysis;cybersecurity;industrial control systems</t>
  </si>
  <si>
    <t>Integrated circuits;Working environment noise;Mission critical systems;Software;Noise measurement;Security;Reliability</t>
  </si>
  <si>
    <t>control engineering computing;industrial control;security of data</t>
  </si>
  <si>
    <t>code injections;noisy environments;naive detection methods;single-instruction injections;relatively clean environments;EM based detection;control logic injection attacks;traditional security mechanisms;Industrial Control System environments;mission-critical assets;critical systems;nonintrusive anomaly detection systems;real-life environments;environmental noise;EM-based anomaly detection;control logic software</t>
  </si>
  <si>
    <t>Detecting Anomaly in Big Data System Logs Using Convolutional Neural Network</t>
  </si>
  <si>
    <t>S. Lu; X. Wei; Y. Li; L. Wang</t>
  </si>
  <si>
    <t>Department of Computer Science, University of Central Florida, Orlando, FL, USA; School of Software Engineering, Beijing Jiaotong University, China; Department of Computer Science, University of Central Florida, Orlando, FL, USA; Department of Computer Science, University of Central Florida, Orlando, FL, USA</t>
  </si>
  <si>
    <t>2018 IEEE 16th Intl Conf on Dependable, Autonomic and Secure Computing, 16th Intl Conf on Pervasive Intelligence and Computing, 4th Intl Conf on Big Data Intelligence and Computing and Cyber Science and Technology Congress(DASC/PiCom/DataCom/CyberSciTech)</t>
  </si>
  <si>
    <t>Nowadays, big data systems are being widely adopted by many domains for offering effective data solutions, such as manufacturing, healthcare, education, and media. Big data systems produce tons of unstructured logs that contain buried valuable information. However, it is a daunting task to manually unearth the information and detect system anomalies. A few automatic methods have been developed, where the cutting-edge machine learning technique is one of the most promising ways. In this paper, we propose a novel approach for anomaly detection from big data system logs by leveraging Convolutional Neural Networks (CNN). Different from other existing statistical methods or traditional rule-based machine learning approaches, our CNN-based model can automatically learn event relationships in system logs and detect anomaly with high accuracy. Our deep neural network consists of logkey2vec embeddings, three 1D convolutional layers, dropout layer, and max-pooling. According to our experiment, our CNN-based approach has better accuracy(reaches to 99%) compared to other approaches using Long Short term memory (LSTM) and Multilayer Perceptron (MLP) on detecting anomaly in Hadoop Distributed File System (HDFS) logs.</t>
  </si>
  <si>
    <t>978-1-5386-7518-2</t>
  </si>
  <si>
    <t>10.1109/DASC/PiCom/DataCom/CyberSciTec.2018.00037</t>
  </si>
  <si>
    <t>https://ieeexplore.ieee.org/stamp/stamp.jsp?arnumber=8511880</t>
  </si>
  <si>
    <t>CNN;Big Data;Log analysis;Anomaly detection</t>
  </si>
  <si>
    <t>Feature extraction;Anomaly detection;Task analysis;Big Data;Microsoft Windows;Machine learning;Sparks</t>
  </si>
  <si>
    <t>Big Data;convolution;feedforward neural nets</t>
  </si>
  <si>
    <t>unstructured logs;system anomalies;anomaly detection;deep neural network;CNN-based approach;Hadoop Distributed File System;convolutional neural network;data solutions;logkey2vec embeddings;1D convolutional layer;dropout layer;Big Data system logs</t>
  </si>
  <si>
    <t>Log-Based Anomaly Detection of CPS Using a Statistical Method</t>
  </si>
  <si>
    <t>Y. Harada; Y. Yamagata; O. Mizuno; E. -H. Choi</t>
  </si>
  <si>
    <t>National Institute of Advanced Industrial Science and Technology (AIST), Ikeda, Japan; Kyoto Institute of Technology, Kyoto, Japan; National Institute of Advanced Industrial Science and Technology (AIST), Ikeda, Japan; National Institute of Advanced Industrial Science and Technology (AIST), Ikeda, Japan</t>
  </si>
  <si>
    <t>2017 8th International Workshop on Empirical Software Engineering in Practice (IWESEP)</t>
  </si>
  <si>
    <t>Detecting anomalies of a cyber physical system (CPS), which is a complex system consisting of both physical and software parts, is important because a CPS often operates autonomously in an unpredictable environment. However, because of the ever-changing nature and lack of a precise model for a CPS, detecting anomalies is still a challenging task. To address this problem, we propose applying an outlier detection method to a CPS log. By using a log obtained from an actual aquarium management system, we evaluated the effectiveness of our proposed method by analyzing outliers that it detected. By investigating the outliers with the developer of the system, we confirmed that some outliers indicate actual faults in the system. For example, our method detected failures of mutual exclusion in the control system that were unknown to the developer. Our method also detected transient losses of functionalities and unexpected reboots. On the other hand, our method did not detect anomalies that were too many and similar. In addition, our method reported rare but unproblematic concurrent combinations of operations as anomalies. Thus, our approach is effective at finding anomalies, but there is still room for improvement.</t>
  </si>
  <si>
    <t>978-1-5090-6699-5</t>
  </si>
  <si>
    <t>10.1109/IWESEP.2017.12</t>
  </si>
  <si>
    <t>https://ieeexplore.ieee.org/stamp/stamp.jsp?arnumber=7925416</t>
  </si>
  <si>
    <t>Cyber Physical System;anomaly detection;outlier detection;local outlier factor</t>
  </si>
  <si>
    <t>Humidity;Databases;Twitter;Cameras;Fans</t>
  </si>
  <si>
    <t>cyber-physical systems;security of data;statistical analysis</t>
  </si>
  <si>
    <t>log-based anomaly detection;statistical method;cyber physical system;software parts;outlier detection method;CPS log;aquarium management system;transient losses</t>
  </si>
  <si>
    <t>Mobile Controlled Smart PLC with Integrated SMS Troubleshooting Technique</t>
  </si>
  <si>
    <t>N. Tohan; A. Sharma; P. Bande</t>
  </si>
  <si>
    <t>Department of Electronics and Communication, DAV Institute of Engineering and Technology, Jalandhar, India; Department of Electronics and Communication, DAV Institute of Engineering and Technology, Jalandhar, India; Training Research Group, LARE, Navi Mumbai, India</t>
  </si>
  <si>
    <t>2009 International Conference on Advances in Computing, Control, and Telecommunication Technologies</t>
  </si>
  <si>
    <t>PLC's (programmable logic controllers) are the control hubs for a wide variety of automated systems and processes. Advanced control features, network connectivity and device interoperability are all capabilities increasingly demanded in a modern industrial application. To get in-depth knowledge of any system requires thorough studies of the system up to the designing level; this paper provides better vision for designing aspects of any basic PLC for the amateur(s) or experts already working with the system. This paper emphasizes on various aspects like designing issues related to PLC, designing algorithms, implementation of DTMF connectivity and SMS service module to ease the error detection in PLC systems so as to reduce the production losses. The enhancement in approachability in PLC systems can be achieved by implementing the designed DTMF module into PLC, by virtue of which accessibility of the respective system can be achieved from any location of the world. The integral feature of any smart system that is password protection has also been framed in the designed algorithm.</t>
  </si>
  <si>
    <t>978-1-4244-5321-4</t>
  </si>
  <si>
    <t>10.1109/ACT.2009.171</t>
  </si>
  <si>
    <t>https://ieeexplore.ieee.org/stamp/stamp.jsp?arnumber=5375887</t>
  </si>
  <si>
    <t>PLC;DTMF;CCITT;ISP;RS 485;Siemens S7-400 and WinCC</t>
  </si>
  <si>
    <t>Programmable control;Automatic control;Control systems;Communication system control;Telecommunication control;Electrical equipment industry;Algorithm design and analysis;Hardware;Printed circuits;Process control</t>
  </si>
  <si>
    <t>control engineering computing;electronic messaging;mobile communication;programmable controllers</t>
  </si>
  <si>
    <t>mobile controlled smart PLC;integrated SMS troubleshooting technique;DTMF designing algorithm;DTMF connectivity;SMS service module;error detection;password protection;dual tone multiple frequency;programmable logic controller;short messaging service</t>
  </si>
  <si>
    <t>Navigation anomaly detection: An added value for Maritime Cyber Situational Awareness</t>
  </si>
  <si>
    <t>C. Boudehenn; O. Jacq; M. Lannuzel; J. -C. Cexus; A. Boudraa</t>
  </si>
  <si>
    <t>Chair of Naval Cyber Defence, Ecole Navale, France; Chair of Naval Cyber Defence, Ecole Navale, France; Chair of Naval Cyber Defence, Ecole Navale, France; LAB-STICC, UMR CNRS 6285, ENSTA-Bretagne, France; IRENav, EA 3634, Ecole Navale, France</t>
  </si>
  <si>
    <t>2021 International Conference on Cyber Situational Awareness, Data Analytics and Assessment (CyberSA)</t>
  </si>
  <si>
    <t>The maritime sector is facing a continuous shift towards digitalization. A ship built during the last decade shows all characteristics of a comprehensive information system, combining information and operational technologies. While industrial programmable logic controllers are used for engine and power management, the bridge is now highly relying on digital sensors, networks and displays for navigation. Meanwhile, over the last few years, many cyber attacks targeting maritime assets and made publicly confirm a real interest of criminal and non-state actors in this critical sector for our globalized economies. In this work, a concept designed to detect and visualize advanced navigation cyber attacks on maritime systems using contextual NMEA data analytics is presented. A strategy is built to enhance the detection of navigation spoofing attacks, assess possible physical impacts onboard and support decision makers.</t>
  </si>
  <si>
    <t>978-1-6654-2529-2</t>
  </si>
  <si>
    <t>10.1109/CyberSA52016.2021.9478189</t>
  </si>
  <si>
    <t>https://ieeexplore.ieee.org/stamp/stamp.jsp?arnumber=9478189</t>
  </si>
  <si>
    <t>Maritime Systems;Cyber Situational Awareness;Machine Learning;Anomaly Detection;Visualisation</t>
  </si>
  <si>
    <t>Performance evaluation;Data analysis;Navigation;Programmable logic devices;Sensor phenomena and characterization;Real-time systems;Marine vehicles</t>
  </si>
  <si>
    <t>computer crime;data analysis;decision making;information systems;marine engineering;marine navigation;ships</t>
  </si>
  <si>
    <t>navigation anomaly detection;maritime sector;digitalization;ship;comprehensive information system;operational technologies;industrial programmable logic controllers;engine;power management;maritime assets;nonstate actors;globalized economies;advanced navigation cyber attacks;maritime systems;navigation spoofing attacks;NMEA data analytics;maritime cyber situational awareness;information technologies;digital sensors;decision makers</t>
  </si>
  <si>
    <t>Boot Log Anomaly Detection with K-Seen-Before</t>
  </si>
  <si>
    <t>J. Garcia; T. Vehkajarvi</t>
  </si>
  <si>
    <t>Karlstad University, Sweden; Karlstad University, Sweden</t>
  </si>
  <si>
    <t>2020 IEEE 44th Annual Computers, Software, and Applications Conference (COMPSAC)</t>
  </si>
  <si>
    <t>Software development for embedded systems, in particular code which interacts with boot-up procedures, can pose considerable challenges. In this work we propose the K-Seen-Before (KSB) approach to detect and highlight anomalous boot log messages, thus relieving developers from repeatedly having to manually examine boot log files of 1000+ lines. We describe the KSB instance based anomaly detection system and its relation to KNN. An industrial data set related to development of high-speed networking equipment is utilized to examine the effects of the KSB parameters on the amount of detected anomalies. The obtained results highlight the utility of KSB and provide indications of suitable KSB parameter settings for obtaining an appropriate trade-off for the cognitive workload of the developer with regards to log file analysis.</t>
  </si>
  <si>
    <t>0730-3157</t>
  </si>
  <si>
    <t>978-1-7281-7303-0</t>
  </si>
  <si>
    <t>10.1109/COMPSAC48688.2020.0-140</t>
  </si>
  <si>
    <t>https://ieeexplore.ieee.org/stamp/stamp.jsp?arnumber=9201933</t>
  </si>
  <si>
    <t>Fault localization, coincidentally correct, random forests, ensemble learning</t>
  </si>
  <si>
    <t>Anomaly detection;Training;Software;Data models;Training data;Dictionaries;Computational modeling</t>
  </si>
  <si>
    <t>computer bootstrapping;embedded systems;learning (artificial intelligence);system monitoring</t>
  </si>
  <si>
    <t>K-Seen-Before approach;boot log anomaly detection;software development;embedded systems;boot-up procedures;anomalous boot log messages;boot log files;KSB instance;industrial data set;high-speed networking equipment;KSB parameters;KSB parameter settings;cognitive workload;log file analysis;instance-based learning</t>
  </si>
  <si>
    <t>Troubleshooting with an inaccurate mental model</t>
  </si>
  <si>
    <t>P. M. Sanderson; J. M. Murtagh</t>
  </si>
  <si>
    <t>Department of Mechanical and Industrial Engineering, University of Illinois, Urbana-Champaign, USA; Department of Mechanical and Industrial Engineering, University of Illinois, Urbana-Champaign, USA</t>
  </si>
  <si>
    <t>Conference Proceedings., IEEE International Conference on Systems, Man and Cybernetics</t>
  </si>
  <si>
    <t>1243 vol.3</t>
  </si>
  <si>
    <t>In some fault-diagnosis situations, troubleshooters may misunderstand system structure and functioning. An experiment examined how a troubleshooter's mental model of a logic network might prejudice the ability to diagnose previously unseen faults. In the knowledge acquisition phase, subjects inferred the structure of a logic network by viewing it in different states. Most subjects ended up with slightly inaccurate mental models of the network. In the fault-diagnosis phase, subjects were required to diagnose novel faults placed in the network. Two factors were varied in a 2*2 design: whether a subject believed a link existed or not, and whether the belief was true or false. Faults involved the addition of new links or the deletion of existing links. Subjects had difficulty diagnosing faults that involved links they believed did not exist and faults that influenced parts of the network about which they had false beliefs, and it was harder for subjects to see that something was wrong with the network if the fault involved a network link they believed not to exist. However, the ability to see the symptoms of the fault was not always a guarantee of correct fault diagnosis.&lt;&gt;</t>
  </si>
  <si>
    <t>10.1109/ICSMC.1989.71501</t>
  </si>
  <si>
    <t>https://ieeexplore.ieee.org/stamp/stamp.jsp?arnumber=71501</t>
  </si>
  <si>
    <t>Cognitive science;Fault diagnosis;Logic;Humans;Industrial engineering;Knowledge acquisition;Testing;Fault location;Pattern matching;Modems</t>
  </si>
  <si>
    <t>failure analysis;fault location;knowledge engineering;problem solving</t>
  </si>
  <si>
    <t>inaccurate mental model;fault-diagnosis;troubleshooters;logic network;knowledge acquisition</t>
  </si>
  <si>
    <t>Anomaly Detection for Automotive Diagnostic Applications Based on N-Grams</t>
  </si>
  <si>
    <t>M. Rumez; J. Lin; T. Fuchß; R. Kriesten; E. Sax</t>
  </si>
  <si>
    <t>Karlsruhe University of Applied Sciences, Germany; Karlsruhe University of Applied Sciences, Germany; Karlsruhe University of Applied Sciences, Germany; Karlsruhe University of Applied Sciences, Germany; Karlsruhe Institute of Technology, Germany</t>
  </si>
  <si>
    <t>The increasing level of connectivity within vehicles and their environment such as backend or infrastructure increases the risk of potential vulnerabilities regarding information security. In order to minimize these risks, vehicle manufacturers are forced to implement appropriate countermeasures, which are increasingly embedded in approval regulations. As a reactive countermeasure, various approaches to Intrusion Detection Systems (IDSs) exist within the research area to detect attack attempts as early as possible. In this paper, we shift into a new research direction and present an approach for the detection of anomalies in automotive diagnostic applications by using a statistical language model. We analyze incoming diagnostic frames using two different n-gram models (sequence-based and byte-based) to determine whether sequences and the bytes embedded are contextually valid. Since there is currently no publicly available data set of diagnostic data, the detection rate is limited to learned diagnostic uses cases from our own data recordings. Since it is very challenging to generate such a large amount of data, a further enhancement of the approach based on unsupervised learning by using a dynamic anomaly threshold would be promising.</t>
  </si>
  <si>
    <t>10.1109/COMPSAC48688.2020.00-56</t>
  </si>
  <si>
    <t>https://ieeexplore.ieee.org/stamp/stamp.jsp?arnumber=9202750</t>
  </si>
  <si>
    <t>Automotive Security, Vehicle Diagnostics, Anomaly Detection</t>
  </si>
  <si>
    <t>Protocols;Automotive engineering;Anomaly detection;Logic gates;Payloads;Conferences;Intrusion detection</t>
  </si>
  <si>
    <t>automobile manufacture;probability;production engineering computing;security of data;unsupervised learning</t>
  </si>
  <si>
    <t>unsupervised learning;byte-based model;sequence-based model;diagnostic frames;statistical language model;attack attempts;intrusion detection systems;reactive countermeasure;approval regulations;vehicle manufacturers;information security;n-grams;automotive diagnostic applications;anomaly detection;dynamic anomaly threshold</t>
  </si>
  <si>
    <t>Mining safety event in industrial control network based on the Long-Short Term Memory Networks</t>
  </si>
  <si>
    <t>Z. Wang; Z. Jin</t>
  </si>
  <si>
    <t>State Key Laboratory of Networking and Switching Technology, Beijing University of Posts and Telecommunications, Beijing, China; State Key Laboratory of Networking and Switching Technology, Beijing University of Posts and Telecommunications, Beijing, China</t>
  </si>
  <si>
    <t>With the development of the Internet, there are more and more security incidents in the current industrial control network environment. These network security events are often stored in log, which play a significant role on early warning and mining loophole. The diversity of the industrial network make anomaly detection become more complicated. In the current research, few studies have been focused on the context information in the industrial network containing normal data as well as abnormal. When normal data contains abnormal pattern, there will be a higher reconstruction error causing higher false negative rate and higher false positive rate. In order to solve this problem, we propose a multilayer Long-Short Term Memory Networks (LSTM) is used to learn the representations of sequence logs from the context, which can take the past and the future into account and incorporate syntactical and semantical constraints. Firstly, an encoder LSTM try to get the fixed length representations of data. Secondly, a decoder LSTM is used to reconstruct the input sequence based on the fixed length features. Finally, a classification model called Linear Discriminant Analysis (LDA) can detect anomalies using those fixed length features. The experimental results show that sequence feature can effectively distinguish normal data and abnormal data, which can be applied in industrial system.</t>
  </si>
  <si>
    <t>10.1109/CompComm.2017.8322744</t>
  </si>
  <si>
    <t>https://ieeexplore.ieee.org/stamp/stamp.jsp?arnumber=8322744</t>
  </si>
  <si>
    <t>industrial control network;anomaly mining;LSTM;encoder</t>
  </si>
  <si>
    <t>Data models;Industrial control;Decoding;Training;Computer architecture;Data mining;Logic gates</t>
  </si>
  <si>
    <t>control engineering computing;data mining;data structures;feature extraction;industrial control;Internet;learning (artificial intelligence);pattern classification;production engineering computing;recurrent neural nets;security of data</t>
  </si>
  <si>
    <t>Long-Short Term Memory Networks;normal data;abnormal data;industrial system;security incidents;network security events;early warning;mining loophole;fixed length representations;safety event mining;industrial control network environment;LSTM;classification model;linear discriminant analysis;LDA;Internet</t>
  </si>
  <si>
    <t>Evolving decision trees to detect anomalies in recurrent ICS networks</t>
  </si>
  <si>
    <t>J. Hosic; J. Lamps; D. H. Hart</t>
  </si>
  <si>
    <t>Sandia National Laboratories, Albuquerque, New Mexico; Sandia National Laboratories, Albuquerque, New Mexico; Sandia National Laboratories, Albuquerque, New Mexico</t>
  </si>
  <si>
    <t>2015 World Congress on Industrial Control Systems Security (WCICSS)</t>
  </si>
  <si>
    <t>Researchers have previously attempted to apply machine learning techniques to network anomaly detection problems. Due to the staggering amount of variety that can occur in normal networks, as well as the difficulty in capturing realistic data sets for supervised learning or testing, the results have often been underwhelming. These challenges are far less pronounced when considering industrial control system (ICS) networks. The recurrent nature of these networks results in less noise and more consistent patterns for a machine learning algorithm to recognize. We propose a method of evolving decision trees through genetic programming (GP) in order to detect network anomalies, such as device outages. Our approach extracts over a dozen features from network packet captures and netflows, normalizes them, and relates them in decision trees using fuzzy logic operators. We used the trees to detect three specific network events from three different points on the network across a statistically significant number of runs and achieved 100% accuracy on five of the nine experiments. When the trees attempted to detect more challenging events at points of presence further from the occurrence, the accuracy averaged to above 98%. On cases where the trees were many hops away and not enough information was available, the accuracy dipped to roughly 50%, or that of a random search. Using our method, all of the evolutionary cycles of the GP algorithm are computed a-priori, allowing the best resultant trees to be deployed as semi-real-time sensors with little overhead. In order for the trees to perform optimally, buffered packets and flows need to be ingested at twenty minute intervals.</t>
  </si>
  <si>
    <t>978-1-9083-2058-2</t>
  </si>
  <si>
    <t>10.1109/WCICSS.2015.7420323</t>
  </si>
  <si>
    <t>https://ieeexplore.ieee.org/stamp/stamp.jsp?arnumber=7420323</t>
  </si>
  <si>
    <t>Machine Learning;ICS Networks;Anomaly Detection</t>
  </si>
  <si>
    <t>Feature extraction;Security;Decision trees;Testing;Machine learning algorithms;Industrial control;Sensors</t>
  </si>
  <si>
    <t>decision trees;feature extraction;fuzzy logic;genetic algorithms;industrial control;learning (artificial intelligence);security of data;statistical analysis</t>
  </si>
  <si>
    <t>semi-real-time sensor;GP algorithm;evolutionary cycle;statistically significant number;network across;fuzzy logic operator;network packet;feature extraction;genetic programming;ICS network;industrial control system network;supervised learning;network anomaly detection problem;network anomaly detection;machine learning technique;recurrent ICS network;decision tree</t>
  </si>
  <si>
    <t>Deep Generative Model Using Unregularized Score for Anomaly Detection With Heterogeneous Complexity</t>
  </si>
  <si>
    <t>T. Matsubara; K. Sato; K. Hama; R. Tachibana; K. Uehara</t>
  </si>
  <si>
    <t>Graduate School of Engineering Science, Osaka University, Suita, Japan; Graduate School of System Informatics, Kobe University, Kobe, Japan; Graduate School of Engineering Science, Osaka University, Suita, Japan; Graduate School of System Informatics, Kobe University, Kobe, Japan; Faculty of Business Administration, Osaka Gakuin University, Suita, Japan</t>
  </si>
  <si>
    <t>IEEE Transactions on Cybernetics</t>
  </si>
  <si>
    <t>Accurate and automated detection of anomalous samples in an image dataset can be accomplished with a probabilistic model. Such images have heterogeneous complexity, however, and a probabilistic model tends to overlook simply shaped objects with small anomalies. The reason is that a probabilistic model assigns undesirable lower likelihoods to complexly shaped objects, which are nevertheless consistent with the current set standards. This difficulty is critical, especially for a defect detection task, where the anomaly can be a small scratch or grime. To overcome this difficulty, we propose an unregularized score for deep generative models (DGMs). We found that the regularization terms of the DGMs considerably influence the anomaly score depending on the complexity of the samples. By removing these terms, we obtain an unregularized score, which we evaluated on toy datasets, two in-house manufacturing datasets, and on open manufacturing and medical datasets. The empirical results demonstrate that the unregularized score is robust to the apparent complexity of given samples and detects anomalies selectively.</t>
  </si>
  <si>
    <t>2168-2275</t>
  </si>
  <si>
    <t>10.1109/TCYB.2020.3027724</t>
  </si>
  <si>
    <t xml:space="preserve">AISIN AW Company Ltd.; MIC/SCOPE(grant numbers:172107101); Japan Society for the Promotion of Science KAKENHI(grant numbers:19K20344); </t>
  </si>
  <si>
    <t>https://ieeexplore.ieee.org/stamp/stamp.jsp?arnumber=9244214</t>
  </si>
  <si>
    <t>Anomaly detection;deep generative model;uncertainty</t>
  </si>
  <si>
    <t>Anomaly detection;Probabilistic logic;Complexity theory;Task analysis;Fasteners;Mathematical model;Biomedical imaging</t>
  </si>
  <si>
    <t>medical image processing;probability;statistical analysis</t>
  </si>
  <si>
    <t>deep generative model;unregularized score;anomaly detection;heterogeneous complexity;anomalous samples;image dataset;simply shaped objects;probabilistic model assigns;current set standards;defect detection task;anomaly score;toy datasets;in-house manufacturing datasets;open manufacturing;medical datasets;apparent complexity</t>
  </si>
  <si>
    <t>Models, Statistical</t>
  </si>
  <si>
    <t>Managing cloud-generated logs using big data technologies</t>
  </si>
  <si>
    <t>M. Lemoudden; B. E. Ouahidi</t>
  </si>
  <si>
    <t>Faculty of Sciences, L.R.I., Mohammed-V University, Rabat, Morocco; Faculty of Sciences, L.R.I., Mohammed-V University, Rabat, Morocco</t>
  </si>
  <si>
    <t>2015 International Conference on Wireless Networks and Mobile Communications (WINCOM)</t>
  </si>
  <si>
    <t>Cloud computing is a fast-growing paradigm that has forcefully emerged and established itself in the next generation of IT industry and business, performing massive-scale and complex computing. As cloud technology adoption continues to progress, massive growth in the scale of data generated through cloud computing has been observed. A large part of that data has been machine-generated log data; it is generated at every layer and component within the cloud information technology ecosystem that spans a range of IT functions from storage and computation to networking and application services. Log files are essential for enterprise-level monitoring, troubleshooting, security, debugging, compliance, etc. We argue that cloud computing is in need of a new methodology for recording, managing, storing and analyzing the log data that is generated by the cloud infrastructure, based on big data technologies, allowing for the access to a wealth of knowledge that can contribute to its own advancement. Our paper discusses and expands existing standard log management solutions to design new methods of exploiting the unstructured log data in order to gain unprecedented insights.</t>
  </si>
  <si>
    <t>978-1-4673-8224-3</t>
  </si>
  <si>
    <t>10.1109/WINCOM.2015.7381334</t>
  </si>
  <si>
    <t>https://ieeexplore.ieee.org/stamp/stamp.jsp?arnumber=7381334</t>
  </si>
  <si>
    <t>cloud computing;logs;big data;text analytics;logging;unstructured data;log management</t>
  </si>
  <si>
    <t>Cloud computing;Big data;Security;Organizations;Standards;Digital forensics</t>
  </si>
  <si>
    <t>Big Data;cloud computing;computer network management;data analysis;data recording</t>
  </si>
  <si>
    <t>cloud generated log management;big data technology;cloud computing;machine generated log data;enterprise level monitoring;log data recording;log data management;log data storage;log data analysis</t>
  </si>
  <si>
    <t>An Architecture for Inline Anomaly Detection</t>
  </si>
  <si>
    <t>T. Krueger; C. Gehl; K. Rieck; P. Laskov</t>
  </si>
  <si>
    <t>Intelligent Data Analysis, Fraunhofer Institute FIRST, Berlin, Germany; Intelligent Data Analysis, Fraunhofer Institute FIRST, Berlin, Germany; Intelligent Data Analysis, Fraunhofer Institute FIRST, Berlin, Germany; Intelligent Data Analysis, Fraunhofer Institute FIRST, Berlin, Germany</t>
  </si>
  <si>
    <t>2008 European Conference on Computer Network Defense</t>
  </si>
  <si>
    <t>In this paper we propose an intrusion prevention system (IPS) which operates inline and is capable to detect unknown attacks using anomaly detection methods. Incorporated in the framework of a packet filter each incoming packet is analyzed and -- according to an internal connection state and a computed anomaly score -- either delivered to the production system, redirected to a special hardened system or logged to a network sink for later analysis. Runtime measurements of an actual implementation prove that the performance overhead of the system is sufficient for inline processing. Accuracy measurements on real network data yield improvements especially in the number of false positives, which are reduced by a factor of five compared to a plain anomaly detector.</t>
  </si>
  <si>
    <t>978-0-7695-3479-4</t>
  </si>
  <si>
    <t>10.1109/EC2ND.2008.8</t>
  </si>
  <si>
    <t>https://ieeexplore.ieee.org/stamp/stamp.jsp?arnumber=4721224</t>
  </si>
  <si>
    <t>intrusion detection;anomaly detection</t>
  </si>
  <si>
    <t>Intrusion detection;Computer architecture;Production systems;Protection;Computer networks;Decision making;Event detection;Intelligent networks;Data analysis;Filters</t>
  </si>
  <si>
    <t>computer network management;security of data;telecommunication security</t>
  </si>
  <si>
    <t>inline anomaly detection;intrusion prevention system;packet filter</t>
  </si>
  <si>
    <t>A Theoretical Study of Anomaly Detection in Big Data Distributed Static and Stream Analytics</t>
  </si>
  <si>
    <t>B. Amen; A. Grigoris</t>
  </si>
  <si>
    <t>Department of Computer Science, Aston University, Birmingham, UK; Department of Computer Science and Informatics, University of Huddersfield, UK</t>
  </si>
  <si>
    <t>A high volume of data including log records, sensors, monitoring systems, manufacturing processes, call detail records, blogs, emails, and social media streams are generated around the clock by diverse applications. Thus, as the volume of data is growing rapidly, detecting anomaly from high volume big data becomes a critical and difficult task, due to the theatrical (research) and practical (technical) limitations. This paper aims to investigate anomaly detection and provide global understanding of anomaly concepts in the big data mining perspective. In this paper we demonstrate how existing methods of anomaly detection can be adopted with high volumes of data, specifically providing in depth understanding of the anomaly concept in streaming data. The key contribution of this study is an attempt to answer the following questions: 1) What is the concept of big data and what are big data analytic approaches? 2) What is the relationship between big data and anomaly detection? 3) What is the main characteristic of anomaly in big batch and streaming data? 4) What is the appropriate state of the art infrastructure to process and detect large-scale batch and streaming data?.</t>
  </si>
  <si>
    <t>10.1109/HPCC/SmartCity/DSS.2018.00198</t>
  </si>
  <si>
    <t>https://ieeexplore.ieee.org/stamp/stamp.jsp?arnumber=8622936</t>
  </si>
  <si>
    <t>big data, anomaly detection, data stream, distributed detection</t>
  </si>
  <si>
    <t>Anomaly detection;Distributed databases;Big Data;Sensors;Data models;Social network services</t>
  </si>
  <si>
    <t>Big Data;data analysis;data mining;distributed processing;program diagnostics</t>
  </si>
  <si>
    <t>Big Data mining;Big Data analytic;data streaming;Big Data distributed static analysis;anomaly detection</t>
  </si>
  <si>
    <t>I See You: An Anomaly Detection Framework for System Alerts</t>
  </si>
  <si>
    <t>J. Dunne; A. Bhargava</t>
  </si>
  <si>
    <t>IBM Cloud and Cognitive Software, IBM; IBM Cloud and Cognitive Software, IBM</t>
  </si>
  <si>
    <t>2021 32nd Irish Signals and Systems Conference (ISSC)</t>
  </si>
  <si>
    <t>One of the main challenges in anomaly detection is the broad way in which they are defined. While this problem has been studied over the past ninety years, previous anomaly detection studies focus on a technique to solve a broad range of use-cases. Our motivation to revisit this problem is the rise of system alerting within production queuing systems. We consider the problem of anomaly detection as a probabilistic one. Using an enterprise dataset, we address the question as to whether existing anomaly detection techniques can detect subtle changes in alert inter-arrival times, and if not can a robust technique be used to detect queue anomalies. Our results show that two existing techniques perform poorly (F1 = 0.38), and our two parameter ranking algorithm and probabilistic detection method identifies anomalies with a higher degree of precision.</t>
  </si>
  <si>
    <t>2688-1454</t>
  </si>
  <si>
    <t>978-1-6654-3429-4</t>
  </si>
  <si>
    <t>10.1109/ISSC52156.2021.9467844</t>
  </si>
  <si>
    <t>https://ieeexplore.ieee.org/stamp/stamp.jsp?arnumber=9467844</t>
  </si>
  <si>
    <t>Buildings;Process control;Production;Control charts;Probabilistic logic;Anomaly detection</t>
  </si>
  <si>
    <t>data analysis;probability;queueing theory;system monitoring</t>
  </si>
  <si>
    <t>probabilistic detection method;system alerts;production queuing systems;anomaly detection techniques;alert interarrival times;queue anomaly detection;two parameter ranking algorithm;anomaly identification</t>
  </si>
  <si>
    <t>Intelligent Spatial Decision Support System Concept in the Potato Agro-Industry Supply Chain</t>
  </si>
  <si>
    <t>R. Yusianto; Marimin; Suprihatin; H. Hardjomidjojo</t>
  </si>
  <si>
    <t>Graduate Program of Agro-industrial Engineering, IPB University (Bogor Agricultural University), West Java, Indonesia; Department of Agro-Industrial Technology, IPB University (Bogor Agricultural University), West Java, Indonesia; Department of Agro-Industrial Technology, IPB University (Bogor Agricultural University), West Java, Indonesia; Department of Agro-Industrial Technology, IPB University (Bogor Agricultural University), West Java, Indonesia</t>
  </si>
  <si>
    <t>2020 International Conference on Computer Science and Its Application in Agriculture (ICOSICA)</t>
  </si>
  <si>
    <t>The complexity and uncertainty in decision making causes supply chains to be more adaptive. In its expansion, the supply chain not only discusses distance and time, but has considered the risks and spatial perspectives. Spatial problems are generally solved by Geographic Information Systems (GIS) and Spatial Decision Support Systems (SDSS). Both systems provide various types of spatial analysis and visualization tools arranged in a problem-solving framework. The combination of GIS and Artificial Intelligent (AI) has greatly facilitated decision makers regarding data collection and spatial analysis, data manipulation and storage. The objective of this study was proposed to consider the Internet of Things (IoT) by including intelligent systems in existing sets of tools. The contribution of this study, we proposed intelligent system collaboration in SDSS to overcome the limitations of GIS in providing a knowledge base. We recommend that IoT devices namely remote sensing, RFID, and QR code be added to the SDSS to facilitate spatial data mining interpretation and be able to provide more knowledge base support. We offer the concept of Intelligent Spatial Decision Support Systems (ISDSS) in the agro-industry supply chain. We recommend various troubleshooting features that are not available in standard statistical methods, including using the Multi Objectives Genetic Algorithm (MOGA). For further research, we suggest this concept can be implemented in agro-industrial logistics.</t>
  </si>
  <si>
    <t>978-1-7281-6907-1</t>
  </si>
  <si>
    <t>10.1109/ICOSICA49951.2020.9243233</t>
  </si>
  <si>
    <t>https://ieeexplore.ieee.org/stamp/stamp.jsp?arnumber=9243233</t>
  </si>
  <si>
    <t>intelligent spatial;ISDSS;supply chain;Internet of Things;agro-industry</t>
  </si>
  <si>
    <t>Decision support systems;Supply chains;Knowledge based systems;Spatial databases;Data mining;Intelligent systems;Geographic information systems</t>
  </si>
  <si>
    <t>crops;data mining;decision making;decision support systems;geographic information systems;Internet of Things;knowledge based systems;logistics data processing;QR codes;radiofrequency identification;remote sensing;supply chain management;visual databases</t>
  </si>
  <si>
    <t>QR code;RFID;remote sensing;IoT;Internet of Things;intelligent spatial decision support system;artificial intelligence;problem-solving framework;geographic information systems;spatial problems;spatial perspectives;decision making;potato agro-industry supply chain;agro-industrial logistics;knowledge base support;spatial data mining interpretation;GIS;SDSS;intelligent system collaboration;data manipulation;spatial analysis;data collection</t>
  </si>
  <si>
    <t>Logging Practices in Software Engineering: A Systematic Mapping Study</t>
  </si>
  <si>
    <t>S. Gu; G. Rong; H. Zhang; H. Shen</t>
  </si>
  <si>
    <t>Software Institute, Nanjing University, 12581 Nanjing, Jiangsu, China; Software Institute, Nanjing University, 12581 Nanjing, Jiangsu, China; Software Institute, Nanjing University, 12581 Nanjing, Jiangsu, China; Peter Faber Business School, Australian Catholic University, 95359 Melbourne, Victoria, Australia, 3065</t>
  </si>
  <si>
    <t>IEEE Transactions on Software Engineering</t>
  </si>
  <si>
    <t>PP</t>
  </si>
  <si>
    <t>Background: Logging practices provide the ability to record valuable runtime information of software systems to support operations tasks e.g., service monitoring and troubleshooting. However, current logging practices face common challenges. On the one hand, although the importance of logging practices has been broadly recognized, most of them are still conducted in an ad-hoc manner, ending up with questionable or inadequate support to perform these tasks. On the other hand, considerable research effort has been carried out on logging practices, however, few of the proposed methods have been widely adopted in industry. Objective: This study aims to establish a comprehensive understanding of the research state of logging practices, with a focus on unveiling possible problems and gaps which further shed light on the potential future research directions. Method: We carried out a systematic mapping study on logging practices with 56 primary studies. Results: This study provides a holistic report of the existing research on logging practices by systematically synthesizing and analyzing the focus and inter-relationship of the existing research in terms of issues, research topics and solution approaches. Using 3W1H--Why to log, Where to log, What to log and How well is the logging--as the categorization standard, we find that: (1) the best known issues in logging practices have been repeatedly investigated; (2) the issues are often studied separately without considering their intricate relationships; (3) the Where and What questions have attracted the majority of research attention while little research effort has been made on the Why and How well questions; and (4) the relationships between issues, research topics, and approaches regarding logging practices appear many-to-many, which indicates a lack of profound understanding of the issues in practice and how they should be appropriately tackled. Conclusions: This study indicates a need to advance the state of research on logging practices. For example, more research effort should be invested on why to log to set the anchor of logging practices, and on how well is the logging to close the loop. Additionally, a holistic process perspective should be taken into account in both the research and the adoption related to logging practices.</t>
  </si>
  <si>
    <t>1939-3520</t>
  </si>
  <si>
    <t>10.1109/TSE.2022.3166924</t>
  </si>
  <si>
    <t>https://ieeexplore.ieee.org/stamp/stamp.jsp?arnumber=9756253</t>
  </si>
  <si>
    <t>Logging practices;Log;Systematic mapping;Empirical study</t>
  </si>
  <si>
    <t>Software systems;Codes;Systematics;Task analysis;Runtime;Industries;Maintenance engineering</t>
  </si>
  <si>
    <t>IEEE Early Access Articles</t>
  </si>
  <si>
    <t>An Unsupervised Framework for Anomaly Detection in a Water Treatment System</t>
  </si>
  <si>
    <t>M. Macas; C. Wu</t>
  </si>
  <si>
    <t>College of Computer Science and Technology, Zhejiang University, Hangzhou, China; College of Computer Science and Technology, Zhejiang University, Hangzhou, China</t>
  </si>
  <si>
    <t>2019 18th IEEE International Conference On Machine Learning And Applications (ICMLA)</t>
  </si>
  <si>
    <t>Current Cyber-Physical Systems (CPSs) are sophisticated, complex, and equipped with networked sensors and actuators. As such, they have become further exposed to cyber-attacks. Recent catastrophic events have demonstrated that standard, human-based management of anomaly detection in complex systems is not efficient enough and have underlined the significance of automated detection, intelligent and rapid response. Nevertheless, existing anomaly detection frameworks usually are not capable of dealing with the dynamic and complicated nature of the CPSs. In this study, we introduce an unsupervised framework for anomaly detection based on an Attention-based Spatio-Temporal Autoencoder. In particular, we first construct statistical correlation matrices to characterize the system status across different time steps. Next, a 2D convolutional encoder is employed to encode the patterns of the correlation matrices, whereas an Attention-based Convolutional LSTM Encoder-Decoder (ConvLSTM-ED) is used to capture the temporal dependencies. More precisely, we introduce an input attention mechanism to adaptively select the most significant input features at each time step. Finally, the 2D convolutional decoder reconstructs the correlation matrices. The differences between the reconstructed correlation matrices and the original ones are used as indicators of anomalies. Extensive experimental analysis on data collected from all six stages of Secure Water Treatment (SWaT) testbed, a scaled-down version of a real-world industrial water treatment plant, demonstrates that the proposed model outperforms the state-of-the-art baseline techniques.</t>
  </si>
  <si>
    <t>978-1-7281-4550-1</t>
  </si>
  <si>
    <t>10.1109/ICMLA.2019.00212</t>
  </si>
  <si>
    <t>https://ieeexplore.ieee.org/stamp/stamp.jsp?arnumber=8999210</t>
  </si>
  <si>
    <t>Anomaly Detection;Multivariate Time Series;CPS;Attention Mechanism</t>
  </si>
  <si>
    <t>Time series analysis;Correlation;Anomaly detection;Logic gates;Two dimensional displays;Neural networks;Decoding</t>
  </si>
  <si>
    <t>convolutional neural nets;cyber-physical systems;environmental science computing;feature extraction;matrix algebra;recurrent neural nets;security of data;spatiotemporal phenomena;statistical analysis;unsupervised learning;water treatment</t>
  </si>
  <si>
    <t>SWaT testbed;ConvLSTM-ED;secure water treatment testbed;attention-based convolutional LSTM Encoder-decoder;2D convolutional decoder reconstruction;attention-based spatio-temporal autoencoder;catastrophic events;cyber-attacks;actuators;networked sensors;cyber-physical systems;industrial water treatment plant;2D convolutional encoder;statistical correlation matrices;unsupervised framework;CPSs;anomaly detection frameworks;human-based management</t>
  </si>
  <si>
    <t>Anomaly detection using negative security model in web application</t>
  </si>
  <si>
    <t>M. Auxilia; D. Tamilselvan</t>
  </si>
  <si>
    <t>Department of Information Technology, Christ College of Engineering and Technology, Pondicherry, India; Department of Information Technology, Christ College of Engineering and Technology, Pondicherry, India</t>
  </si>
  <si>
    <t>2010 International Conference on Computer Information Systems and Industrial Management Applications (CISIM)</t>
  </si>
  <si>
    <t>Today's combat zone for both ethical and unethical hackers is the web. Rapid growth of web sites and web applications gives way to deliver complex business applications through the web. As the web dependency increases, so do the web hacking activities. Web applications are normally written in scripting languages like JavaScript, PHP embedded in HTML allowing connectivity to the databases, retrieving data and putting them in the WWW site. A web application is vulnerable to many kinds of threats and attacks. In order to detect known attacks, some set of attack rules and detections are needed. In this paper, a negative security model based on misuse of web applications is used. This negative security model provides a Web Application Firewall(WAF) engine with a rule set, to ensure critical protection across every web architecture. WAFs are deployed to establish an increased external security layer to detect and/or prevent attacks before they reach web applications. This paper has been tested with apache web server's log file. We have tested successfully almost all the common attacks. This paper also allows for HTTP traffic monitoring and real-time analysis with little or no changes to existing infrastructure.</t>
  </si>
  <si>
    <t>978-1-4244-7818-7</t>
  </si>
  <si>
    <t>10.1109/CISIM.2010.5643461</t>
  </si>
  <si>
    <t>https://ieeexplore.ieee.org/stamp/stamp.jsp?arnumber=5643461</t>
  </si>
  <si>
    <t>Web intrusion;web application firewall;sql injection;cross-site scripting;attacker;rule set;logging</t>
  </si>
  <si>
    <t>Web server;Databases;Intrusion detection;Computer hacking;Fires;Monitoring</t>
  </si>
  <si>
    <t>authoring languages;computer crime;computer network security;ethical aspects;hypermedia;information retrieval;Internet</t>
  </si>
  <si>
    <t>unethical hackers;ethical hackers;Web sites;anomaly detection;hacking;scripting languages;data retrieval;WWW;threats;negative security model;Web application firewall;Web server log profile;HTTP traffic monitoring;real-time analysis</t>
  </si>
  <si>
    <t>Data-Driven Anomaly Detection for UAV Sensor Data Based on Deep Learning Prediction Model</t>
  </si>
  <si>
    <t>B. Wang; Z. Wang; L. Liu; D. Liu; X. Peng</t>
  </si>
  <si>
    <t>School of Electronics and Information Engineering, Harbin Institute of Technology, Harbin, China; Beijing Institute of Spacecraft Environment Engineering, Beijing, China; School of Electronics and Information Engineering, Harbin Institute of Technology, Harbin, China; School of Electronics and Information Engineering, Harbin Institute of Technology, Harbin, China; School of Electronics and Information Engineering, Harbin Institute of Technology, Harbin, China</t>
  </si>
  <si>
    <t>2019 Prognostics and System Health Management Conference (PHM-Paris)</t>
  </si>
  <si>
    <t>Unmanned Aerial Vehicle (UAV) can accomplish various specific tasks and play an increasingly essential role in military, industrial and civil fields. However, the safety of the UAV is lower than that of manned aircraft, and great economic loss is caused due to its relatively high failure rate. Therefore, it is of great significance to study the anomaly detection method for the UAV system. In recent years, the deep learning method has been widely applied in various fields due to its outstanding advantages such as strong ability to approximate complex functions and automatic feature extraction. In this paper, a Long Short Term Memory (LSTM) Recurrent Neural Network method is proposed for the UAV anomaly detection. Firstly, a prediction model is formulated based on the training data set which contains only normal data, then the data at next time can be predicted. Secondly, according to the prediction results in train phase, we give an estimation of the prediction uncertainty. Finally, anomaly detection is achieved by comparing the prediction value with the uncertain interval. Real UAV sensor data with point anomalies in north velocity and pneumatic lifting velocity are used to verify the proposed method, and experimental results show that the proposed method can effectively detect point anomalies.</t>
  </si>
  <si>
    <t>2166-5656</t>
  </si>
  <si>
    <t>978-1-7281-0329-7</t>
  </si>
  <si>
    <t>10.1109/PHM-Paris.2019.00055</t>
  </si>
  <si>
    <t>https://ieeexplore.ieee.org/stamp/stamp.jsp?arnumber=8756369</t>
  </si>
  <si>
    <t>UAV;anomaly detection;LSTM;uncertainty estimation</t>
  </si>
  <si>
    <t>Anomaly detection;Predictive models;Time series analysis;Data models;Logic gates;Uncertainty;Unmanned aerial vehicles</t>
  </si>
  <si>
    <t>autonomous aerial vehicles;control engineering computing;feature extraction;learning (artificial intelligence);recurrent neural nets;sensor fusion</t>
  </si>
  <si>
    <t>data-driven anomaly detection;UAV sensor data;deep learning prediction model;military fields;industrial fields;civil fields;UAV anomaly detection;prediction uncertainty;prediction value;point anomalies;unmanned aerial vehicle;long short term memory recurrent neural network method</t>
  </si>
  <si>
    <t>Process mining in industrial control systems</t>
  </si>
  <si>
    <t>M. Xavier; V. Dubinin; S. Patil; V. Vyatkin</t>
  </si>
  <si>
    <t>Department of Computer Science, Computer and Space Engineering, Lulea Tekniska Universitet, Sweden; Independent researcher; Department of Computer Science, Computer and Space Engineering, Lulea Tekniska Universitet, Sweden; Department of Electrical Engineering and Automation, Aalto University, Espoo, Finland</t>
  </si>
  <si>
    <t>2022 IEEE 20th International Conference on Industrial Informatics (INDIN)</t>
  </si>
  <si>
    <t>In this paper, we discuss how process mining techniques can be applied in industrial control systems for modeling, verification, and enhancement of the cyber-physical system based on recorded data logs. Process mining is used for extracting the process models in different notations from the recorded behavioral traces of the system. The output model of the system’s behavior is mainly derived using an open-source tool called ProM. The model can be used for such applications as anomaly detection, detection of cyber-attacks and alarm analysis in industrial control systems with the help of various control flow discovery algorithms. The extracted process model can be used to verify how the event log deviates from it by replaying the log on Petri net for conformance analysis.</t>
  </si>
  <si>
    <t>978-1-7281-7568-3</t>
  </si>
  <si>
    <t>10.1109/INDIN51773.2022.9976111</t>
  </si>
  <si>
    <t xml:space="preserve">European Commission; </t>
  </si>
  <si>
    <t>https://ieeexplore.ieee.org/stamp/stamp.jsp?arnumber=9976111</t>
  </si>
  <si>
    <t>Cyber-physical automation systems;IEC 61499;Process mining</t>
  </si>
  <si>
    <t>Analytical models;Automation;Petri nets;PROM;Process control;Cyber-physical systems;Data models</t>
  </si>
  <si>
    <t>control engineering computing;data handling;data mining;industrial control;Petri nets;production engineering computing;public domain software</t>
  </si>
  <si>
    <t>alarm analysis;anomaly detection;behavioral traces;control flow discovery;cyber-physical system;data logs;industrial control systems;open-source tool;Petri net;process mining;ProM</t>
  </si>
  <si>
    <t>Anomaly Detection and Remaining Useful Lifetime Estimation Based on Degradation State for Bearings</t>
  </si>
  <si>
    <t>X. Hu; N. Li</t>
  </si>
  <si>
    <t>the Department of Automation, Shanghai Jiao Tong University, Shanghai, China; the Department of Automation, Shanghai Jiao Tong University, Shanghai, China</t>
  </si>
  <si>
    <t>2020 39th Chinese Control Conference (CCC)</t>
  </si>
  <si>
    <t>Anomaly detection and the prediction of the remaining useful lifetime (RUL) of bearings are of great importance to reduce unexpected downtime and improve reliability of industrial equipment. The performance of the health indicator (HI) models of bearings directly affects the accuracy of data-driven RUL methods. Most current researches ignore the influence of the degradation state of the bearings in the HI model construction. To improve the RUL estimation accuracy, this paper proposes a degradation-state-based RUL estimation approach. Firstly, signal processing methods are used to extract and select the sensitive features from raw vibration data. Then, to find the degradation starting point, we propose an effective anomaly detection method based on the first-order difference and Gaussian distribution test. Next, based on the degradation starting point, the normalized lifetime of bearings is calculated and taken as the label of the HI model. A long short-term memory (LSTM) network is employed to construct the HI model. The obtained HIs are then used to fit the double exponential curve in order to estimate the RUL of bearings. Finally, the proposed method is validated by using the data set from the accelerated degradation testing on rolling bearings.</t>
  </si>
  <si>
    <t>1934-1768</t>
  </si>
  <si>
    <t>978-9-8815-6390-3</t>
  </si>
  <si>
    <t>10.23919/CCC50068.2020.9188410</t>
  </si>
  <si>
    <t>https://ieeexplore.ieee.org/stamp/stamp.jsp?arnumber=9188410</t>
  </si>
  <si>
    <t>Bearing;anomaly detection;remaining useful lifetime estimation;long short-term memory network;vibration signal</t>
  </si>
  <si>
    <t>Degradation;Feature extraction;Vibrations;Estimation;Anomaly detection;Frequency-domain analysis;Logic gates</t>
  </si>
  <si>
    <t>condition monitoring;failure analysis;fault diagnosis;Gaussian distribution;recurrent neural nets;reliability;remaining life assessment;rolling bearings;vibrational signal processing</t>
  </si>
  <si>
    <t>rolling bearings;remaining useful lifetime estimation;health indicator model;signal processing methods;raw vibration data;anomaly detection method;accelerated degradation testing;data-driven RUL method;industrial equipment reliability;Gaussian distribution test;first-order difference method;long short-term memory network</t>
  </si>
  <si>
    <t>Anomoly Detection for PLC Based on Magnetic Side Channel</t>
  </si>
  <si>
    <t>R. Zhou; Z. Wang; X. Ji; W. Xu</t>
  </si>
  <si>
    <t>College of Electrical Engineering, Zhejiang University, Hangzhou, China; College of Electrical Engineering, Zhejiang University, Hangzhou, China; College of Electrical Engineering, Zhejiang University, Hangzhou, China; College of Electrical Engineering, Zhejiang University, Hangzhou, China</t>
  </si>
  <si>
    <t>2020 IEEE 4th Conference on Energy Internet and Energy System Integration (EI2)</t>
  </si>
  <si>
    <t>Programmable logic controller (PLC) is one of the critical infrastructure in industrial control system, which is therefore vulnerable to a variety of cyber-attacks. To mitigate this issue, we design an anomaly detection system, a novel non-invasive intrusion detection method for PLC. Our system utilizes the magnetic side-channel information around the power supply module of PLC and analyzes the running status rely on the fact that different programs will result in various magnetic characteristic. We design a classification algorithm which can extract representational features from the raw signal, as well as avoid the interference of environmental noise. To validate the idea, we design 3 types of attacks and implement on the prototype of thermal power plant in laboratory. The evaluation shows our system is feasible to detect attacks and achieve an overall detection accuracy above 90%.</t>
  </si>
  <si>
    <t>978-1-7281-9606-0</t>
  </si>
  <si>
    <t>10.1109/EI250167.2020.9347104</t>
  </si>
  <si>
    <t>https://ieeexplore.ieee.org/stamp/stamp.jsp?arnumber=9347104</t>
  </si>
  <si>
    <t>Industrial Control System;PLC;Magnetic Side-channel;Anomaly Detection;Machine Learning</t>
  </si>
  <si>
    <t>Industrial control;Working environment noise;Prototypes;Feature extraction;Magnetic analysis;Power generation;Anomaly detection</t>
  </si>
  <si>
    <t>critical infrastructures;industrial control;power system security;programmable controllers;security of data;thermal power stations</t>
  </si>
  <si>
    <t>anomoly detection;magnetic side channel;programmable logic controller;critical infrastructure;industrial control system;cyber-attacks;anomaly detection system;novel noninvasive intrusion detection method;magnetic side-channel information;power supply module;running status;magnetic characteristic;classification algorithm;representational features;raw signal;thermal power plant;detection accuracy</t>
  </si>
  <si>
    <t>Mining Patterns in Mobile Network Logs</t>
  </si>
  <si>
    <t>G. Zargarian; L. Vassio; M. M. Munafò; M. Mellia</t>
  </si>
  <si>
    <t>Politecnico di Torino, Italy; Politecnico di Torino, Italy; Politecnico di Torino, Italy; Politecnico di Torino, Italy</t>
  </si>
  <si>
    <t>2019 IFIP/IEEE Symposium on Integrated Network and Service Management (IM)</t>
  </si>
  <si>
    <t>Alarm logs are a valuable source of information and play a crucial role in network management. Network devices such as backbone routers or 3G/4G base stations generate verbose and detailed logs that network managers process to detect problems and identify their root causes. Manual analysis of such logs is extremely time-consuming because of the extensive amount of data. Therefore, finding suitable automatic methods to process logs is an important problem in the network analysis area.In this paper, we target the automatic extraction of situations, i.e., sequences of events occurring close in time and space which identify common and recurring patterns. We adopt an unsupervised machine learning approach to automatically mine logs and provide information and correlations in network failures. We face a real use case processing more than 2 million alarms generated by 2 months of TIM Network Operations Center in Northern Italy. Most of the features are categorical and call for specific methodologies to process them. We choose rule mining of frequent items. We focus on event logs and apply rule mining methods to extract temporal-spatial correlations and co-occurrences, i.e., situations. To ease the analyst work, we highlight the most important rules and offer visualization techniques in both spatial and temporal dimensions. Results have been verified to be helpful to recognize common situations and identify possible future anomalies.</t>
  </si>
  <si>
    <t>1573-0077</t>
  </si>
  <si>
    <t>978-3-903176-15-7</t>
  </si>
  <si>
    <t>https://ieeexplore.ieee.org/stamp/stamp.jsp?arnumber=8717875</t>
  </si>
  <si>
    <t>alarm logs;anomaly detection and prediction;monitoring and measurements for management;telecommunication network;predictive and real-time analytics</t>
  </si>
  <si>
    <t>Data mining;Itemsets;Feature extraction;Correlation;Face;Optimized production technology</t>
  </si>
  <si>
    <t>4G mobile communication;data mining;telecommunication computing;telecommunication network management;unsupervised learning</t>
  </si>
  <si>
    <t>network managers process;manual analysis;extremely time-consuming;network analysis area;automatic extraction;network failures;event logs;rule mining methods;mining patterns;alarm logs;network management;backbone routers;network devices;3G-4G base stations;TIM network operations center;temporal-spatial correlations;mine logs;mobile network logs;visualization techniques;Northern Italy;unsupervised machine learning</t>
  </si>
  <si>
    <t>Cost-Benefit Analysis Methodology for PHM Applied to Legacy Commercial Aircraft</t>
  </si>
  <si>
    <t>B. P. Leao; K. T. Fitzgibbon; L. C. Puttini; G. P. B. de Melo</t>
  </si>
  <si>
    <t>EMBRAER, Empresa Brasileira de Aeronautica S. A, Sao Paulo, Brazil; EMBRAER, Empresa Brasileira de Aeronautica S. A, Sao Paulo, Brazil; EMBRAER, Empresa Brasileira de Aeronautica S. A, Sao Paulo, Brazil; EMBRAER, Empresa Brasileira de Aeronautica S. A, Sao Paulo, Brazil</t>
  </si>
  <si>
    <t>2008 IEEE Aerospace Conference</t>
  </si>
  <si>
    <t>This paper presents a methodology to perform cost-benefit analysis on the application of prognostics and health management (PHM) for existing (legacy) commercial aircraft. The methodology takes into account the characteristics of the commercial aircraft operation business to yield estimates of the economic feasibility of the application of the technology to these platforms. Included among such characteristics, are the strong focus on the improvement of aircraft dispatch reliability and reduction of maintenance costs, the lack of provisions for PHM systems on legacy aircraft and the availability of maintenance and operational field data. The PHM benefits range from improved troubleshooting, passing through condition-based maintenance scheduling, to the optimization of the logistic supply chain. The formulation accounts for costs, from development to implementation, and risks intrinsic to such technologies. Means to quantify each benefit and each cost are outlined. In most cases, this quantification depends on specific details of the aircraft or internal processes of the aircraft operator. The paper presents guidelines to develop such calculations and the tools that may be used to analyze the results. The final product of the methodology is a cost- benefit model which provides insight to the aircraft original equipment manufacturer (OEM) and to the aircraft operator on how PHM technologies should be applied in order to maximize their bottom lines.</t>
  </si>
  <si>
    <t>1095-323X</t>
  </si>
  <si>
    <t>978-1-4244-1487-1</t>
  </si>
  <si>
    <t>10.1109/AERO.2008.4526599</t>
  </si>
  <si>
    <t>https://ieeexplore.ieee.org/stamp/stamp.jsp?arnumber=4526599</t>
  </si>
  <si>
    <t>Cost benefit analysis;Prognostics and health management;Aircraft manufacture;Maintenance;Business;Yield estimation;Availability;Job shop scheduling;Logistics;Supply chains</t>
  </si>
  <si>
    <t>aircraft maintenance;aircraft manufacture;cost-benefit analysis;preventive maintenance;reliability</t>
  </si>
  <si>
    <t>cost-benefit analysis;legacy commercial aircraft;PHM;prognostics and health management;aircraft dispatch reliability;troubleshooting;maintenance scheduling;logistic supply chain</t>
  </si>
  <si>
    <t>Periodic Maintenance and Troubleshooting Techniques on Variable-Speed Drives</t>
  </si>
  <si>
    <t>W. H. Bachmann</t>
  </si>
  <si>
    <t>Reliance Electric Company, Cleveland, Ohio 44117.</t>
  </si>
  <si>
    <t>IA-8</t>
  </si>
  <si>
    <t>General techniques for installing, maintaining, and troubleshooting variable-speed drives are presented. In all cases the actual drive manufacturer's instruction manual and wiring diagrams should be utilized for final analysis and detailed information. Installation and periodic maintenance techniques will cover some specific hardware. However, a systematic approach will be utilized in the troubleshooting area.</t>
  </si>
  <si>
    <t>10.1109/TIA.1972.349733</t>
  </si>
  <si>
    <t>https://ieeexplore.ieee.org/stamp/stamp.jsp?arnumber=4158193</t>
  </si>
  <si>
    <t>Circuit testing;Production;Personnel;Manufacturing;Wiring;Hardware;Logic testing;Manuals;Information analysis;Investments</t>
  </si>
  <si>
    <t>RCA Prediction using Machine Learning</t>
  </si>
  <si>
    <t>H. Lalwani; R. Gupta; S. Srivastava; S. Jayaram</t>
  </si>
  <si>
    <t>Hybrid IT, HPE, Bangalore, India; Hybrid IT, HPE, Bangalore, India; Hybrid IT, HPE, Bangalore, India; Hybrid IT, HPE, Bangalore, India</t>
  </si>
  <si>
    <t>2019 IEEE International WIE Conference on Electrical and Computer Engineering (WIECON-ECE)</t>
  </si>
  <si>
    <t>System developers and administrators are heavily dependent on log files for getting the system information in the event of any failure or disaster. Products that are built on layered architecture with multiple components and sub-components generate numerous logs. In case of hitting any error or failures, analyzing huge sets of log files is a daunting task since it often requires coordinated analysis from multiple product groups which might take several days before it is root caused. Machine learning based techniques can be one of the best possible methodology in classifying logs, which can correlate distributed information points while entropies are spread across several log files. It provides an efficient method to triage complex failure issues in lesser time and also capable to detect the appropriate element of failure at profound granular stage. This paper proposes an ML-based method for root cause analysis that proves to be more efficient with higher accuracy.</t>
  </si>
  <si>
    <t>978-1-7281-4499-3</t>
  </si>
  <si>
    <t>10.1109/WIECON-ECE48653.2019.9019995</t>
  </si>
  <si>
    <t>https://ieeexplore.ieee.org/stamp/stamp.jsp?arnumber=9019995</t>
  </si>
  <si>
    <t>RCA Prediction;Log Analysis;Machine Learning;Principal Component Analysis;Euclidean Distance</t>
  </si>
  <si>
    <t>Principal component analysis;Machine learning;Tools;Anomaly detection;Prediction algorithms;Euclidean distance</t>
  </si>
  <si>
    <t>learning (artificial intelligence);system monitoring</t>
  </si>
  <si>
    <t>RCA prediction;log files;system information;layered architecture;machine learning based techniques;information points;root cause analysis</t>
  </si>
  <si>
    <t>Analyzing high-dimensional multivaríate network links with integrated anomaly detection, highlighting and exploration</t>
  </si>
  <si>
    <t>S. Ko; S. Afzal; S. Walton; Y. Yang; J. Chae; A. Malik; Y. Jang; M. Chen; D. Ebert</t>
  </si>
  <si>
    <t>Purdue University; Purdue University; Oxford University; Purdue University; Purdue University; Purdue University; Sejong University; Oxford University; Purdue University</t>
  </si>
  <si>
    <t>2014 IEEE Conference on Visual Analytics Science and Technology (VAST)</t>
  </si>
  <si>
    <t>This paper focuses on the integration of a family of visual analytics techniques for analyzing high-dimensional, multivariate network data that features spatial and temporal information, network connections, and a variety of other categorical and numerical data types. Such data types are commonly encountered in transportation, shipping, and logistics industries. Due to the scale and complexity of the data, it is essential to integrate techniques for data analysis, visualization, and exploration. We present new visual representations, Petal and Thread, to effectively present many-to-many network data including multi-attribute vectors. In addition, we deploy an information-theoretic model for anomaly detection across varying dimensions, displaying highlighted anomalies in a visually consistent manner, as well as supporting a managed process of exploration. Lastly, we evaluate the proposed methodology through data exploration and an empirical study.</t>
  </si>
  <si>
    <t>978-1-4799-6227-3</t>
  </si>
  <si>
    <t>10.1109/VAST.2014.7042484</t>
  </si>
  <si>
    <t>https://ieeexplore.ieee.org/stamp/stamp.jsp?arnumber=7042484</t>
  </si>
  <si>
    <t>I.3.6 [Computer Graphics]: Methodology and Techniques — Interaction techniques;I.3.8 [Computer Graphics]: Applications — Visual Analytics</t>
  </si>
  <si>
    <t>Delays;Data visualization;Visualization;Instruction sets;Airports;Calendars;Educational institutions</t>
  </si>
  <si>
    <t>data analysis;data visualisation;information theory;security of data</t>
  </si>
  <si>
    <t>high-dimensional multivaríate network links;integrated anomaly detection;visual analytics techniques;high-dimensional data analysis;multivariate network data analysis;data visualization;data exploration;visual representations;Petal and Thread;many-to-many network data;multiattribute vectors;information-theoretic model</t>
  </si>
  <si>
    <t>Semi-supervised Trojan Nets Classification Using Anomaly Detection Based on SCOAP Features</t>
  </si>
  <si>
    <t>P. -Y. Lo; C. -W. Chen; W. -T. Hsu; C. -W. Chen; C. -W. Tien; S. -Y. Kuo</t>
  </si>
  <si>
    <t>Department of Electrical Engineering, National Taiwan University, Taipei, Taiwan; Department of Electrical Engineering, National Taiwan University, Taipei, Taiwan; Department of Electrical Engineering, National Taiwan University, Taipei, Taiwan; Cybersecurity Technology Institute, Institute for Information Industry, Taipei, Taiwan; Graduate Institute of Communication Engineering, National Taiwan University, Taipei, Taiwan; Department of Electrical Engineering, National Taiwan University, Taipei, Taiwan</t>
  </si>
  <si>
    <t>2022 IEEE International Symposium on Circuits and Systems (ISCAS)</t>
  </si>
  <si>
    <t>Recently, hardware Trojan has become a serious security concern in the integrated circuit (IC) industry. Due to the globalization of semiconductor design and fabrication processes, ICs are highly vulnerable to hardware Trojan insertion by malicious third-party vendors. Therefore, the development of effective hardware Trojan detection techniques is necessary. Testability measures have been proven to be efficient features for Trojan nets classification. However, most of the existing machine-learning-based techniques use supervised learning methods, which involve time-consuming training processes, need to deal with the class imbalance problem, and are not pragmatic in real-world situations. Furthermore, no works have explored the use of anomaly detection for hardware Trojan detection tasks. This paper proposes a semi-supervised hardware Trojan detection method at the gate level using anomaly detection. We ameliorate the existing computation of the Sandia Controllability/Observability Analysis Program (SCOAP) values by considering all types of D flip-flops and adopt semi-supervised anomaly detection techniques to detect Trojan nets. Finally, a novel topology-based location analysis is utilized to improve the detection performance. Testing on 17 Trust-Hub Trojan benchmarks, the proposed method achieves an overall 99.47% true positive rate (TPR), 99.99% true negative rate (TNR), and 99.99% accuracy.</t>
  </si>
  <si>
    <t>2158-1525</t>
  </si>
  <si>
    <t>978-1-6654-8485-5</t>
  </si>
  <si>
    <t>10.1109/ISCAS48785.2022.9937236</t>
  </si>
  <si>
    <t>https://ieeexplore.ieee.org/stamp/stamp.jsp?arnumber=9937236</t>
  </si>
  <si>
    <t>hardware security;hardware Trojan;gate-level;testability;machine learning;anomaly detection</t>
  </si>
  <si>
    <t>Integrated circuits;Training;Supervised learning;Logic gates;Feature extraction;Hardware;Trojan horses</t>
  </si>
  <si>
    <t>data handling;invasive software;pattern classification;semi-supervised learning (artificial intelligence);topology;trusted computing</t>
  </si>
  <si>
    <t>SCOAP features;integrated circuit industry;IC industry;semiconductor design;fabrication processes;hardware Trojan insertion;machine learning;supervised learning;semisupervised hardware Trojan detection;semisupervised anomaly detection;semisupervised Trojan net classification;Sandia Controllability/Observability Analysis Program features;topology-based location analysis;trust-hub Trojan benchmark testing;D flip-flops</t>
  </si>
  <si>
    <t>Mechanical fault detection for induction motors based on vibration analysis: a case study</t>
  </si>
  <si>
    <t>V. Del Rosso; A. Andreucci; S. Boria; M. L. Corradini; A. Ranalli</t>
  </si>
  <si>
    <t>Mathematics Division, University of Camerino, Camerino, MC, Italy; Visionar srl, Osimo, AN, Italy; Mathematics Division, University of Camerino, Camerino, MC, Italy; Mathematics Division, University of Camerino, Camerino, MC, Italy; Visionar srl, Osimo, AN, Italy</t>
  </si>
  <si>
    <t>IECON 2021 – 47th Annual Conference of the IEEE Industrial Electronics Society</t>
  </si>
  <si>
    <t>Quality check of induction motor (IM) is a crucial phase for manufacturers. Among the large number of tests usually applied at the end of the production line, the vibration analysis allows to identify mechanical failures such as damaged bearings or rotor faults. This study proposes an end-of-line quality control procedure based on vibrational analysis, in both radial and axial directions, to identify mechanically faulty IMs. Many features in time and frequency domains have been extracted from time experimentally recorded signals and frequency spectra, and a suitably selected set of them has been fed into four classification models based on Logistic Regression and k-NN techniques. Results are encouraging, and an accuracy higher than 94% is achieved by all classifiers. A more extensive experimental acquisition is planned in the near future to validate the obtained results.</t>
  </si>
  <si>
    <t>2577-1647</t>
  </si>
  <si>
    <t>978-1-6654-3554-3</t>
  </si>
  <si>
    <t>10.1109/IECON48115.2021.9589189</t>
  </si>
  <si>
    <t>https://ieeexplore.ieee.org/stamp/stamp.jsp?arnumber=9589189</t>
  </si>
  <si>
    <t>Fault detection;Vibrations Analysis;Electric Motors;Machine Learning;Feature Extraction;Vibration Measurement;Anomaly detection</t>
  </si>
  <si>
    <t>Fault diagnosis;Vibrations;Time-frequency analysis;Induction motors;Fault detection;Quality control;Production</t>
  </si>
  <si>
    <t>fault diagnosis;induction motors;machine bearings;quality control;regression analysis;rotors;vibrations</t>
  </si>
  <si>
    <t>mechanical fault detection;induction motor;vibration analysis;quality check;IM;crucial phase;production line;mechanical failures;rotor faults;end-of-line quality control procedure;vibrational analysis;radial directions;axial directions;mechanically faulty IMs</t>
  </si>
  <si>
    <t>A Heuristic Approach Using Template Miners for Error Prediction in Telecommunication Networks</t>
  </si>
  <si>
    <t>P. Marjai; P. Lehotay-Kéry; A. Kiss</t>
  </si>
  <si>
    <t>Department of Information Systems, ELTE Eötvös Loránd University, Budapest, Hungary; Department of Information Systems, ELTE Eötvös Loránd University, Budapest, Hungary; Department of Informatics, J. Selye University, Komárno, Slovakia</t>
  </si>
  <si>
    <t>With the appearance of large-scale systems, the size of the generated logs increased rapidly. Almost every software produces such files. Log files contain runtime information of the software, as well as indicate noteworthy events or suspicious behaviors like errors. To understand and monitor the operation of the system, log files are a valuable source of information, which can be used to predict upcoming anomalies. In recent years numerous techniques have been proposed for this purpose. There are supervised models like SVM or decision trees and also unsupervised ones like Isolation Forest, Log Clustering, or PCA. There are also methods that use deep learning, like Autoencoder, CNN, LSTM, or Transformer. Many of the above-mentioned methods take advantage of template miners, that extract the event types from the unstructured data. In our paper, we propose a method that uses these templates to predict upcoming anomalies. We use 80% of our data for training, and 20% for tests. First, we use half of the train data and sort the templates that have an occurrence that is followed by an error to create a list of candidate templates. In the second step, we use the other half, to check how often the ten upcoming lines after a candidate template actually contain an anomaly. If a given percentage is reached, we consider the template as an indicator for upcoming anomalies. We conduct various experiments to verify the capability of our method like measuring the precision, recall, f-score accuracy, and speed on various data sources. The proposed method slightly falls behind SVM and CNN with an average of 88.06% precision, 90.43% recall, and 89.11% f-score, however, it has better accuracy with 98.19%. In addition, our algorithm is two times faster than SVM and three and a half times faster than CNN.</t>
  </si>
  <si>
    <t>10.1109/ACCESS.2022.3221427</t>
  </si>
  <si>
    <t xml:space="preserve">National Research, Development and Innovation Fund of Hungary through the Thematic Excellence Programme (National Challenges Subprogramme) for the Project Application Domain Specific Highly Reliable IT Solutions(grant numbers:TKP2020-NKA-06); Research and Development Operational Programme for the Project ‘‘Modernisation and Improvement of Technical Infrastructure for Research and Development of J. Selye University in the Fields of Nanotechnology and Intelligent Space’’(grant numbers:ITMS 26210120042); European Regional Development Fund; National Research, Development and Innovation Fund through the New National Excellence Program of the Ministry for Innovation and Technology(grant numbers:ÚNKP-21-3); Ericsson-Eötvös Loránd University (ELTE) Software Technology Laboratory; </t>
  </si>
  <si>
    <t>https://ieeexplore.ieee.org/stamp/stamp.jsp?arnumber=9945933</t>
  </si>
  <si>
    <t>Anomaly detection;autoencoder;CNN;IPLoM;isolation forest;log clustering;log parsing;LSTM;PCA;SVM;transformer</t>
  </si>
  <si>
    <t>Anomaly detection;Support vector machines;Monitoring;Clustering methods;Behavioral sciences;Task analysis;Principal component analysis;Convolutional neural networks</t>
  </si>
  <si>
    <t>convolutional neural nets;data mining;decision trees;deep learning (artificial intelligence);principal component analysis;recurrent neural nets;support vector machines;telecommunication computing;telecommunication network management</t>
  </si>
  <si>
    <t>above-mentioned methods;candidate template;CNN;data sources;decision trees;deep learning;error prediction;event types;generated logs;heuristic approach;isolation forest;large-scale systems;log clustering;log files;PCA;runtime information;supervised models;suspicious behaviors;SVM;telecommunication networks;template miners;train data;unstructured data</t>
  </si>
  <si>
    <t>Anomaly Detection in High-Performance API Gateways</t>
  </si>
  <si>
    <t>D. Geethika; M. Jayasinghe; Y. Gunarathne; T. A. Gamage; S. Jayathilaka; S. Ranathunga; S. Perera</t>
  </si>
  <si>
    <t>Department of Computer Science and Engineering, University of Moratuwa, Katubedda, Sri Lanka; WSO2 Inc., Mountain View, CA, USA; Department of Computer Science and Engineering, University of Moratuwa, Katubedda, Sri Lanka; Department of Computer Science and Engineering, University of Moratuwa, Katubedda, Sri Lanka; Department of Computer Science and Engineering, University of Moratuwa, Katubedda, Sri Lanka; Department of Computer Science and Engineering, University of Moratuwa, Katubedda, Sri Lanka; WSO2 Inc., Mountain View, CA, USA</t>
  </si>
  <si>
    <t>2019 International Conference on High Performance Computing &amp; Simulation (HPCS)</t>
  </si>
  <si>
    <t>Detecting performance anomalies and taking corrective or preventive actions are key requirements in high-performance software systems. However, progress in research related to performance anomaly detection has been limited due to the lack of publicly available datasets. This holds true for performance anomaly detection in API gateways as well. With the advent of the API Economy, API gateways are likely to be widely deployed, thus becoming a key component of enterprise integration architectures. Therefore, it is important to detect performance anomalies in such high-performance API-Gateway systems. The primary contribution of the paper is Vichalana, a dataset that can be used to evaluate the accuracy of anomaly detection algorithms in API-Gateways. In order to generate this data set we first classify the anomalies in API-Gateways into 7 types. Second, we provide detailed criteria for re-creating them in API-Gateway environments. Third, we re-create these anomaly types in an API-Gateway environment (similar to a production environment) and collect 25 measurement parameters relating to CPU, memory, network IO and disk IO under both normal and anomalous conditions. The data set we provide is based on the data we collect in these tests. Finally, using several example scenarios, we illustrate the behaviour of several measurement parameters under different anomaly types. We provide the reasoning for particular behaviours of parameters for different types of anomalous behaviours.</t>
  </si>
  <si>
    <t>978-1-7281-4484-9</t>
  </si>
  <si>
    <t>10.1109/HPCS48598.2019.9188100</t>
  </si>
  <si>
    <t>https://ieeexplore.ieee.org/stamp/stamp.jsp?arnumber=9188100</t>
  </si>
  <si>
    <t>API Gateways;Performance Dataset;Anomaly Benchmark</t>
  </si>
  <si>
    <t>Logic gates;Anomaly detection;Production;Measurement;Time series analysis;Mediation;Benchmark testing</t>
  </si>
  <si>
    <t>application program interfaces;computer network security;internetworking</t>
  </si>
  <si>
    <t>performance anomalies;preventive actions;high-performance software systems;performance anomaly detection;API economy;anomaly detection algorithms;high-performance API-gateway systems;Vichalana</t>
  </si>
  <si>
    <t>Hierarchical Feature Fusion based Reconstruction Network for Unsupervised Anomaly Detection</t>
  </si>
  <si>
    <t>B. Zhao; J. Nie; S. Guan; H. Wang; Z. He; M. Gao</t>
  </si>
  <si>
    <t>School of Electronic and Information, Hangzhou Dianzi University, Hangzhou, China; School of Electronic and Information, Hangzhou Dianzi University, Hangzhou, China; School of Electronic and Information, Hangzhou Dianzi University, Hangzhou, China; School of Electronic and Information, Hangzhou Dianzi University, Hangzhou, China; School of Electronic and Information, Hangzhou Dianzi University, Hangzhou, China; Zhejiang Province Key Lab of Equipment Electronics, Hangzhou Dianzi University, Hangzhou, China</t>
  </si>
  <si>
    <t>2022 IEEE 27th International Conference on Emerging Technologies and Factory Automation (ETFA)</t>
  </si>
  <si>
    <t>With the wide application of deep learning in the hydropower industry, many anomaly detection methods based on deep neural networks have been proposed to improve detection accuracy in electromechanical systems. However, they typically utilize recurrent neural networks to spontaneously learn the properties of multidimensional time-series data, which rarely using the feature dimension and time dimension. To solve this issue, in this paper, we propose a hierarchical feature fusion reconstruction network (HFFRN) to detect anomaly using feature dimension and time dimension information. Specifically, we first construct a feature extraction layer to strengthen the feature interaction among different layers, in which the shallow feature has rich detail information, and the deep feature has rich semantic information. Then, the hierarchical feature fusion layer is designed to fuse the information of the shallow and deep layers, allowing the model to perceive more information of the feature dimension and time dimension. We conduct a series of experiments on the SWaT dataset. The experimental results show that HFFRN outperforms the baseline method. Notably, HFFRN improves the F1 performance by 13% compared to the baseline. In addition, to prove the generalization of the HFFRN model, we also test the model on Mammography time series dataset.</t>
  </si>
  <si>
    <t>978-1-6654-9996-5</t>
  </si>
  <si>
    <t>10.1109/ETFA52439.2022.9921590</t>
  </si>
  <si>
    <t>https://ieeexplore.ieee.org/stamp/stamp.jsp?arnumber=9921590</t>
  </si>
  <si>
    <t>Anomaly detection;deep learning;multivariate time-series;unsupervised learning</t>
  </si>
  <si>
    <t>Deep learning;Industries;Recurrent neural networks;Time series analysis;Semantics;Hydroelectric power generation;Logic gates</t>
  </si>
  <si>
    <t>data analysis;feature extraction;learning (artificial intelligence);mammography;neural nets;recurrent neural nets;time series</t>
  </si>
  <si>
    <t>recurrent neural networks;multidimensional time-series data;feature dimension;time dimension;hierarchical feature fusion reconstruction network;feature extraction layer;feature interaction;shallow feature;deep feature;hierarchical feature fusion layer;deep layers;unsupervised anomaly detection;deep learning;anomaly detection methods;deep neural networks;detection accuracy</t>
  </si>
  <si>
    <t>Unsupervised Anomaly Detection in Energy Time Series Data Using Variational Recurrent Autoencoders with Attention</t>
  </si>
  <si>
    <t>J. Pereira; M. Silveira</t>
  </si>
  <si>
    <t>Instituto Superior Técnico, University of Lisbon, Lisbon, Portugal; Institute for Systems and Robotics, University of Lisbon, Lisbon, Portugal</t>
  </si>
  <si>
    <t>2018 17th IEEE International Conference on Machine Learning and Applications (ICMLA)</t>
  </si>
  <si>
    <t>In the age of big data, time series are being generated in massive amounts. In the energy field, smart grids are enabling a unprecedented data acquisition with the integration of sensors and smart devices. In the context of renewable energies, there has been an increasing interest in solar photovoltaic energy generation. These installations are often integrated with smart sensors that measure the energy production. Such amount of data collected makes the quest for developing smart monitoring systems that can detect anomalous behaviour in these systems, trigger alerts and enable maintenance operations. In this paper, we propose a generic, unsupervised and scalable framework for anomaly detection in time series data, based on a variational recurrent autoencoder. Furthermore, we introduce attention in the model, by means of a variational self-attention mechanism (VSAM), to improve the performance of the encoding-decoding process. Afterwards, we perform anomaly detection based on the probabilistic reconstruction scores provided by our model. Our results on solar energy generation time series show the ability of the proposed approach to detect anomalous behaviour in time series data, while providing structured and expressive representations. Since it does not need labels to be trained, our methodology enables new applications for anomaly detection in energy time series data and beyond.</t>
  </si>
  <si>
    <t>978-1-5386-6805-4</t>
  </si>
  <si>
    <t>10.1109/ICMLA.2018.00207</t>
  </si>
  <si>
    <t>https://ieeexplore.ieee.org/stamp/stamp.jsp?arnumber=8614232</t>
  </si>
  <si>
    <t>Anomaly Detection, Variational Recurrent Autoencoder, Attention, Solar Photovoltaic Energy</t>
  </si>
  <si>
    <t>Time series analysis;Anomaly detection;Decoding;Training;Data models;Logic gates;Computational modeling</t>
  </si>
  <si>
    <t>Big Data;data acquisition;electric power generation;photovoltaic power systems;power engineering computing;power system measurement;power system security;probability;security of data;smart power grids;solar power;time series</t>
  </si>
  <si>
    <t>variational recurrent autoencoder;energy field;smart grids;smart devices;renewable energies;solar photovoltaic energy generation;smart sensors;energy production;smart monitoring systems;anomalous behaviour;variational self-attention mechanism;solar energy generation time series;energy time series data;unsupervised anomaly detection;Big Data;data acquisition;encoding-decoding process;probabilistic reconstruction scores</t>
  </si>
  <si>
    <t>Anomaly Detection for a Water Treatment System Using Unsupervised Machine Learning</t>
  </si>
  <si>
    <t>J. Inoue; Y. Yamagata; Y. Chen; C. M. Poskitt; J. Sun</t>
  </si>
  <si>
    <t>National Institute of Advanced Industrial Science and Technology (AIST), Ikeda, Japan; National Institute of Advanced Industrial Science and Technology (AIST), Ikeda, Japan; Singapore University of Technology and Design Singapore, Singapore; Singapore University of Technology and Design Singapore, Singapore; Singapore University of Technology and Design Singapore, Singapore</t>
  </si>
  <si>
    <t>2017 IEEE International Conference on Data Mining Workshops (ICDMW)</t>
  </si>
  <si>
    <t>In this paper, we propose and evaluate the application of unsupervised machine learning to anomaly detection for a Cyber-Physical System (CPS). We compare two methods: Deep Neural Networks (DNN) adapted to time series data generated by a CPS, and one-class Support Vector Machines (SVM). These methods are evaluated against data from the Secure Water Treatment (SWaT) testbed, a scaled-down but fully operational raw water purification plant. For both methods, we first train detectors using a log generated by SWaT operating under normal conditions. Then, we evaluate the performance of both methods using a log generated by SWaT operating under 36 different attack scenarios. We find that our DNN generates fewer false positives than our one-class SVM while our SVM detects slightly more anomalies. Overall, our DNN has a slightly better F measure than our SVM. We discuss the characteristics of the DNN and one-class SVM used in this experiment, and compare the advantages and disadvantages of the two methods.</t>
  </si>
  <si>
    <t>2375-9259</t>
  </si>
  <si>
    <t>978-1-5386-3800-2</t>
  </si>
  <si>
    <t>10.1109/ICDMW.2017.149</t>
  </si>
  <si>
    <t>https://ieeexplore.ieee.org/stamp/stamp.jsp?arnumber=8215783</t>
  </si>
  <si>
    <t>anomaly detection;machine learning;water treatment system;deep neural network;support vector machine</t>
  </si>
  <si>
    <t>Anomaly detection;Support vector machines;Sensors;Actuators;Time series analysis;Computer architecture;Monitoring</t>
  </si>
  <si>
    <t>neural nets;support vector machines;time series;unsupervised learning;water treatment</t>
  </si>
  <si>
    <t>SWaT operating;DNN;one-class SVM;SVM detects;anomaly detection;Water Treatment System;unsupervised machine learning;Cyber-Physical System;CPS;Deep Neural Networks;time series data;one-class Support Vector Machines;Secure Water Treatment;fully operational raw water purification plant</t>
  </si>
  <si>
    <t>Topology-Aware Event Sequence Mining for Understanding HPC System Behavior and Detecting Anomalies</t>
  </si>
  <si>
    <t>Z. Li; S. Fu; S. Blanchard; M. Lang</t>
  </si>
  <si>
    <t>Department of Computer Science and Engineering, University of North Texas, Denton, Texas, USA; Department of Computer Science and Engineering, University of North Texas, Denton, Texas, USA; HPC-DES Group Computer Computational and Statistical Sciences Division Los Alamos National Laboratory, Los Alamos, New Mexico, USA; HPC-DES Group Computer Computational and Statistical Sciences Division Los Alamos National Laboratory, Los Alamos, New Mexico, USA</t>
  </si>
  <si>
    <t>2019 IEEE 21st International Conference on High Performance Computing and Communications; IEEE 17th International Conference on Smart City; IEEE 5th International Conference on Data Science and Systems (HPCC/SmartCity/DSS)</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</si>
  <si>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Sequence mining technologies aim to identify important patterns among a set of objects, which can help us discover regularity among events, detect anomalies, and predict events in HPC environments. The existing sequence mining algorithms are compute-intensive and inefficient to process the overwhelming number of system events which have complex interaction and dependency. In this paper, we present a novel, topology-aware sequence mining method (named TSM) and explore it for event analysis and anomaly detection on production HPC systems. TSM is resource-efficient and capable of producing long and complex event patterns from log messages, which makes TSM suitable for online monitoring and diagnosing of large-scale systems. We evaluate the performance of TSM using system logs collected from a production supercomputer. Experimental results show that TSM is highly efficient in identifying event sequences on single and multiple nodes without any prior knowledge. We apply verification functions and requirements and prove the correctness of the event patterns produced by TSM.</t>
  </si>
  <si>
    <t>978-1-7281-2058-4</t>
  </si>
  <si>
    <t>10.1109/HPCC/SmartCity/DSS.2019.00315</t>
  </si>
  <si>
    <t>https://ieeexplore.ieee.org/stamp/stamp.jsp?arnumber=8855642</t>
  </si>
  <si>
    <t>High performance computing systems;System monitoring and diagnosis;Anomaly detection;Sequence mining;Event patterns</t>
  </si>
  <si>
    <t>Complexity theory;Supercomputers;Topology;Conferences;Anomaly detection;Production</t>
  </si>
  <si>
    <t>data mining;large-scale systems;parallel machines;parallel processing</t>
  </si>
  <si>
    <t>anomaly detection;production HPC systems;TSM;long event patterns;complex event patterns;log messages;large-scale systems;event sequences;topology-aware event sequence mining;HPC system behavior;system logs;invaluable resources;detecting anomalies;high performance computing systems;complex interaction;system components;traditional manual problem diagnosis;line-by-line;sequence mining technologies;HPC environments;existing sequence mining algorithms;system events;topology-aware sequence mining method;event analysis</t>
  </si>
  <si>
    <t>Statistical outlier labelling – a comparative study</t>
  </si>
  <si>
    <t>P. D. Doma?ski</t>
  </si>
  <si>
    <t>Institute of Control and Computation Engineering, Warsaw University of Technology, Warsaw, Poland</t>
  </si>
  <si>
    <t>2020 7th International Conference on Control, Decision and Information Technologies (CoDIT)</t>
  </si>
  <si>
    <t>Outliers always exist in real industrial data. They originate from different, often unknown sources. They are considered with respect in statistical analysis, robust regression and in data mining. One may find a lot of interesting approaches and consideration. Their detection, labelling, identification, isolation, filtering and interpretation is subject of many research activities. On the other hand effect of the outliers on control systems analysis has not been sufficiently investigated. Their effect is often neglected or considered contemptuously. This work addresses the subject of outlier detection from the perspective of control system performance analysis. The work focuses on statistical data-driven approaches. Selected statistical outlier detection approaches are proposed and compared on real industrial control loop data originating from process industry. Obtained results form a starting point for potential application of automatic outlier detection methods.</t>
  </si>
  <si>
    <t>2576-3555</t>
  </si>
  <si>
    <t>978-1-7281-5953-9</t>
  </si>
  <si>
    <t>10.1109/CoDIT49905.2020.9263920</t>
  </si>
  <si>
    <t>https://ieeexplore.ieee.org/stamp/stamp.jsp?arnumber=9263920</t>
  </si>
  <si>
    <t>Anomaly detection;Standards;Labeling;Time series analysis;Stability criteria;Probabilistic logic;Gaussian distribution</t>
  </si>
  <si>
    <t>control engineering computing;control system analysis;data mining;regression analysis;statistical analysis</t>
  </si>
  <si>
    <t>statistical outlier labelling;industrial data;unknown sources;statistical analysis;robust regression;data mining;hand effect;control system performance analysis;statistical data-driven approaches;industrial control loop data;process industry;automatic outlier detection methods;statistical outlier detection approaches</t>
  </si>
  <si>
    <t>Complementary Set Variational Autoencoder for Supervised Anomaly Detection</t>
  </si>
  <si>
    <t>Y. Kawachi; Y. Koizumi; N. Harada</t>
  </si>
  <si>
    <t>NTT Media Intelligence Laboratories, Tokyo, Japan; NTT Media Intelligence Laboratories, Tokyo, Japan; NTT Media Intelligence Laboratories, Tokyo, Japan</t>
  </si>
  <si>
    <t>2018 IEEE International Conference on Acoustics, Speech and Signal Processing (ICASSP)</t>
  </si>
  <si>
    <t>Anomalies have broad patterns corresponding to their causes. In industry, anomalies are typically observed as equipment failures. Anomaly detection aims to detect such failures as anomalies. Although this is usually a binary classification task, the potential existence of unseen (unknown) failures makes this task difficult. Conventional supervised approaches are suitable for detecting seen anomalies but not for unseen anomalies. Although, unsupervised neural networks for anomaly detection now detect unseen anomalies well, they cannot utilize anomalous data for detecting seen anomalies even if some data have been made available. Thus, providing an anomaly detector that finds both seen and unseen anomalies well is still a tough problem. In this paper, we introduce a novel probabilistic representation of anomalies to solve this problem. The proposed model defines the normal and anomaly distributions using the analogy between a set and the complementary set. We applied these distributions to an unsupervised variational autoencoder (VAE)-based method and turned it into a supervised VAE-based method. We tested the proposed method with well-known data and real industrial data to show that the proposed method detects seen anomalies better than the conventional unsupervised method without degrading the detection performance for unseen anomalies.</t>
  </si>
  <si>
    <t>2379-190X</t>
  </si>
  <si>
    <t>978-1-5386-4658-8</t>
  </si>
  <si>
    <t>10.1109/ICASSP.2018.8462181</t>
  </si>
  <si>
    <t>https://ieeexplore.ieee.org/stamp/stamp.jsp?arnumber=8462181</t>
  </si>
  <si>
    <t>Anomaly detection;variational autoencoder (VAE);neural network</t>
  </si>
  <si>
    <t>Anomaly detection;Task analysis;Training;Probabilistic logic;Gaussian distribution;Neural networks;Decoding</t>
  </si>
  <si>
    <t>neural nets;pattern classification;probability;security of data;unsupervised learning</t>
  </si>
  <si>
    <t>supervised anomaly detection;unseen anomalies;normal distributions;anomaly distributions;complementary set variational autoencoder;binary classification task;conventional supervised approaches;unsupervised neural networks;probabilistic representation;unsupervised variational autoencoder-based method;supervised VAE-based method;unsupervised VAE-based method</t>
  </si>
  <si>
    <t>Log Anomaly to Resolution: AI Based Proactive Incident Remediation</t>
  </si>
  <si>
    <t>R. Mahindru; H. Kumar; S. Bansal</t>
  </si>
  <si>
    <t>IBM T.J. Watson Research Center, Yorktown Heights, NY, USA; IBM Research, New Delhi, India; IBM Research, New Delhi, India</t>
  </si>
  <si>
    <t>2021 36th IEEE/ACM International Conference on Automated Software Engineering (ASE)</t>
  </si>
  <si>
    <t>Based on 2020 SRE report, 80% of SREs work on postmortem analysis of incidents due to lack of provided information and 16% of toil come from investigating false positives/negatives. As a cloud service provider, the desire is to proactively identify signals that can help reduce outages and/or reduce the mean time to resolution. By leveraging AI for Operations (AIOps), this work proposes a novel methodology for proactive identification of log anomalies and its resolutions by sifting through the log lines. Typically, relevant information to retrieve resolutions corresponding to logs is spread across multiple heterogeneous corpora that exist in silos, namely historical ticket data, historical log data, and symptom resolution available in product documentation, for example. In this paper, we focus on augmented dataset preparation from multiple heterogeneous corpora, metadata selection and prediction, and finally, using these elements during run-time to retrieve contextual resolutions for signals triggered via logs. For early evaluation, we used logs from a production middleware application server, predicted log anomalies and their resolutions, and conducted qualitative evaluation with subject matter experts; the accuracy of metadata prediction and resolution retrieval are 78.57% and 65.7%, respectively.</t>
  </si>
  <si>
    <t>2643-1572</t>
  </si>
  <si>
    <t>978-1-6654-0337-5</t>
  </si>
  <si>
    <t>10.1109/ASE51524.2021.9678815</t>
  </si>
  <si>
    <t>https://ieeexplore.ieee.org/stamp/stamp.jsp?arnumber=9678815</t>
  </si>
  <si>
    <t>incident triage;log anomaly detection;cloud;aiops</t>
  </si>
  <si>
    <t>Production;Documentation;Metadata;Servers;Artificial intelligence;Middleware;Signal resolution</t>
  </si>
  <si>
    <t>artificial intelligence;cloud computing;information retrieval;meta data;middleware</t>
  </si>
  <si>
    <t>log anomaly;proactive incident remediation;cloud service provider;proactive identification;log lines;multiple heterogeneous corpora;historical log data;metadata selection;production middleware</t>
  </si>
  <si>
    <t>Filtering log data: Finding the needles in the Haystack</t>
  </si>
  <si>
    <t>L. Yu; Z. Zheng; Z. Lan; T. Jones; J. M. Brandt; A. C. Gentile</t>
  </si>
  <si>
    <t>Illinois Institute of Technology, Chicago, IL, USA; Illinois Institute of Technology, Chicago, IL, USA; Illinois Institute of Technology, Chicago, IL, USA; Oak Ridge National Laboratory, Oak Ridge, TN, USA; Sandia National Laboratories, Livermore, CA, USA; Sandia National Laboratories, Livermore, CA, USA</t>
  </si>
  <si>
    <t>IEEE/IFIP International Conference on Dependable Systems and Networks (DSN 2012)</t>
  </si>
  <si>
    <t>Log data is an incredible asset for troubleshooting in large-scale systems. Nevertheless, due to the ever-growing system scale, the volume of such data becomes overwhelming, bringing enormous burdens on both data storage and data analysis. To address this problem, we present a 2-dimensional online filtering mechanism to remove redundant and noisy data via feature selection and instance selection. The objective of this work is two-fold: (i) to significantly reduce data volume without losing important information, and (ii) to effectively promote data analysis. We evaluate this new filtering mechanism by means of real environmental data from the production supercomputers at Oak Ridge National Laboratory and Sandia National Laboratory. Our preliminary results demonstrate that our method can reduce more than 85% disk space, thereby significantly reducing analysis time. Moreover, it also facilitates better failure prediction and diagnosis by more than 20%, as compared to the conventional predictive approach relying on RAS (Reliability, Availability, and Serviceability) events alone.</t>
  </si>
  <si>
    <t>2158-3927</t>
  </si>
  <si>
    <t>978-1-4673-1625-5</t>
  </si>
  <si>
    <t>10.1109/DSN.2012.6263948</t>
  </si>
  <si>
    <t>https://ieeexplore.ieee.org/stamp/stamp.jsp?arnumber=6263948</t>
  </si>
  <si>
    <t>Monitoring;Accuracy;Large-scale systems;Data analysis;Supercomputers;Correlation;Measurement</t>
  </si>
  <si>
    <t>data analysis;failure analysis;feature extraction;information filtering;mainframes</t>
  </si>
  <si>
    <t>log data filtering;large-scale system troubleshooting;data storage;data analysis;two-dimensional online filtering mechanism;redundant data removal;noisy data removal;feature selection;instance selection;production supercomputers;Oak Ridge National Laboratory;Sandia National Laboratory;analysis time reduction;failure prediction;failure diagnosis</t>
  </si>
  <si>
    <t>Correlated Anomaly Detection from Large Streaming Data</t>
  </si>
  <si>
    <t>Z. Chen; X. Yu; Y. Ling; B. Song; W. Quan; X. Hu; E. Yan</t>
  </si>
  <si>
    <t>College of Computing &amp; Informatics, Drexel University; Department of Mathematics, Temple University; Alexa AI, Amazon Inc.; College of Computing &amp; Informatics, Drexel University; College of Computing &amp; Informatics, Drexel University; College of Computing &amp; Informatics, Drexel University; College of Computing &amp; Informatics, Drexel University</t>
  </si>
  <si>
    <t>2018 IEEE International Conference on Big Data (Big Data)</t>
  </si>
  <si>
    <t>Correlated anomaly detection (CAD) from streaming data is a type of group anomaly detection and an essential task in useful real-time data mining applications like botnet detection, financial event detection, industrial process monitor, etc. The primary approach for this type of detection in previous researches is based on principal score (PS) of divided batches or sliding windows by computing top eigenvalues of the correlation matrix, e.g. the Lanczos algorithm. However, this paper brings up the phenomenon of principal score degeneration for large data set, and then mathematically and practically prove current PS-based methods are likely to fail for CAD on large-scale streaming data even if the number of correlated anomalies grows with the data size at a reasonable rate; in reality, anomalies tend to be the minority of the data, and this issue can be more serious. We propose a framework with two novel randomized algorithms rPS and gPS for better detection of correlated anomalies from large streaming data of various correlation strength. The experiment shows high and balanced recall and estimated accuracy of our framework for anomaly detection from a large server log data set and a U.S. stock daily price data set in comparison to direct principal score evaluation and some other recent group anomaly detection algorithms. Moreover, our techniques significantly improve the computation efficiency and scalability for principal score calculation.</t>
  </si>
  <si>
    <t>978-1-5386-5035-6</t>
  </si>
  <si>
    <t>10.1109/BigData.2018.8622004</t>
  </si>
  <si>
    <t>https://ieeexplore.ieee.org/stamp/stamp.jsp?arnumber=8622004</t>
  </si>
  <si>
    <t>Group Anomaly Detection;Correlation;Principal Score;Streaming Data;Big Data</t>
  </si>
  <si>
    <t>Correlation;Anomaly detection;Solid modeling;Servers;Botnet;Eigenvalues and eigenfunctions;Principal component analysis</t>
  </si>
  <si>
    <t>data mining;eigenvalues and eigenfunctions;random processes;security of data</t>
  </si>
  <si>
    <t>correlated anomaly detection;CAD;botnet detection;financial event detection;divided batches;sliding windows;principal score degeneration;data mining applications;data streaming;PS-based methods;industrial process monitor;eigenvalues;correlation matrix;randomized algorithms;U.S. stock daily price data;principal score calculation</t>
  </si>
  <si>
    <t>Performance analysis of smart camera based distributed control flow logic for machine vision applications</t>
  </si>
  <si>
    <t>P. Madhuri; A. S. Nagesh; M. Thirumalaikumar; Z. Varghese; A. V. Varun</t>
  </si>
  <si>
    <t>SMART Innovations Group, Siemens Corporate Technology, India; SMART Innovations Group, Siemens Corporate Technology, India; SMART Innovations Group, Siemens Corporate Technology, India; SMART Innovations Group, Siemens Corporate Technology, India; SMART Innovations Group, Siemens Corporate Technology, India</t>
  </si>
  <si>
    <t>2009 IEEE International Conference on Industrial Technology</t>
  </si>
  <si>
    <t>Automation traditionally has involved the use of sensors that simply transfer raw data signals to programmable logic controllers (PLCs). With advent of smart cameras and intelligent terminals, distributed computing has enabled decentralized control and monitoring of sensors. This, has in turn, enabled us to conceptualize a wide range of network configurations that derive from centralized and decentralized control elements. Any hybrid configuration can be analyzed as a combination of these two basic configurations. To arrive at an optimal configuration, comparison of architectures and their parameters such as the number of subsystems, cameras, provisions for refinement and scalability of throughput is needed. Such an analysis is useful in conveyor based machine vision applications such as package inspection where response times are critical, and deterministic. In this paper, a generic tree structure for an automation system is presented and performance characteristics for these configurations are analyzed by tabulating three critical quantities involving execution time of an embedded program, latencies of I/Os and transfer of data to the process image in PLC. From the performance times, it is evident that while centralized control exhibits ease of maintenance and troubleshooting, decentralized control demonstrates better speed, smaller memory footprint and resilience to failure of subsystems. Configurations suitable for different machine vision applications are also examined. Examples of various conveyor based automation solutions implemented in the factory floor using SIEMENS PLC, S7400 and Siemens smart cameras, SIMATIC VS7xx substantiate the results.</t>
  </si>
  <si>
    <t>978-1-4244-3506-7</t>
  </si>
  <si>
    <t>10.1109/ICIT.2009.4939499</t>
  </si>
  <si>
    <t>https://ieeexplore.ieee.org/stamp/stamp.jsp?arnumber=4939499</t>
  </si>
  <si>
    <t>distributed control;smart cameras;machine vision;PLC and sensors</t>
  </si>
  <si>
    <t>Performance analysis;Smart cameras;Distributed control;Logic;Machine vision;Programmable control;Intelligent sensors;Automation;Delay;Machine intelligence</t>
  </si>
  <si>
    <t>computer vision;image sensors;intelligent sensors;programmable controllers;tree data structures</t>
  </si>
  <si>
    <t>performance analysis;smart camera;distributed control flow logic;machine vision;programmable logic controllers;intelligent terminals;distributed computing;package inspection;generic tree structure</t>
  </si>
  <si>
    <t>Alert Detection in System Logs</t>
  </si>
  <si>
    <t>A. J. Oliner; A. Aiken; J. Stearley</t>
  </si>
  <si>
    <t>University of Stanford, Stanford, CA, USA; University of Stanford, Stanford, CA, USA; Sandia National Laboratories, Albuquerque, NM, USA</t>
  </si>
  <si>
    <t>2008 Eighth IEEE International Conference on Data Mining</t>
  </si>
  <si>
    <t>We present Nodeinfo, an unsupervised algorithm for anomaly detection in system logs. We demonstrate Nodeinfo's effectiveness on data from four of the world's most powerful supercomputers: using logs representing over 746 million processor-hours, in which anomalous events called alerts were manually tagged for scoring, we aim to automatically identify the regions of the log containing those alerts. We formalize the alert detection task in these terms, describe how Nodeinfo uses the information entropy of message terms to identify alerts, and present an online version of this algorithm, which is now in production use. This is the first work to investigate alert detection on (several) publicly-available supercomputer system logs, thereby providing a reproducible performance baseline.</t>
  </si>
  <si>
    <t>978-0-7695-3502-9</t>
  </si>
  <si>
    <t>10.1109/ICDM.2008.132</t>
  </si>
  <si>
    <t>https://ieeexplore.ieee.org/stamp/stamp.jsp?arnumber=4781208</t>
  </si>
  <si>
    <t>anomaly detection;log analysis;hpc;information theory;fault detection</t>
  </si>
  <si>
    <t>Supercomputers;Data mining;USA Councils;Information entropy;Laboratories;Production systems;Costs;Detection algorithms;Personnel;Fault detection</t>
  </si>
  <si>
    <t>entropy;security of data</t>
  </si>
  <si>
    <t>alert detection;system logs;Nodeinfo;unsupervised algorithm;anomaly detection;information entropy;message terms</t>
  </si>
  <si>
    <t>A Big Data solution for troubleshooting mobile network performance problems</t>
  </si>
  <si>
    <t>K. Skra?i?; I. Bodruši?</t>
  </si>
  <si>
    <t>Ericsson Nikola Tesla, Zagreb, Croatia; Ericsson Nikola Tesla, Zagreb, Croatia</t>
  </si>
  <si>
    <t>2017 40th International Convention on Information and Communication Technology, Electronics and Microelectronics (MIPRO)</t>
  </si>
  <si>
    <t>Big Data has become a major competitive advantage for many organizations. The analytical capabilities made possible by Big Data analytics platforms are a key stepping stone for advancing the business of every organization. This paper illustrates the development of a big data analytics system for mobile telecommunication systems. The authors developed a solution for analyzing data produced by mobile network nodes which contain data relevant for predictive maintenance and troubleshooting purposes. The solution is built around the problem of working with small files in the Hadoop environment. The logs collected from mobile network nodes are small binary files between 5 and 15MB in size. These binary log files need to be decoded to a readable format, and then analyzed to extract useful information. In this paper, the authors provided a benchmark of various scenarios for collecting and decoding the binary log files in a Hadoop cluster. As a result, the scenario with the highest performance has been used in the implementation of our solution. The developed solution has been built and tested on a live Hadoop cluster using real-world data obtained from several telecom operators around the world.</t>
  </si>
  <si>
    <t>978-953-233-090-8</t>
  </si>
  <si>
    <t>10.23919/MIPRO.2017.7973471</t>
  </si>
  <si>
    <t>https://ieeexplore.ieee.org/stamp/stamp.jsp?arnumber=7973471</t>
  </si>
  <si>
    <t>Mobile communication;Mobile computing;Big Data;Industries;Telecommunications;Decoding</t>
  </si>
  <si>
    <t>Big Data;data analysis;mobile communication;telecommunication computing</t>
  </si>
  <si>
    <t>mobile network performance problems;Big Data analytics platforms;mobile telecommunication systems;mobile network nodes;predictive maintenance;troubleshooting purposes;binary log files;Hadoop cluster</t>
  </si>
  <si>
    <t>Safety Risk Monitoring of Cyber-Physical Power Systems Based on Ensemble Learning Algorithm</t>
  </si>
  <si>
    <t>Q. Li; S. Meng; S. Zhang; M. Wu; J. Zhang; M. Taleby Ahvanooey; M. S. Aslam</t>
  </si>
  <si>
    <t>School of Computer Science and Engineering, Nanjing University of Science and Technology, Nanjing, China; School of Computer Science and Engineering, Nanjing University of Science and Technology, Nanjing, China; School of Computer Science and Engineering, Nanjing University of Science and Technology, Nanjing, China; School of Computer Science and Engineering, Nanjing University of Science and Technology, Nanjing, China; School of Computer Science and Engineering, Nanjing University of Science and Technology, Nanjing, China; School of Computer Science and Engineering, Nanjing University of Science and Technology, Nanjing, China; School of Automation, Nanjing University of Science and Technology, Nanjing, China</t>
  </si>
  <si>
    <t>The traditional security risk monitoring technology cannot adapt to cyber-physical power systems (CPPS) concerning evaluation criteria, real-time monitoring, and technical reliability. The aim of this paper is to propose and implement a log analysis architecture for CPPS to detect the log anomalies, which introduces the distributed streaming processing mechanism. The processing mechanism can train the network protocol feature database precisely over the big data platform, which improves the efficiency of the network in terms of log anomaly detection. Moreover, we propose an ensemble prediction algorithm based on time series (EPABT) considering the characteristics of the statistical log analysis to predict abnormal features during the network traffic analysis. We then present a new asymmetric error cost (AEC) evaluation criterion to meet the characteristics of CPPS. The experimental results demonstrate that the EPABT provides an efficient tool for detecting the accuracy and reliability of abnormal situation prediction as compared with the several state-of-the-art algorithms. Meanwhile, the AEC can effectively evaluate the differences in the cost between the high and low prediction results. To the best of our knowledge, these two algorithms provide strong support for the practical application of power industrial network security risk monitoring.</t>
  </si>
  <si>
    <t>10.1109/ACCESS.2019.2896129</t>
  </si>
  <si>
    <t xml:space="preserve">Fundamental Research Funds for the Central Universities(grant numbers:30918012204); Jiangsu Province Key Research and Development Program through the Social Development Project(grant numbers:BE2017739); Jiangsu Province Key Research and Development Program(grant numbers:BE2017100); 2018 Jiangsu Province Major Technical Research Project—Information Security Simulation System; National Natural Science Foundation of China(grant numbers:61702264,91846104); State Key Laboratory of Novel Software Technology(grant numbers:KFKT2017B07); </t>
  </si>
  <si>
    <t>https://ieeexplore.ieee.org/stamp/stamp.jsp?arnumber=8631031</t>
  </si>
  <si>
    <t>Ensemble learning;security risk monitoring;big data;log analysis;evaluation criteria</t>
  </si>
  <si>
    <t>Monitoring;Security;Big Data;Prediction algorithms;Safety;Power systems;Reliability</t>
  </si>
  <si>
    <t>Big Data;distributed processing;learning (artificial intelligence);power engineering computing;power system reliability;power system security;protocols;safety;software architecture;statistical analysis;system monitoring;time series</t>
  </si>
  <si>
    <t>safety risk monitoring;cyber-physical power systems;ensemble learning algorithm;traditional security risk monitoring technology;evaluation criteria;real-time monitoring;technical reliability;log analysis architecture;distributed streaming processing mechanism;network protocol feature database;log anomaly detection;ensemble prediction algorithm;time series;EPABT;statistical log analysis;network traffic analysis;asymmetric error cost evaluation criterion;power industrial network security risk monitoring;CPPS characteristics;Big Data platform;AEC evaluation criterion;abnormal situation prediction reliability</t>
  </si>
  <si>
    <t>Mining Telecom System Logs to Facilitate Debugging Tasks</t>
  </si>
  <si>
    <t>A. Larsson; A. Hamou-Lhadj</t>
  </si>
  <si>
    <t>PLF System management Ericsson, Research &amp; Development Stockholm, Sweden; SBA Research Lab ECE, Concordia University Montreal, Canada</t>
  </si>
  <si>
    <t>2013 IEEE International Conference on Software Maintenance</t>
  </si>
  <si>
    <t>Telecommunication systems are monitored continuously to ensure quality and continuity of service. When an error or an abnormal behaviour occurs, software engineers resort to the analysis of the generated logs for troubleshooting. The problem is that, even for a small system, the log data generated after running the system for a period of time can be considerably large. There is a need to automatically mine important information from this data. There exist studies that aim to do just that, but their focus has been mainly on software applications, paying little attention to network information used by telecom systems. In this paper, we show how data mining techniques, more particularly the ones based on mining frequent itemsets, can be used to extract patterns that characterize the main behaviour of the traced scenarios. We show the effectiveness of our approach through a representative study conducted in an industrial setting.</t>
  </si>
  <si>
    <t>1063-6773</t>
  </si>
  <si>
    <t>978-0-7695-4981-1</t>
  </si>
  <si>
    <t>10.1109/ICSM.2013.90</t>
  </si>
  <si>
    <t>https://ieeexplore.ieee.org/stamp/stamp.jsp?arnumber=6676951</t>
  </si>
  <si>
    <t>System logs;event correlation;troubleshooting of telecom systems;mining algorithms</t>
  </si>
  <si>
    <t>Itemsets;Data mining;Software;Correlation;Noise;Member and Geographic Activities Board committees</t>
  </si>
  <si>
    <t>data mining;program debugging;quality of service;system monitoring</t>
  </si>
  <si>
    <t>telecom system log mining;program debugging tasks;telecommunication system troubleshooting;quality of service;continuity of service;software engineers;log data;data mining techniques;itemset mining;pattern extraction;system logs</t>
  </si>
  <si>
    <t>Investigating event log analysis with minimum apriori information</t>
  </si>
  <si>
    <t>A. Makanju; A. N. Zincir-Heywood; E. E. Milios</t>
  </si>
  <si>
    <t>Faculty of Computer Science, Dalhousie University, Halifax, NS, Canada; Faculty of Computer Science, Dalhousie University, Halifax, NS, Canada; Faculty of Computer Science, Dalhousie University, Halifax, NS, Canada</t>
  </si>
  <si>
    <t>2013 IFIP/IEEE International Symposium on Integrated Network Management (IM 2013)</t>
  </si>
  <si>
    <t>This thesis proposes a hybrid log alert detection scheme, which incorporates anomaly detection and signature generation to accomplish its goal. Unlike previous work, minimum apriori knowledge of the system being analyzed is assumed. This assumption enhances the platform portability of the framework. The anomaly detection component works in a bottom-up manner on the contents of historical system log data to detect regions of the log, which contain anomalous (alert) behaviour. The identified anomalous regions (after inspection by a human administrator through a visualization system) are then passed to the signature generation component, which mines them for patterns. Consequently, future occurrences of the underlying alert in the anomalous log region, can be detected on a production system using the discovered patterns. The combination of anomaly detection and signature generation, which is novel when compared to previous work, ensures that a framework which is accurate while still being able to detect new and unknown alerts is attained.</t>
  </si>
  <si>
    <t>978-3-901882-50-0</t>
  </si>
  <si>
    <t>https://ieeexplore.ieee.org/stamp/stamp.jsp?arnumber=6573118</t>
  </si>
  <si>
    <t>Algorithms;Networked Systems;System Management;Modeling and Assessment</t>
  </si>
  <si>
    <t>Data visualization;Itemsets;Computers;Monitoring;Production systems;Data mining;Semantics</t>
  </si>
  <si>
    <t>digital signatures</t>
  </si>
  <si>
    <t>investigating event log analysis;minimum Apriori information;hybrid log alert detection scheme;platform portability;anomaly detection component;anomalous regions;visualization system;human administrator;signature generation component</t>
  </si>
  <si>
    <t>ChainSpot: Mining Service Logs for Cyber Security Threat Detection</t>
  </si>
  <si>
    <t>J. -S. Wu; Y. -J. Lee; T. -E. Wei; C. -H. Hsieh; C. -M. Lai</t>
  </si>
  <si>
    <t>Department of Computer Science and Information Engineering, National Taiwan University of Science and Technology, Taipei, Taiwan; Department of Computer Science and Information Engineering, National Taiwan University of Science and Technology, Taipei, Taiwan; Department of Computer Science and Information Engineering, National Taiwan University of Science and Technology, Taipei, Taiwan; Institute for Information Industry, Taipei, Taiwan; Department of Computer Science and Information Engineering, National Taiwan University of Science and Technology, Taipei, Taiwan</t>
  </si>
  <si>
    <t>2016 IEEE Trustcom/BigDataSE/ISPA</t>
  </si>
  <si>
    <t>Given service logs of who used what service, and when, how can we find intrusions and anomalies? In this paper, a cyber threat detection framework - ChainSpot was proposed, in which the novelty is to build graphical patterns by summarizing user's sequential behaviors of using application-layer services, and to discover deviations against one's normal patterns. Besides modeling, the issue of justifying trade-off between feature explicity and computation complexity is properly addressed, as well. Effectiveness and performance of proposed method are evaluated using dataset collected in real circumstance. Experiments show that ChainSpot can provide very good supports for awaring abnormal behaivors which is starting point of threat detection. The detection results are highly correlated to expert-labeled ground truth, therefore, ChainSpot is proven helpful for saving forensics efforts significantly. Even more, case investigations demonstrate that the differences between benign and suspicious patterns can be further interpreted to reconstruct the attack scenarios. Then the analytic findings may be treated as indicators of compromise for threat detection and in-depth clues for digital forensics.</t>
  </si>
  <si>
    <t>978-1-5090-3205-1</t>
  </si>
  <si>
    <t>10.1109/TrustCom.2016.0286</t>
  </si>
  <si>
    <t>https://ieeexplore.ieee.org/stamp/stamp.jsp?arnumber=7847169</t>
  </si>
  <si>
    <t>Application-Layer Service Log Analysis;Anomaly Detection;Machine Learning;Advanced Persistent Threat</t>
  </si>
  <si>
    <t>Markov processes;Computational modeling;Servers;Hidden Markov models;Monitoring;Security;Organizations</t>
  </si>
  <si>
    <t>computational complexity;data mining;digital forensics</t>
  </si>
  <si>
    <t>ChainSpot;service log mining;cyber security threat detection;graphical patterns;user sequential behaviors;application-layer services;normal patterns;feature explicity;computation complexity;threat detection;expert-labeled ground truth;benign patterns;suspicious patterns;digital forensics</t>
  </si>
  <si>
    <t>Research on log data analysis technology based on improved Hadoop</t>
  </si>
  <si>
    <t>T. Jingwen; C. Weimin; Z. Min; P. Kaikang; L. Chaohao; F. Kai</t>
  </si>
  <si>
    <t>State Grid Hunan Extra High Voltage Transmission Company, Hengyang, China; State Grid Hunan Extra High Voltage Transmission Company, Hengyang, China; State Grid Hunan Extra High Voltage Transmission Company, Hengyang, China; School of Computer Science, University of South China, Hengyang, China; School of Computer Science, University of South China, Hengyang, China; School of Computer Science, University of South China, Hengyang, China</t>
  </si>
  <si>
    <t>2022 IEEE 2nd International Conference on Data Science and Computer Application (ICDSCA)</t>
  </si>
  <si>
    <t>In view of the low computational efficiency of traditional log data analysis technology in processing large amounts of data, this paper proposes a set of log data analysis solutions based on big data technology. A parallel log analysis tool is designed on the Hadoop open source framework, and the anomaly detection of log data is implemented using the MapReduce model. Through experimental demonstration, when analyzing massive log data, the use of big data technology can significantly improve the execution efficiency of anomaly detection.</t>
  </si>
  <si>
    <t>978-1-6654-7200-5</t>
  </si>
  <si>
    <t>10.1109/ICDSCA56264.2022.9988620</t>
  </si>
  <si>
    <t>https://ieeexplore.ieee.org/stamp/stamp.jsp?arnumber=9988620</t>
  </si>
  <si>
    <t>log data analysis;big data;hadoop;mapreduce;abnormal detection</t>
  </si>
  <si>
    <t>Analytical models;Green products;Computer applications;Big Data;Network security;Data science;Data models</t>
  </si>
  <si>
    <t>Services as Enterprise Smart Contracts in the Digital Factory</t>
  </si>
  <si>
    <t>A. Bagozi; D. Bianchini; V. De Antonellis; M. Garda; M. Melchiori</t>
  </si>
  <si>
    <t>Dept. of Information Engineering, University of Brescia, Brescia, (Italy); Dept. of Information Engineering, University of Brescia, Brescia, (Italy); Dept. of Information Engineering, University of Brescia, Brescia, (Italy); Dept. of Information Engineering, University of Brescia, Brescia, (Italy); Dept. of Information Engineering, University of Brescia, Brescia, (Italy)</t>
  </si>
  <si>
    <t>2019 IEEE International Conference on Web Services (ICWS)</t>
  </si>
  <si>
    <t>The implementation of remote services in the factory of the future is gaining more and more attention. A distributed process can be considered, where an Original Equipment Manufacturer supplies services based on data collected from the machines of its clients. Examples of services are those implementing anomaly detection and predictive maintenance techniques. Data on which remote services are based, as well as their execution logic, must be transparently shared among participants, to enforce trust among OEM and its clients. The goal of this paper is to propose an approach where blockchain technology and Smart Contracts are used to ensure the required level of trust when implementing the aforementioned services. Events occurring on monitored machines are stored as transactions in a blockchain-based system, to ensure non repudiation of data on which remote services are based. Moreover, trust-demanding tasks in the execution logic of services are considered to design Smart Contracts, that guarantee the required level of trustworthiness among participants. The example featuring Remote Monitoring Services for anomaly detection is used to demonstrate the feasibility of the approach.</t>
  </si>
  <si>
    <t>978-1-7281-2717-0</t>
  </si>
  <si>
    <t>10.1109/ICWS.2019.00046</t>
  </si>
  <si>
    <t>https://ieeexplore.ieee.org/stamp/stamp.jsp?arnumber=8818413</t>
  </si>
  <si>
    <t>Blockchain, smart contract, remote monitoring services, smart factory</t>
  </si>
  <si>
    <t>Smart contracts;Maintenance engineering;Task analysis;Blockchain;Anomaly detection;Remote monitoring</t>
  </si>
  <si>
    <t>condition monitoring;contracts;cryptography;distributed processing;factory automation;Internet;preventive maintenance;production engineering computing;production equipment;trusted computing</t>
  </si>
  <si>
    <t>digital factory;remote services;anomaly detection;execution logic;blockchain-based system;original equipment manufacturer;remote monitoring services;enterprise smart contracts;distributed process;predictive maintenance techniques;OEM;blockchain technology;machine monitoring;data nonrepudiation;trustworthiness</t>
  </si>
  <si>
    <t>Credit Card Fraud Identification Using Machine Learning Approaches</t>
  </si>
  <si>
    <t>P. Kumar; F. Iqbal</t>
  </si>
  <si>
    <t>Computer Science and Engineering, Saveetha School of Engineering (of Saveetha University), Chennai, India; Computer Science and Engineering, Saveetha School of Engineering (of Saveetha University), Chennai, India</t>
  </si>
  <si>
    <t>2019 1st International Conference on Innovations in Information and Communication Technology (ICIICT)</t>
  </si>
  <si>
    <t>Due to rapid growth of internet, online buying product is an important part of everyone's lifestyle most of the time MasterCard is employed to pay online for products. It's a straightforward thanks to looking, people will get their required product on your visual display unit or on sensible phone. For online purchase use of MasterCard will increase dramatically however still there's some loop holes in system of online looking that causes online frauds or credit card frauds. Thus, fraud detection systems became essential for all MasterCard supply banks to attenuate their losses. The foremost normally used fraud detection strategies are Neural Network (NN), rule-induction techniques, fuzzy system, call trees, Support Vector Machines (SVM), Logistic Regression, Local Outlier Factor (LOF), Isolation Forest, K-Nearest Neighbor, Genetic algorithms. These techniques are often used alone or unitedly mistreatment ensemble or meta-learning techniques to make classifiers. This paper presents a survey of various techniques utilized in MasterCard fraud detection and evaluates every methodology supported bound criterion.</t>
  </si>
  <si>
    <t>978-1-7281-1604-4</t>
  </si>
  <si>
    <t>10.1109/ICIICT1.2019.8741490</t>
  </si>
  <si>
    <t>https://ieeexplore.ieee.org/stamp/stamp.jsp?arnumber=8741490</t>
  </si>
  <si>
    <t>Neural Network;Fuzzy system;MasterCard;Support Vector Machines (SVM);Logistic Regression;Local Outlier factor (LOF);Isolation Forest;K-Nearest Neighbor;Genetic Algorithms</t>
  </si>
  <si>
    <t>Credit cards;Support vector machines;Anomaly detection;Forestry;Law</t>
  </si>
  <si>
    <t>credit transactions;fraud;genetic algorithms;Internet;nearest neighbour methods;neural nets;pattern classification;regression analysis;security of data;support vector machines;trees (mathematics)</t>
  </si>
  <si>
    <t>credit card fraud identification;machine learning approaches;online buying product;visual display unit;sensible phone;online frauds;fraud detection systems;MasterCard supply banks;rule-induction techniques;fuzzy system;mistreatment ensemble;MasterCard fraud detection;support vector machines;fraud detection strategies;Internet buying product;neural network;call trees;logistic regression;local outlier factor;isolation forest;k-nearest neighbor;genetic algorithms</t>
  </si>
  <si>
    <t>Hardware Architecture Proposal for TEDA Algorithm to Data Streaming Anomaly Detection</t>
  </si>
  <si>
    <t>L. M. D. Da Silva; M. G. F. Coutinho; C. E. B. Santos; M. R. Santos; M. D. Ruiz; L. A. Guedes; M. A. C. Fernandes</t>
  </si>
  <si>
    <t>Federal Institute of Education, Science and Technology of Rio Grande do Norte, Santa Cruz, State of Rio Grande do Norte, Brazil; Laboratory of Machine Learning and Intelligent Instrumentation, Federal University of Rio Grande do Norte, Natal, Brazil; Laboratory of Machine Learning and Intelligent Instrumentation, Federal University of Rio Grande do Norte, Natal, Brazil; Department of Computer Engineering and Automation, Federal University of Rio Grande do Norte, Natal, State of Rio Grande do Norte, Brazil; Department of Statistics and Operations Research, University of Granada, Granada, Spain; Department of Computer Engineering and Automation, Federal University of Rio Grande do Norte, Natal, State of Rio Grande do Norte, Brazil; Department of Computer Engineering and Automation, Federal University of Rio Grande do Norte, Natal, State of Rio Grande do Norte, Brazil</t>
  </si>
  <si>
    <t>The amount of data in real-time, such as time series and streaming data, available today continues to grow. Being able to analyze this data the moment it arrives can bring an immense added value. However, it also requires a lot of computational effort and new acceleration techniques. As a possible solution to this problem, this paper proposes a hardware architecture for Typicality and Eccentricity Data Analytic (TEDA) algorithm implemented on Field Programmable Gate Arrays (FPGA) for use in data streaming anomaly detection. TEDA is based on a new approach to outlier detection in the data stream context. The suggested design has a full parallel input of N elements and a 3-stage pipelined architecture to reduce the critical path and thus optimize the throughput. In order to validate the proposals, results of the occupation and throughput of the proposed hardware are presented. The design reached a speed of up to 693x, compared to other software platforms, with a throughput of up to 10.96 MSPs (Mega Sample Per second), using a small portion of the target FPGA resources. Besides, the bit accurate simulation results are also presented. This work is a pioneer in the hardware implementation of the TEDA technique in FPGA. The project aims to Xilinx Virtex-6 xc6vlx240t-1ff1156 as the target FPGA.</t>
  </si>
  <si>
    <t>10.1109/ACCESS.2021.3098004</t>
  </si>
  <si>
    <t xml:space="preserve">Coordenação de Aperfeiçoamento de Pessoal de Nível Superior (CAPES); </t>
  </si>
  <si>
    <t>https://ieeexplore.ieee.org/stamp/stamp.jsp?arnumber=9490251</t>
  </si>
  <si>
    <t>Data streaming;FPGA;anomaly detection;TEDA</t>
  </si>
  <si>
    <t>Field programmable gate arrays;Anomaly detection;Hardware;Real-time systems;Throughput;Computer architecture;Proposals</t>
  </si>
  <si>
    <t>electronic engineering computing;field programmable gate arrays;integrated circuit reliability;logic design;time series</t>
  </si>
  <si>
    <t>hardware architecture proposal;TEDA algorithm;data streaming anomaly detection;time series;streaming data;Typicality and Eccentricity Data Analytic algorithm;field programmable gate arrays;FPGA;outlier detection;3-stage pipelined architecture;hardware implementation;TEDA technique;bit accurate simulation;mega sample per second;software platforms;data stream context</t>
  </si>
  <si>
    <t>Multi-Instance Deep Learning Based on Attention Mechanism for Failure Prediction of Unlabeled Hard Disk Drives</t>
  </si>
  <si>
    <t>G. Wang; Y. Wang; X. Sun</t>
  </si>
  <si>
    <t>State Key Laboratory for Manufacturing and Systems Engineering, School of Mechanical Engineering, Xi’an Jiaotong University, Xi’an, China; State Key Laboratory for Manufacturing and Systems Engineering, School of Mechanical Engineering, Xi’an Jiaotong University, Xi’an, China; State Key Laboratory for Manufacturing and Systems Engineering, School of Mechanical Engineering, Xi’an Jiaotong University, Xi’an, China</t>
  </si>
  <si>
    <t>Failure of hard disk drives (HDDs) is the most critical reliability issue of data center. Therefore, predicting the failure of the HDD is an important means to ensure the storage security of the data center. However, most current research works had not paid attention to the fact that the self-monitoring, analysis and reporting technology (SMART) data in a returned failed HDD are a long-term sequence that consists of many unlabeled data, as the healthy and faulty data are highly mixed. Because the failure data in the rapid degradation period are less than the health data in the normal state, the mixture of healthy and faulty data results in an extremely data imbalance. This brings a great challenge to find the hidden fault information, and thus failure prediction becomes a difficult task. To cope with the above problems, a multi-instance long-term data classification method based on long short-term memory (LSTM) network and attention mechanism are proposed to predict the failure of HDDs. Regarding long time sequence HDD data as an instance bag, multi-instance learning (MIL) divides it into multiple instances in the subconcept layer, and then studies the connection between instances and bag labels. Based on the analysis of HDD data of a communication company and Backblaze data center, our proposed method can obtain much better results than other methods.</t>
  </si>
  <si>
    <t>10.1109/TIM.2021.3068180</t>
  </si>
  <si>
    <t xml:space="preserve">National Natural Science Foundation of China(grant numbers:6163301,51875437); Guangxi Key Laboratory of Manufacture System and Advanced Manufacture Technology(grant numbers:20-065-40-002k); </t>
  </si>
  <si>
    <t>https://ieeexplore.ieee.org/stamp/stamp.jsp?arnumber=9383187</t>
  </si>
  <si>
    <t>Attention;data imbalance;disk anomaly detection;long-term sequence data;multi-instance learning (MIL)</t>
  </si>
  <si>
    <t>Time series analysis;Neural networks;Feature extraction;Logic gates;Data centers;Hard disks;Data models</t>
  </si>
  <si>
    <t>disc drives;failure analysis;fault diagnosis;hard discs;learning (artificial intelligence);pattern classification</t>
  </si>
  <si>
    <t>unlabeled data;long-term sequence;returned failed HDD;reporting technology data;critical reliability issue;unlabeled hard disk drives;multiinstance deep;data center;multiinstance learning divides;long time sequence HDD data;attention mechanism;short-term memory network;multiinstance long-term data classification method;failure prediction;extremely data imbalance;faulty data results;healthy data results;health data;failure data</t>
  </si>
  <si>
    <t>Linnaeus: A highly reusable and adaptable ML based log classification pipeline</t>
  </si>
  <si>
    <t>A. Catovic; C. Cartwright; Y. T. Gebreyesus; S. Ferlin</t>
  </si>
  <si>
    <t>Ericsson AB, Stockholm, Sweden; Ericsson AB, Stockholm, Sweden; Ericsson AB, Stockholm, Sweden; Ericsson AB, Stockholm, Sweden</t>
  </si>
  <si>
    <t>2021 IEEE/ACM 1st Workshop on AI Engineering - Software Engineering for AI (WAIN)</t>
  </si>
  <si>
    <t>Logs are a common way to record detailed run-time information in software. As modern software systems evolve in scale and complexity, logs have become indispensable to understanding the internal states of the system. At the same time however, manually inspecting logs has become impractical. In recent times, there has been more emphasis on statistical and machine learning (ML) based methods for analyzing logs. While the results have shown promise, most of the literature focuses on algorithms and state-of-the-art (SOTA), while largely ignoring the practical aspects. In this paper we demonstrate our end-to-end log classification pipeline, Linnaeus. Besides showing the more traditional ML flow, we also demonstrate our solutions for adaptability and re-use, integration towards large scale software development processes, and how we cope with lack of labelled data. We hope Linnaeus can serve as a blueprint for, and inspire the integration of, various ML based solutions in other large scale industrial settings.</t>
  </si>
  <si>
    <t>978-1-6654-4470-5</t>
  </si>
  <si>
    <t>10.1109/WAIN52551.2021.00008</t>
  </si>
  <si>
    <t>https://ieeexplore.ieee.org/stamp/stamp.jsp?arnumber=9474393</t>
  </si>
  <si>
    <t>log classification;machine learning;anomaly detection;troubleshooting;automation</t>
  </si>
  <si>
    <t>Machine learning algorithms;Conferences;Pipelines;Software algorithms;Machine learning;Software systems;Complexity theory</t>
  </si>
  <si>
    <t>learning (artificial intelligence);pattern classification;software engineering;software maintenance</t>
  </si>
  <si>
    <t>Linnaeus;highly reusable ML;adaptable ML;classification pipeline;detailed run-time information;modern software systems;internal states;analyzing logs;traditional ML flow;scale software development processes;ML based solutions</t>
  </si>
  <si>
    <t>Abnormally detection based on feature similarity measure of image time series in zinc flotation</t>
  </si>
  <si>
    <t>Y. Fan; Z. Tang; G. Zhang; J. Luo</t>
  </si>
  <si>
    <t>School of Automation, Central South University, ChangSha, China; School of Automation, Central South University, ChangSha, China; School of Automation, Central South University, ChangSha, China; School of Automation, Central South University, ChangSha, China</t>
  </si>
  <si>
    <t>2019 IEEE Symposium Series on Computational Intelligence (SSCI)</t>
  </si>
  <si>
    <t>Aiming at the problem that the anomaly detection process of the flotation process is repeated and the abnormal trend can be captured and the number of abnormal samples is inferior, an anomaly detection method based on the similarity measure between the time series features of the foam image is proposed. The time-series bubble image is collected by the real- time acquisition system in the industrial field, and the size feature of the bubble image is extracted. The log-norm function is used to fit the bubble size distribution method to eliminate the left tilt and large peak difference of the bubble histogram shape, the method of time series piecewise linear representation is then used to generate the trend characteristics of the bubble time series. The probability of abnormal conditions is evaluated by the degree of difference from the trend characteristics of the typical anomalous process foam image, and the Markov distance method is used to measure the similarity to eliminate the influence between different dimensions. Anomaly detection is implemented by using similarity matching with features of time series anomaly feature library. The results of industrial operation data test show that the method can effectively perform online anomaly detection, and successfully divide the abnormal trend data mixed in the experimental process. The effectiveness of the method is verified by the foam image test data set in the industrial field.</t>
  </si>
  <si>
    <t>978-1-7281-2485-8</t>
  </si>
  <si>
    <t>10.1109/SSCI44817.2019.9002894</t>
  </si>
  <si>
    <t>https://ieeexplore.ieee.org/stamp/stamp.jsp?arnumber=9002894</t>
  </si>
  <si>
    <t>froth flotation;froth size distribution;anomaly detection;time series feature</t>
  </si>
  <si>
    <t>Handheld computers;Anomaly detection;Feature extraction;Computational intelligence;Time series analysis;Estimation;Market research</t>
  </si>
  <si>
    <t>bubbles;feature extraction;flotation (process);image processing;Markov processes;production engineering computing;time series</t>
  </si>
  <si>
    <t>foam image test data;feature similarity measure;zinc flotation;anomaly detection process;time-series bubble image;real-time acquisition system;log-norm function;bubble size distribution method;peak difference;bubble histogram shape;time series piecewise linear representation;Markov distance method;similarity matching;anomalous process foam image</t>
  </si>
  <si>
    <t>Manually or Autonomously Operated Drones: Impact on Sensor Data towards Machine Learning</t>
  </si>
  <si>
    <t>R. Spahic; M. A. Lundteigen</t>
  </si>
  <si>
    <t>Department of Engineering Cybernetics, Norwegian University of Science and Technology, Trondheim, Norway; Department of Engineering Cybernetics, Norwegian University of Science and Technology, Trondheim, Norway</t>
  </si>
  <si>
    <t>2022 IEEE 9th International Conference on Computational Intelligence and Virtual Environments for Measurement Systems and Applications (CIVEMSA)</t>
  </si>
  <si>
    <t>The growing need for autonomous systems in offshore industries has contributed to the increased use of machine learning methods. These systems promise to improve safety in operations. However, the methods as enablers of autonomy are susceptible to various failures while interpreting data and making decisions. Several studies have highlighted the lack of research on the reliability and resilience of autonomous systems powered by these standard methods. Recent research provides sets of data interpretation methods. Despite the popularity of machine learning, there is a significant drop in knowledge when these methods result in failures. These failures further support autonomous systems in making wrong decisions. For autonomous systems, resilience and safety management should be an integrated functionality for recovery from risky situations and reporting of incidents. This research proposes an overview of machine learning methods for interpreting sensor data captured by drones operated manually and autonomously. We apply Isolation Forest for anomaly detection analysis and evaluate the Decision tree, Random forest, kNN, Logistic Regression, SVM, and, Naive Bayes for classification analysis. The methods are chosen based on their adequacy and comparative research prevalence. Comparison between the two drone operation modes contributes to understanding the reliability level for autonomously collected data. This research’s results provide an evaluation of machine learning methods’ performance across sensor data.</t>
  </si>
  <si>
    <t>2377-9322</t>
  </si>
  <si>
    <t>978-1-6654-3445-4</t>
  </si>
  <si>
    <t>10.1109/CIVEMSA53371.2022.9853685</t>
  </si>
  <si>
    <t>https://ieeexplore.ieee.org/stamp/stamp.jsp?arnumber=9853685</t>
  </si>
  <si>
    <t>autonomous systems;sensor data analysis;machine learning;classification;anomaly detection</t>
  </si>
  <si>
    <t>Support vector machines;Autonomous systems;Virtual environments;Safety management;Reliability;Standards;Regression tree analysis</t>
  </si>
  <si>
    <t>autonomous aerial vehicles;Bayes methods;data analysis;data mining;decision trees;helicopters;learning (artificial intelligence);nearest neighbour methods;pattern classification;random forests;regression analysis;safety;support vector machines</t>
  </si>
  <si>
    <t>sensor data;machine learning methods;data interpretation methods;drone operation modes;autonomously operated drones;manually operated drones;isolation forest;anomaly detection analysis;decision tree;random forest;kNN;logistic regression;SVM;naive Bayes;classification analysis</t>
  </si>
  <si>
    <t>CTSCOPY: Hunting Cyber Threats within Enterprise via Provenance Graph-based Analysis</t>
  </si>
  <si>
    <t>R. Mei; H. -B. Yan; Z. -H. Han; J. -C. Jiang</t>
  </si>
  <si>
    <t>School of Cyber Security, University of Chinese Academy of Sciences, Beijng, China; National Computer Network, Emergency Response Technical Team, Coordination Center of China (CNCERT/CC), Beijing, China; National Computer Network, Emergency Response Technical Team, Coordination Center of China (CNCERT/CC), Beijing, China; Institute of Software, Chinese Academy of Sciences, Beijing, China</t>
  </si>
  <si>
    <t>2021 IEEE 21st International Conference on Software Quality, Reliability and Security (QRS)</t>
  </si>
  <si>
    <t>In recent years, the security community has been working on detecting increasingly sophisticated cyber threats effectively and responding efficiently. A large body of approaches has been proposed and deployed for discovering malicious behaviors within enterprise IT environments. However, combating two main types of attacks, namely outsider Advanced Persistent Threats (APTs) and insider employee's malicious activities, is still a long-lasting confrontation. We propose a novel provenance graph-based approach for detecting these two major threats. First, we collect system event logs of endpoints in the enterprise IT environment and generate whole-system provenance graph and corresponding correlation graph. Then, we extract most uncommon or abnormal causality subgraphs for further graph embedding. Finally, we adopt an anomaly detection model to separate malicious parts from a mass of benign parts in the correlation graph for analysts' decision. We implement a prototype of CTSCOPY. Our evaluation demonstrates that it outperforms state-of-the-art approaches in various attack scenarios.</t>
  </si>
  <si>
    <t>2693-9177</t>
  </si>
  <si>
    <t>978-1-6654-5813-9</t>
  </si>
  <si>
    <t>10.1109/QRS54544.2021.00014</t>
  </si>
  <si>
    <t>https://ieeexplore.ieee.org/stamp/stamp.jsp?arnumber=9724970</t>
  </si>
  <si>
    <t>intrusion detection;cyber threat;anomaly detection;system provenance graph;causality analysis</t>
  </si>
  <si>
    <t>Training;Analytical models;Correlation;Systematics;Sockets;Software quality;Software reliability</t>
  </si>
  <si>
    <t>data handling;DP industry;graph theory;security of data</t>
  </si>
  <si>
    <t>whole-system provenance graph-based analysis;enterprise IT environment;system event logs;APT;advanced persistent threats;anomaly detection model;graph embedding;abnormal causality subgraphs;uncommon causality subgraphs;correlation graph;malicious behaviors;cyber threats;security community;CTSCOPY</t>
  </si>
  <si>
    <t>BACS: A comprehensive tool for deep learning-based anomaly detection in edge-fog-cloud systems</t>
  </si>
  <si>
    <t>N. Milosevic; D. Jakovetic; S. Skrbic; M. Savic; D. Stamenkovic; J. Mascolo; D. Masera</t>
  </si>
  <si>
    <t>Dept. of Mathematics and Informatics, Fac. of Sciences, Univ. of Novi Sad, Novi Sad, Serbia; Dept. of Mathematics and Informatics, Fac. of Sciences, Univ. of Novi Sad, Novi Sad, Serbia; Dept. of Mathematics and Informatics, Fac. of Sciences, Univ. of Novi Sad, Novi Sad, Serbia; Dept. of Mathematics and Informatics, Fac. of Sciences, Univ. of Novi Sad, Novi Sad, Serbia; Dept. of Mathematics and Informatics, Fac. of Sciences, Univ. of Novi Sad, Novi Sad, Serbia; Centro Ricerche Fiat, Torino, Italy; Centro Ricerche Fiat, Torino, Italy</t>
  </si>
  <si>
    <t>2022 30th European Signal Processing Conference (EUSIPCO)</t>
  </si>
  <si>
    <t>The Internet of Things (IoT) technology has shown to offer promising benefits in various domains, including smart cities, smart factories, and smart manufacturing. However, the large number of heterogeneous devices deployed in such IoT systems increases the attack surface and hence poses additional security challenges. In this context, many of the relevant threat detection tasks can be formulated as deep learning (DL)-based detection of anomalies in the data acquired by the IoT system. There is hence a significant need for comprehensive anomaly detection (AD) tools in IoT applications. Indeed, as typical applications usually lack labeled data, multiple models need to be tried and compared one against another in order to get solid results. Moreover, the AD offerings should be adapted to the computational and storage capabilities of the underlying infras-tructure for the given application. In this paper, we present BACS (Behavioral Analysis and Cognitive Security), a comprehensive DL-based tool for anomaly detection in IoT systems designed to be adaptable to edge-to-fog-to-cloud (E2F2C) environments. We provide an open source implementation of BACS, describe the internal architecture, explain how it is used by the developers, and illustrate its performance on real-world data provided by the Centro Ricerche Fiat (CRF) in the context of smart factory and smart logistics applications.</t>
  </si>
  <si>
    <t>2076-1465</t>
  </si>
  <si>
    <t>978-90-827970-9-1</t>
  </si>
  <si>
    <t>10.23919/EUSIPCO55093.2022.9909721</t>
  </si>
  <si>
    <t>https://ieeexplore.ieee.org/stamp/stamp.jsp?arnumber=9909721</t>
  </si>
  <si>
    <t>Deep learning-based anomaly detection;edge-to-fog-to-cloud system;performance evaluation</t>
  </si>
  <si>
    <t>Deep learning;Adaptation models;Image edge detection;Computer architecture;Data models;Internet of Things;Security</t>
  </si>
  <si>
    <t>intelligent sensors;Internet of Things;learning (artificial intelligence);security of data</t>
  </si>
  <si>
    <t>BACS;smart factory;smart logistics applications;comprehensive tool;deep learning-based anomaly detection;edge-fog-cloud systems;Things technology;promising benefits;smart cities;smart manufacturing;IoT system;additional security challenges;relevant threat detection tasks;comprehensive anomaly detection tools;IoT applications;comprehensive DL-based tool;edge-to-fog-to-cloud environments</t>
  </si>
  <si>
    <t>IHF: Industrial High Frequency Operation Queue Discovery Algorithm</t>
  </si>
  <si>
    <t>Y. Guan; G. Xin; Y. Wei; W. Wang; B. Wang</t>
  </si>
  <si>
    <t>School of Computer Science and Technology, Harbin Institute of Technology, Weihai, China; School of Computer Science and Technology, Harbin Institute of Technology, Weihai, China; School of Computer Science and Technology, Harbin Institute of Technology, Weihai, China; School of Computer Science and Technology, Harbin Institute of Technology, Weihai, China; School of Computer Science and Technology, Harbin Institute of Technology, Weihai, China</t>
  </si>
  <si>
    <t>2020 IEEE International Conference on Advances in Electrical Engineering and Computer Applications( AEECA)</t>
  </si>
  <si>
    <t>When using traditional PrefixSpan algorithm to complete industrial Internet high-frequency operation sequence mining tasks, there are problems such as low efficiency and disordered output results. Based on the PrefixSpan algorithm, we propose an IHF algorithm (Industrial High Frequency operation queue discovery algorithm) suitable for mining high-frequency operation sequences of the Industrial Internet. The algorithm reduces the scanning operation of the database by measuring the sequence length in the system, and reduces the generation of candidate sequences by constraining the sequence projection. The accuracy and performance of the IMF algorithm are verified through experiments.</t>
  </si>
  <si>
    <t>978-1-7281-6521-9</t>
  </si>
  <si>
    <t>10.1109/AEECA49918.2020.9213685</t>
  </si>
  <si>
    <t>https://ieeexplore.ieee.org/stamp/stamp.jsp?arnumber=9213685</t>
  </si>
  <si>
    <t>sequence mode;operation log mining;support count algorithm;PrefixSpan algorithm;industrial Internet anomaly detection</t>
  </si>
  <si>
    <t>Databases;Law;Task analysis;Data mining;Internet</t>
  </si>
  <si>
    <t>data mining;Internet</t>
  </si>
  <si>
    <t>scanning operation;sequence length;candidate sequences;sequence projection;IMF algorithm;Industrial High Frequency operation queue discovery algorithm;traditional PrefixSpan algorithm;industrial Internet high-frequency operation sequence mining tasks;disordered output results</t>
  </si>
  <si>
    <t>Designing for health: a methodology for integrated diagnostics/prognostics</t>
  </si>
  <si>
    <t>R. Beshears; L. Butler</t>
  </si>
  <si>
    <t>Raytheon Advanced Device Center, McKinney, TX, USA; Raytheon Advanced Device Center, McKinney, TX, USA</t>
  </si>
  <si>
    <t>IEEE Autotestcon, 2005.</t>
  </si>
  <si>
    <t>A critical element of system readiness is the effectiveness of integrated diagnostics and prognostics. Errors in detection and isolation of failures cause unnecessary maintenance actions requiring additional troubleshooting time and replacement of could not duplicates (CNDs). Integrated diagnostics/prognostics is achieved through a systems engineering closed loop process from start to finish. Every step from conceptual phase through program shut down thrives on an integrated approach to insure maximum coverage of faults and unambiguous isolation while minimizing false alarms and re-test okays (RTOKs). An integrated health management system (HMS) methodology, proposed in this paper, connects functionality, failure modes and diagnostics/prognostics under one umbrella providing a conduit for tight traceability from requirements through design, analysis, integration, verification and validation, factory testing, and fielding while encouraging maturation through data collection. This framework minimizes errors between diagnostic/prognostic analyses and actual performance, maximizes test vertically, and paves the way for a lower risk fielded product. Iterative analyses and trade studies during the concept and development phases optimize diagnostic/prognostics approaches and architecture. Analyses and simulations during the development phase optimize health sensor selection, sensor placement, test effectiveness, and test strategies (i.e. embedded vs. external, test flow, test type etc.). Analyses and test data provide the foundation for the fidelity and accuracy of a diagnostic/prognostic reasoner, which selects test sequence, filters information and reports faults and their location. A data collection system facilitates diagnostic/prognostic effectiveness trending and identifies target areas for improvement as a function of maturation during the deployment, operations and support phases. This paper describes how all these segments weave together to create a seamless closed loop diagnostic/prognostic process that fits into the new DoD 5000.2 instruction: integrated defense acquisition, technology and logistics life cycle management framework</t>
  </si>
  <si>
    <t>1558-4550</t>
  </si>
  <si>
    <t>0-7803-9101-2</t>
  </si>
  <si>
    <t>10.1109/AUTEST.2005.1609108</t>
  </si>
  <si>
    <t>https://ieeexplore.ieee.org/stamp/stamp.jsp?arnumber=1609108</t>
  </si>
  <si>
    <t>Systems engineering and theory;Failure analysis;Production facilities;System testing;Risk analysis;Performance analysis;Iterative methods;Modeling;Analytical models;Data analysis</t>
  </si>
  <si>
    <t>electronic equipment testing;fault location;military aircraft;systems engineering</t>
  </si>
  <si>
    <t>integrated diagnostics;integrated prognostics;system readiness;detection errors;failure isolation;retest okays;troubleshooting time;could not duplicates;systems engineering closed loop process;integrated health management system;factory testing;data collection;health sensor selection;sensor placement;test sequence;filters information;fault location</t>
  </si>
  <si>
    <t>Optimization of Process-Aware Attack Detection for Industrial Control Systems Security</t>
  </si>
  <si>
    <t>F. Sicard; E. Hotellier; J. S. Pérez-Olivares; E. Zamaï</t>
  </si>
  <si>
    <t>Naval Cyber Laboratory, Naval Group, Ollioules, France; MSE Department INSA-Lyon, AMPERE Laboratory, Villeurbanne, France; MSE Department INSA-Lyon, AMPERE Laboratory, Villeurbanne, France; MSE Department INSA-Lyon, AMPERE Laboratory, Villeurbanne, France</t>
  </si>
  <si>
    <t>2020 25th IEEE International Conference on Emerging Technologies and Factory Automation (ETFA)</t>
  </si>
  <si>
    <t>Industrial Control Systems (ICS) are present in many fields, sometimes critical infrastructures, and perform complex functions to carry out their missions. However, since the beginning of the century, they have been the target of increasingly specific attacks whose consequences can be catastrophic. Thus, new security approaches at the border between IT security and safety have emerged to detect malicious activities in ICS. S.A.F.E. (Security Approach based on Filter Execution) is one of them as it enables the order analysis issued by the Programmable Logic Controller (PLC) based on behavioral models. Indicators are used to trigger automation-oriented detection mechanisms. One of these indicators, the distance, measures the minimal number of orders from the PLC to apply from the current state before reaching a prohibited state. This computation is based on the Dijkstra algorithm which is time consuming and complex. This paper presents a comparative study of different algorithms for optimizing distance computation in a cybersecurity context.</t>
  </si>
  <si>
    <t>1946-0759</t>
  </si>
  <si>
    <t>978-1-7281-8956-7</t>
  </si>
  <si>
    <t>10.1109/ETFA46521.2020.9211992</t>
  </si>
  <si>
    <t>https://ieeexplore.ieee.org/stamp/stamp.jsp?arnumber=9211992</t>
  </si>
  <si>
    <t>Model-based Detection;Graph Theory;Anomaly Detection;Cybersecurity;Control System Security;Cyber-Physical Systems</t>
  </si>
  <si>
    <t>Computational modeling;Current measurement;Conferences;Programmable logic devices;Process control;Safety;Critical infrastructure</t>
  </si>
  <si>
    <t>computer network security;critical infrastructures;industrial control;programmable controllers</t>
  </si>
  <si>
    <t>process-aware attack detection;industrial control systems security;critical infrastructures;complex functions;increasingly specific attacks whose consequences;security approaches;safety;malicious activities;SAFE;order analysis;programmable logic controller;automation-oriented detection mechanisms;optimizing distance computation;security approach based on filter execution;ICS</t>
  </si>
  <si>
    <t>Compressor Fault Diagnosis Knowledge: A Benchmark Dataset for Knowledge Extraction From Maintenance Log Sheets Based on Sequence Labeling</t>
  </si>
  <si>
    <t>T. Chen; J. Zhu; Z. Zeng; X. Jia</t>
  </si>
  <si>
    <t>Faculty of Intelligent Manufacturing, Wuyi University, Jiangmen, China; Faculty of Intelligent Manufacturing, Wuyi University, Jiangmen, China; Faculty of Intelligent Manufacturing, Wuyi University, Jiangmen, China; College of Engineering and Computer Science, California State University, Northridge, Northridge, CA, USA</t>
  </si>
  <si>
    <t>Compressor fault diagnosis requires expert knowledge. Using the sequence labeling technology, this expert knowledge can be automatically extracted from compressor maintenance log sheets. Previous studies indicate that sequence labeling methods often need a substantial amount of annotation data for knowledge extraction, Unfortunately, the annotation data are very scarce in the field of compressor fault diagnosis. In this paper, we introduce a benchmark dataset for extraction of knowledge suitable for air compressor fault diagnosis. First, we collected 11,418 pieces of information from air compressor maintenance log sheets. Fault description, service requests, causes and troubleshooting solutions were stored in a dataset for data preprocessing and masking. In addition, 6196 valid text pairs were developed after the “noises” in the raw dataset were cleaned. Second, five kinds of entities and sequences, such as equipment, faults, service requests, causes and troubleshooting solutions, were annotated by three subject experts. The annotation consistency was assessed with F1 scores. Furthermore, our proposed baseline model (or the BERT-BI-LSTM-CRF model) was compared against other five sequence labeling models (BI-LSTM-CRF, Lattice LSTM, BERT NER, ZEN, and ERNIE). The BERT-BI-LSTM-CRF model gives superior performance in extracting expert knowledge from the subject dataset. Although the baseline model is not the most cutting-edge model in the sequence labeling and named entity recognition fields, it indeed presents a great potential for compressor fault diagnosis. The dataset is available at https://github.com/chentao1999/CFDK.</t>
  </si>
  <si>
    <t>10.1109/ACCESS.2021.3072927</t>
  </si>
  <si>
    <t xml:space="preserve">Natural Science Foundation of Guangdong Province of China(grant numbers:2020A1515011468); Guangdong University Scientific Research Project(grant numbers:2019KTSCX189); </t>
  </si>
  <si>
    <t>https://ieeexplore.ieee.org/stamp/stamp.jsp?arnumber=9402822</t>
  </si>
  <si>
    <t>Compressor fault diagnosis;dataset;named entity recognition;sequence labeling</t>
  </si>
  <si>
    <t>Fault diagnosis;Labeling;Maintenance engineering;Hidden Markov models;Feature extraction;Deep learning;Benchmark testing</t>
  </si>
  <si>
    <t>compressors;fault diagnosis;feature extraction;information retrieval;knowledge acquisition;knowledge based systems;learning (artificial intelligence);maintenance engineering;natural language processing;text analysis</t>
  </si>
  <si>
    <t>BERT-BI-LSTM-CRF model;sequence labeling models;expert knowledge;compressor fault diagnosis knowledge;benchmark dataset;knowledge extraction;sequence labeling technology;sequence labeling methods;annotation data;knowledge suitable;air compressor fault diagnosis;air compressor maintenance log sheets;fault description;service requests;sequences</t>
  </si>
  <si>
    <t>Automated Monitoring of Level Distortion Coded Signals Transmitted on Rail Line</t>
  </si>
  <si>
    <t>A. I. Godyaev; A. A. Onischenko</t>
  </si>
  <si>
    <t>Dept. of Automatic telemechanics and communication, Far Eastern State Transport University (FESTU), Khabarovsk, Russia; Dept. of Automatic telemechanics and communication, Far Eastern State Transport University (FESTU), Khabarovsk, Russia</t>
  </si>
  <si>
    <t>2018 International Multi-Conference on Industrial Engineering and Modern Technologies (FarEastCon)</t>
  </si>
  <si>
    <t>Electrified railway tracks use the rail line (RL) for reverse traction current throughput, grounding the contact network and equipment supports, and transmission of information signals used by railway automation systems. The RL is exposed to various destabilizing factors, which results in signal distortion, possibly ensued by the train/cab signals switching to a full-stop signal, which entails an unplanned train stop. Therefore, shall the normal operation of railway automation systems be disrupted, it compromises traffic safety and causes train delays and schedule disruptions. Fail-safe operation necessitates timely detection of pre-failures before they may affect the equipment. The transmitted information can be distorted due to the asymmetry of currents in the rail line caused by various factors as well as due to the exposure to electromagnetic interference caused by the traction cars, non-traction power users, and power transmission lines. It is proposed to assess the asymmetry using the spectral analysis of the signal received by the rail circuit equipment from the secondary winding of the impedance bond, which analysis applies fast Fourier transform. Distortions caused by other factors are evaluated by analyzing the track receiver input. Spectral analysis output is processed by special algorithms that maximize the detection of distortions in the received signals. In order to detect pre-failures, spectral analysis is coupled with a programmed mathematical model to detect distortions in recurrent signals. Pre-failures are identified by the Decision Support System (DSS) integrated in the troubleshooting system of the rail automation devices. The use of DSS helps make decisions based on analysis of data produced by various signal-processing methods, which improves the reliability of detecting pre-failures, their causes, and threats they pose to the affected equipment.</t>
  </si>
  <si>
    <t>978-1-5386-9535-7</t>
  </si>
  <si>
    <t>10.1109/FarEastCon.2018.8602696</t>
  </si>
  <si>
    <t>https://ieeexplore.ieee.org/stamp/stamp.jsp?arnumber=8602696</t>
  </si>
  <si>
    <t>asymmetry;signal distortion;mathematical models;troubleshooting;fuzzy logic;decision support</t>
  </si>
  <si>
    <t>Distortion;Rail transportation;Windings;Automation;Rails;Mathematical model;Linguistics</t>
  </si>
  <si>
    <t>decision support systems;electromagnetic interference;fast Fourier transforms;power transmission lines;railway electrification;spectral analysis;traction</t>
  </si>
  <si>
    <t>full-stop signal;decision support system;signal distortion;destabilizing factors;information signals;contact network;reverse traction current throughput;RL;electrified railway tracks;level distortion;automated monitoring;signal-processing methods;rail automation devices;troubleshooting system;recurrent signals;received signals;spectral analysis output;track receiver input;rail circuit equipment;power transmission lines;nontraction power users;traction cars;rail line;railway automation systems;normal operation;unplanned train stop</t>
  </si>
  <si>
    <t>Reconstruction-based Multi-Scale Anomaly Detection for Cyber-Physical Systems</t>
  </si>
  <si>
    <t>Z. Dong; K. Liu; D. Han; Y. Cao; Y. Xia</t>
  </si>
  <si>
    <t>School of Automation, Beijing Institute of Technology, Beijing, China; School of Automation, Beijing Institute of Technology, Beijing, China; School of Automation, Beijing Institute of Technology, Beijing, China; School of Automation, Beijing Institute of Technology, Beijing, China; School of Automation, Beijing Institute of Technology, Beijing, China</t>
  </si>
  <si>
    <t>2022 4th International Conference on Industrial Artificial Intelligence (IAI)</t>
  </si>
  <si>
    <t>This paper considers anomaly detection for cyber-physical systems, in which the multivariate time series data collected from different sensors have complex temporal dependencies and inter-sensor correlations. We firstly propose an improved unsupervised anomaly detection framework which extracts the temporal and spatial patterns based on the autoencoder and the attention-based convolutional long-short term memory networks. In particular, the original data are fused into the input signature matrices to avoid information loss and an improved sample-based threshold setting approach is proposed to estimate the optimal threshold automatically. Finally, the experiments on two sensor datasets illustrate that our model achieves superior performance over state-of-the-art methods.</t>
  </si>
  <si>
    <t>978-1-6654-5120-8</t>
  </si>
  <si>
    <t>10.1109/IAI55780.2022.9976844</t>
  </si>
  <si>
    <t xml:space="preserve">National Natural Science Foundation of China(grant numbers:61873034); State Key Laboratory of Synthetical Automation for Process Industries(grant numbers:2021-KF-21-05); Beijing Intelligent Logistics System Collaborative Innovation Center(grant numbers:BILSCIC-2019KF-13); </t>
  </si>
  <si>
    <t>https://ieeexplore.ieee.org/stamp/stamp.jsp?arnumber=9976844</t>
  </si>
  <si>
    <t>Anomaly Detection;Reconstruction Model;Threshold Setting</t>
  </si>
  <si>
    <t>Training;Learning systems;Correlation;Time series analysis;Cyber-physical systems;Sensor systems;Data models</t>
  </si>
  <si>
    <t>Detecting Anomalous Events on Distributed Systems Using Convolutional Neural Networks</t>
  </si>
  <si>
    <t>P. Cheansunan; P. Phunchongharn</t>
  </si>
  <si>
    <t>Computer Engineering Department, King Mongkut’s University of Technology Thonburi, Bangkok, Thailand; Computer Engineering Department, King Mongkut’s University of Technology Thonburi, Bangkok, Thailand</t>
  </si>
  <si>
    <t>2019 IEEE 10th International Conference on Awareness Science and Technology (iCAST)</t>
  </si>
  <si>
    <t>Detection of anomalous events is very crucial for the maintenance and performance tuning in long-running distributed systems. System logs contain the complete information of system operation that can be used for describing the situations of the computing nodes. However, log messages are unstructured and difficult to utilize. In this work, we propose a novel anomaly detection framework in a Hadoop Distributed File System (HDFS) that transforms the log messages to structured data and automatically monitors the system operation logs using Convolutional Neural Networks (CNN). We evaluate the performance of anomaly detection in terms of precision, recall, and f-measure. The proposed framework can provide with precision = 94.76 ± 0.81%, recall = 99.53 ± 0.23%, and f-measure = 97.09 ± 0.49%. To apply the proposed framework in the practical application, we also concern about the training time and prediction productivity. From our experimental results, our proposed framework outperforms the existing models (i.e., LSTM and Bi-LSTM) with higher recall, lower training time, and higher prediction productivity.</t>
  </si>
  <si>
    <t>2325-5994</t>
  </si>
  <si>
    <t>978-1-7281-3821-3</t>
  </si>
  <si>
    <t>10.1109/ICAwST.2019.8923357</t>
  </si>
  <si>
    <t>https://ieeexplore.ieee.org/stamp/stamp.jsp?arnumber=8923357</t>
  </si>
  <si>
    <t>Anomaly Detection;Deep Learning;Language model;Monitoring system;Preventive Maintenance</t>
  </si>
  <si>
    <t>Anomaly detection;Training;Data models;Predictive models;Convolution;Task analysis;Systems operation</t>
  </si>
  <si>
    <t>convolutional neural nets;distributed databases;parallel processing;security of data</t>
  </si>
  <si>
    <t>anomalous events detection;distributed systems;Convolutional Neural Networks;System logs;system operation;computing nodes;log messages;Hadoop Distributed File System;anomaly detection framework</t>
  </si>
  <si>
    <t>Insider Threat Detection using Deep Learning: A Review</t>
  </si>
  <si>
    <t>M. Raut; S. Dhavale; A. Singh; A. Mehra</t>
  </si>
  <si>
    <t>Defence Institute of Advanced Technology, Pune, India; Defence Institute of Advanced Technology, Pune, India; Persistent Systems, Pune, India; National Critical Information Infrastructure Protection Centre, Mumbai, India</t>
  </si>
  <si>
    <t>2020 3rd International Conference on Intelligent Sustainable Systems (ICISS)</t>
  </si>
  <si>
    <t>A plethora of research is available for detecting and mitigating threats that occur across the organization's boundaries. However, Insider Threat Detection has only recently entered the limelight. It turns out to be a daunting task, given that insiders can evade firewalls, Intrusion Detection Systems, and other security mechanisms aimed at protecting the information infrastructure from outside attacks. In addition to this, some insiders having administrative rights to access privileged information and perform operations on it might turn rogue. Their malicious actions could go undetected as their digital footprint might get buried in massive dumps of log data. This survey aims to provide a comprehensive explanation of the problem statement at hand, Insider Threat Detection using Deep Learning. It has been initiated by introducing Insider Threat Detection and related terminology. Deep Learning has been chosen as the preferred approach for solving this problem statement as it has been proven to be better than the conventional Machine Learning algorithms while dealing with complex data originating from varied sources. Here, Deep Learning and Log based Anomaly Detection have been explained. Some datasets available specifically for the research domain of Insider Threat Detection have been brought under one roof. Then, by having a closer look at the CERT Insider Threat Dataset, a brief comparative analysis of the existing Deep Learning solutions for Insider Threat Detection based on this dataset is provided. Also, this work overviews the challenges faced and how they open doors for further research. In order to cater to the readers looking for an industry-oriented approach, this survey explains how a Deep Learning model can be integrated with the Elasticsearch-Logstash-Kibana (ELK) Stack.</t>
  </si>
  <si>
    <t>978-1-7281-7089-3</t>
  </si>
  <si>
    <t>10.1109/ICISS49785.2020.9315932</t>
  </si>
  <si>
    <t>https://ieeexplore.ieee.org/stamp/stamp.jsp?arnumber=9315932</t>
  </si>
  <si>
    <t>insider threat detection;deep learning;log analysis;anomaly detection;ELK stack</t>
  </si>
  <si>
    <t>Deep learning;Feature extraction;Security;Computer architecture;Weapons;Anomaly detection;Conferences</t>
  </si>
  <si>
    <t>deep learning (artificial intelligence);security of data;system monitoring</t>
  </si>
  <si>
    <t>insider threat detection;deep learning;CERT insider threat dataset;log based anomaly detection</t>
  </si>
  <si>
    <t>Fault and Attack Detection and Diagnosis by Analysis of Electrical Waveforms of Power Networks</t>
  </si>
  <si>
    <t>S. J. Coshatt; B. Yang; J. Ye; W. Song; F. Zahiri; J. Hill</t>
  </si>
  <si>
    <t>Center for Cyber-physical Systems, University of Georgia, Athens, GA; Center for Cyber-physical Systems, University of Georgia, Athens, GA; Center for Cyber-physical Systems, University of Georgia, Athens, GA; Center for Cyber-physical Systems, University of Georgia, Athens, GA; 402 CMXG/MXDEO, Robins Air Force Base, Warner Robins, GA; Aging Aircraft Solutions, Warner Robins, GA</t>
  </si>
  <si>
    <t>2022 IEEE Aerospace Conference (AERO)</t>
  </si>
  <si>
    <t>In recent years, increasing numbers of electronic control units (ECUs), programmable logic controllers (PLCs), and other types of programmable electronics have been deployed into cyber-physical systems. While such progress increased productivity and product quality, it also introduces vulnerabilities to both hardware and software. This study proposes a data-driven approach to monitoring the electric waveforms of the power network of cyber-physical systems for attack and fault detection and diagnosis. In terms of methodology, most studies focus on classification, which only allows for classification of known attacks or faults. While new attacks could be detected, they cannot be properly diagnosed as a new attack would be forced into one of the existing classifiers, thus leading to an incorrect diagnosis. This study proposes using clustering to detect and diagnosis anomalies. Specifically, it proposes using two dimensional unsupervised shapelets (2D u-shapelets) for clustering. U-shapelets are short time series with discriminatory capabilities that can be automatically extracted from a data set. This study is the first of a two phase study to incorporate dynamic clustering with u-shapelets. The advantage of this long term approach allows a system to notify systems users of a new type of attack or fault, which can later be labelled. Thus, the system can learn to identify new anomalies. Extensive evaluations are conducted to study the algorithm performance, such as the performance metrics vs the number of clusters and anomaly types, and the effectiveness for novel adversarial attacks on such systems.</t>
  </si>
  <si>
    <t>978-1-6654-3760-8</t>
  </si>
  <si>
    <t>10.1109/AERO53065.2022.9843462</t>
  </si>
  <si>
    <t>https://ieeexplore.ieee.org/stamp/stamp.jsp?arnumber=9843462</t>
  </si>
  <si>
    <t>Productivity;Measurement;Time series analysis;Two dimensional displays;Programmable logic devices;Cyber-physical systems;Software</t>
  </si>
  <si>
    <t>cyber-physical systems;fault diagnosis;learning (artificial intelligence);pattern classification;pattern clustering;power aware computing;security of data;unsupervised learning</t>
  </si>
  <si>
    <t>data-driven approach;power network;cyber-physical systems;fault detection;diagnosis anomalies;u-shapelets;phase study;long term approach;novel adversarial attacks;programmable logic controllers;programmable electronics;product quality;fault diagnosis;electric waveform analysis;electronic control units;ECUs;PLCs;electrical waveform monitoring;fault classification;attack classification;anomaly clustering;anomaly detection;anomaly diagnosis;two dimensional unsupervised shapelets;2D u-shapelets;dynamic clustering;adversarial attacks</t>
  </si>
  <si>
    <t>A Parallel Majority Learning Algorithm for Anomaly Detection</t>
  </si>
  <si>
    <t>S. -Y. Huang; Y. -Y. Peng; F. Yu</t>
  </si>
  <si>
    <t>Institute for Information Industry, Taipei, Taiwan; Department of Management Information Systems, National Chengchi University, Taipei, Taiwan; Department of Management Information Systems, National Chengchi University, Taipei, Taiwan</t>
  </si>
  <si>
    <t>2017 IEEE 15th Intl Conf on Dependable, Autonomic and Secure Computing, 15th Intl Conf on Pervasive Intelligence and Computing, 3rd Intl Conf on Big Data Intelligence and Computing and Cyber Science and Technology Congress(DASC/PiCom/DataCom/CyberSciTech)</t>
  </si>
  <si>
    <t>Cloud computing has been adopted widely in the last decade. While the trend of shared economics on computing resources continues, new attacks with unknown patterns threaten the security of the eco-system constantly. Though cloud systems with advanced monitoring mechanisms are capable of collecting detailed system and operation information of executions of virtual machines, it is essential to identify abnormal behaviors out of massive logs. We propose a new parallel algorithm of unsupervised majority learning to identify outliers that are inconsistent with the majority pattern. Adopting parallel computation, we facilitate outlier detection to be deployed with the modern scalable framework.</t>
  </si>
  <si>
    <t>978-1-5386-1956-8</t>
  </si>
  <si>
    <t>10.1109/DASC-PICom-DataCom-CyberSciTec.2017.211</t>
  </si>
  <si>
    <t>https://ieeexplore.ieee.org/stamp/stamp.jsp?arnumber=8328555</t>
  </si>
  <si>
    <t>Big data analytics;outlier detection;neural network;distributed computing</t>
  </si>
  <si>
    <t>Pipelines;Training data;Anomaly detection;Sparks;Neural networks;Cloud computing;Task analysis</t>
  </si>
  <si>
    <t>cloud computing;learning (artificial intelligence);parallel algorithms;security of data;virtual machines</t>
  </si>
  <si>
    <t>parallel algorithm;virtual machines;advanced monitoring mechanisms;cloud systems;eco-system;cloud computing;anomaly detection;parallel majority learning algorithm;outlier detection;parallel computation;majority pattern;unsupervised majority</t>
  </si>
  <si>
    <t>A Bayesian model for anomaly detection in SQL databases for security systems</t>
  </si>
  <si>
    <t>M. M. Drugan</t>
  </si>
  <si>
    <t>Mathematics and Computer Science Department, Technical University of Eindhoven</t>
  </si>
  <si>
    <t>2016 IEEE Symposium Series on Computational Intelligence (SSCI)</t>
  </si>
  <si>
    <t>We focus on automatic anomaly detection in SQL databases for security systems. Many logs of database systems, here the Townhall database, contain detailed information about users, like the SQL queries and the response of the database. A database is a list of log instances, where each log instance is a Cartesian product of feature values with an attached anomaly score. All log instances with the anomaly score in the top percentile are identified as anomalous. Our contribution is multi-folded. We define a model for anomaly detection of SQL databases that learns the structure of Bayesian networks from data. Our method for automatic feature extraction generates the maximal spanning tree to detect the strongest similarities between features. Novel anomaly scores based on the joint probability distribution of the database features and the log-likelihood of the maximal spanning tree detect both point and contextual anomalies. Multiple anomaly scores are combined within a robust anomaly analysis algorithm. We validate our method on the Townhall database showing the performance of our anomaly detection algorithm.</t>
  </si>
  <si>
    <t>978-1-5090-4240-1</t>
  </si>
  <si>
    <t>10.1109/SSCI.2016.7849905</t>
  </si>
  <si>
    <t>https://ieeexplore.ieee.org/stamp/stamp.jsp?arnumber=7849905</t>
  </si>
  <si>
    <t>Database systems;Security;Bayes methods;Feature extraction;Detection algorithms;Probability distribution</t>
  </si>
  <si>
    <t>Bayes methods;belief networks;feature extraction;security of data;SQL</t>
  </si>
  <si>
    <t>robust anomaly analysis algorithm;log-likelihood;joint probability distribution;anomaly scores;maximal spanning tree;automatic feature extraction;Bayesian networks;Cartesian product;log instances;SQL queries;Townhall database;database systems;automatic anomaly detection algorithm;security systems;SQL databases;Bayesian model</t>
  </si>
  <si>
    <t>Marine Vessel Telemetry Data Processing Using Machine Learning</t>
  </si>
  <si>
    <t>H. Susanto; G. Wibisono</t>
  </si>
  <si>
    <t>Electrical Engineering Department, Universitas Indonesia, Faculty of Engineering, Depok, Indonesia; Electrical Engineering Department, Universitas Indonesia, Faculty of Engineering, Depok, Indonesia</t>
  </si>
  <si>
    <t>2019 6th International Conference on Electrical Engineering, Computer Science and Informatics (EECSI)</t>
  </si>
  <si>
    <t>In Indonesia, one of the causes of the high cost of fuel in the shipping industry is theft and misuse of fuel. This happened because ship management center unable to monitor all the activities of the ship when the ship sailing in the middle of the ocean. Lately, ship monitoring through the latest technology are being carried out, one of which is the Machine to Machine (M2M) based Vessel Monitoring System (VMS) technology. The development of VMS and telemetry technology has enabled monitoring of engines and fuel consumption of ships in real time. The problem with this VMS system is that there is still a dependency on the analysis of experts who need a long time to analyze various parameters of existing telemetry data, which lead to inaccuracy and delay in anomaly detection. This study conducted a statistical analysis of telemetry data, especially in ship movement and machine activities, and then designed the fuel consumption regularity classification system with the Naive Bayes and Logistics Regression. Naive Bayes method was chosen because it can produce maximum accuracy with little training data, and Logistics Regression was chosen for its simplicity and excellent results in prediction of numerical and discrete data. The results of this study indicate that telemetry data from the VMS system can be used to detect irregularities in Fuel consumption. Tested with selected data, Naive Bayes classification accuracy in irregularities detection is up to 92% while logistic regression is up to 96%.</t>
  </si>
  <si>
    <t>978-602-0737-30-0</t>
  </si>
  <si>
    <t>10.23919/EECSI48112.2019.8976923</t>
  </si>
  <si>
    <t>https://ieeexplore.ieee.org/stamp/stamp.jsp?arnumber=8976923</t>
  </si>
  <si>
    <t>Vessel Monitoring System;Machine Learning;Naive Bayes;Regresi logistik;GPS;M2M</t>
  </si>
  <si>
    <t>data analysis;marine communication;marine engineering;naive Bayes methods;pattern classification;regression analysis;shipbuilding industry;ships;statistical analysis;telemetry</t>
  </si>
  <si>
    <t>fuel consumption regularity classification system;Logistics Regression;VMS system;naive Bayes classification;marine Vessel telemetry data processing;Machine learning;shipping industry;ship management center;ship sailing;ship monitoring;Vessel Monitoring System technology;telemetry technology;ship movement;statistical analysis</t>
  </si>
  <si>
    <t>System Design for a Data-Driven and Explainable Customer Sentiment Monitor Using IoT and Enterprise Data</t>
  </si>
  <si>
    <t>A. Nguyen; S. Foerstel; T. Kittler; A. Kurzyukov; L. Schwinn; D. Zanca; T. Hipp; S. D. Jun; M. Schrapp; E. Rothgang; B. Eskofier</t>
  </si>
  <si>
    <t>Siemens Healthcare GmbH, Erlangen, Germany; Department of Industrial Engineering and Health, University of Applied Sciences Amberg-Weiden, Amberg, Germany; infoteam Software AG, Bubenreuth, Germany; Siemens Healthcare GmbH, Erlangen, Germany; Machine Learning and Data Analytics Laboratory, Friedrich-Alexander-Universität Erlangen-Nürnberg (FAU), Erlangen, Germany; Machine Learning and Data Analytics Laboratory, Friedrich-Alexander-Universität Erlangen-Nürnberg (FAU), Erlangen, Germany; Siemens Healthcare GmbH, Erlangen, Germany; Siemens Shanghai Medical Equipment Ltd., Shanghai, China; Siemens Healthcare GmbH, Erlangen, Germany; Department of Industrial Engineering and Health, University of Applied Sciences Amberg-Weiden, Amberg, Germany; Machine Learning and Data Analytics Laboratory, Friedrich-Alexander-Universität Erlangen-Nürnberg (FAU), Erlangen, Germany</t>
  </si>
  <si>
    <t>The most important goal of customer service is to keep the customer satisfied. However, service resources are always limited and must prioritize specific customers. Therefore, it is essential to identify customers who potentially become unsatisfied and might lead to escalations. Data science on IoT data (especially log data) for machine health monitoring and analytics on enterprise data for customer relationship management (CRM) have mainly been researched and applied independently. This paper presents a data-driven decision support system framework that combines IoT and enterprise data to model customer sentiment and predicts escalations. The proposed framework includes a fully automated and interpretable machine learning pipeline using state-of-the-art methods. The framework is applied in a real-world case study with a major medical device manufacturer providing data from a fleet of thousands of high-end medical devices. An anonymized version of this industrial benchmark is released for the research community based on the presented case study, which has interesting and challenging properties. In our extensive experiments, we achieve a Recall@50 of 50.0 % for the task of predicting customer escalations. In addition, we show that combining IoT and enterprise data can improve prediction results and ease troubleshooting. Additionally, we propose a practical workflow for end-users when applying the proposed framework.</t>
  </si>
  <si>
    <t>10.1109/ACCESS.2021.3106791</t>
  </si>
  <si>
    <t xml:space="preserve">German Research Foundation (DFG) within the framework of the Heisenberg Professorship Program(grant numbers:ES434/8-1); Siemens Healthineers AG; </t>
  </si>
  <si>
    <t>https://ieeexplore.ieee.org/stamp/stamp.jsp?arnumber=9520354</t>
  </si>
  <si>
    <t>Customer service;decision support system;IoT data;explainable AI;machine learning;big data;industrial AI</t>
  </si>
  <si>
    <t>Feature extraction;Predictive models;Decision support systems;Data models;Machine learning;Monitoring;Medical devices</t>
  </si>
  <si>
    <t>Fast Anomaly Detection in Micro Data Centers Using Machine Learning Techniques</t>
  </si>
  <si>
    <t>N. P. Nanekaran; M. Esmalifalak; M. Narimani</t>
  </si>
  <si>
    <t>Electrical and Computer Engineering, McMaster University, Hamilton, Canada; Computing Infrastructure Research Center (CIRC), McMaster University, Hamilton, Canada; Electrical and Computer Engineering, McMaster University, Hamilton, Canada</t>
  </si>
  <si>
    <t>2020 IEEE 18th International Conference on Industrial Informatics (INDIN)</t>
  </si>
  <si>
    <t>This paper proposes a new approach to fast detection of abnormal behaviour of cooling and IT systems in micro data centers (MDCs) based on machine learning (ML) techniques. Conventional protection of MDCs focuses on monitoring individual parameters such as temperature at different locations and when these parameters reaches certain high values, then alarm will be triggered. This paper employs ML techniques to extract normal and abnormal behaviour of the cooling and IT systems. Developed data acquisition system together with unsupervised learning methods quickly learns the physical dynamics of normal operation and is able to detect deviations from such behaviours. This provides an efficient way for not only producing health index for the MDC, but also a rich label logging system that will be used for the supervised learning methods. The effectiveness of the proposed detection technique is evaluated on a MDC placed at Computing Infrastructure Research Center (CIRC) in McMaster Innovation Park (MIP), McMaster University.</t>
  </si>
  <si>
    <t>2378-363X</t>
  </si>
  <si>
    <t>978-1-7281-4964-6</t>
  </si>
  <si>
    <t>10.1109/INDIN45582.2020.9442233</t>
  </si>
  <si>
    <t>https://ieeexplore.ieee.org/stamp/stamp.jsp?arnumber=9442233</t>
  </si>
  <si>
    <t>predictive maintenance;artificial intelligence;machine learning;supervised learning;unsupervised learning;micro data center;anomaly detection;data acquisition;support vector machine (SVM);One-Class SVM</t>
  </si>
  <si>
    <t>Support vector machines;Data centers;Technological innovation;Cooling;Data acquisition;Machine learning;Indexes</t>
  </si>
  <si>
    <t>computer centres;data analysis;learning (artificial intelligence);medical computing;unsupervised learning</t>
  </si>
  <si>
    <t>fast anomaly detection;microdata centers;machine learning techniques;abnormal behaviour;MDCs;conventional protection;ML techniques;developed data acquisition system;unsupervised learning methods;normal operation;rich label logging system;supervised learning methods;detection technique;Computing Infrastructure Research Center</t>
  </si>
  <si>
    <t>A Data-Driven Method to Detect the Abnormal Instances in an Electricity Market</t>
  </si>
  <si>
    <t>P. Zamani-Dehkordi; L. Rakai; H. Zareipour</t>
  </si>
  <si>
    <t>Department of Electrical and Computer Engineering, University of Calgary, Calgary, AB, Canada; Department of Electrical and Computer Engineering, University of Calgary, Calgary, AB, Canada; Department of Electrical and Computer Engineering, University of Calgary, Calgary, AB, Canada</t>
  </si>
  <si>
    <t>2015 IEEE 14th International Conference on Machine Learning and Applications (ICMLA)</t>
  </si>
  <si>
    <t>Participants in an electricity market expect to have a fair, transparent, and open competition. Market Surveillance Administrators (MSA) are responsible for monitoring the market outcomes to investigate if they are consistent with the fundamentals of the electricity markets. It can be an immensely time-consuming process with high amounts of computations in an electricity market with huge numbers of participants. Besides, a manual review of market operations may be biased by involving humans in the decision making process. If this anomaly detection procedure can be done automatically then it can be a great aid to the market surveillance process for having an unbiased and prompt tool to monitor the market. In this paper, an anomaly detection algorithm is proposed to identify the events of interest in an electricity market. This algorithm provides the MSA with a tool to detect the instances in the electricity market when electricity price behavior deviates from the normal expected regime. These anomalous hours can then be analyzed further in order to diagnose the reason.</t>
  </si>
  <si>
    <t>978-1-5090-0287-0</t>
  </si>
  <si>
    <t>10.1109/ICMLA.2015.63</t>
  </si>
  <si>
    <t>https://ieeexplore.ieee.org/stamp/stamp.jsp?arnumber=7424459</t>
  </si>
  <si>
    <t>Electricity market;Data mining;Anomaly detection</t>
  </si>
  <si>
    <t>Electricity supply industry;Data models;Detection algorithms;Correlation;Kernel;Monitoring;Data mining</t>
  </si>
  <si>
    <t>data analysis;power engineering computing;power markets;power system economics;pricing</t>
  </si>
  <si>
    <t>data-driven method;abnormal instances detection;electricity market;market surveillance process;anomaly detection algorithm;MSA;market surveillance administrators;electricity price behavior</t>
  </si>
  <si>
    <t>Anomaly Detection in Real-Time Multi-Threaded Processes Using Hardware Performance Counters</t>
  </si>
  <si>
    <t>P. Krishnamurthy; R. Karri; F. Khorrami</t>
  </si>
  <si>
    <t>Department of Electrical and Computer Engineering, NYU Tandon School of Engineering, Brooklyn, NY, USA; Department of Electrical and Computer Engineering, NYU Tandon School of Engineering, Brooklyn, NY, USA; Department of Electrical and Computer Engineering, NYU Tandon School of Engineering, Brooklyn, NY, USA</t>
  </si>
  <si>
    <t>IEEE Transactions on Information Forensics and Security</t>
  </si>
  <si>
    <t>We propose a novel methodology for real-time monitoring of software running on embedded processors in cyber-physical systems (CPS). The approach uses real-time monitoring of hardware performance counters (HPC) and applies to multi-threaded and interrupt-driven processes typical in programmable logic controller (PLC) implementation of real-time controllers. The methodology uses a black-box approach to profile the target process using HPCs. The time series of HPC measurements over a time window under known-good operating conditions is used to train a machine learning classifier. At run-time, this trained classifier classifies the time series of HPC measurements as baseline (i.e., probabilistically corresponding to a model learned from the training data) or anomalous. The baseline versus anomalous labels over successive time windows offer robustness against the stochastic variability of code execution on the embedded processor and detect code modifications. We demonstrate effectiveness of the approach on an embedded PLC in a hardware-in-the-loop (HITL) testbed emulating a benchmark industrial process. In addition, to illustrate the scalability of the approach, we also apply the methodology to a second PLC platform running a representative embedded control process.</t>
  </si>
  <si>
    <t>1556-6021</t>
  </si>
  <si>
    <t>10.1109/TIFS.2019.2923577</t>
  </si>
  <si>
    <t xml:space="preserve">Office of Naval Research(grant numbers:N00014-15-1-2182,N00014-17-1-2006); Defense Advanced Research Projects Agency(grant numbers:FA8750-16-C-0179); </t>
  </si>
  <si>
    <t>https://ieeexplore.ieee.org/stamp/stamp.jsp?arnumber=8737990</t>
  </si>
  <si>
    <t>Anomaly detection;cyber security;programmable logic controller;malware;resilient control</t>
  </si>
  <si>
    <t>Malware;Monitoring;Real-time systems;Program processors;Process control;Time series analysis;Hardware</t>
  </si>
  <si>
    <t>cyber-physical systems;embedded systems;hardware-in-the loop simulation;learning (artificial intelligence);multi-threading;pattern classification;programmable controllers;time series</t>
  </si>
  <si>
    <t>anomaly detection;real-time multithreaded processes;hardware performance counters;real-time monitoring;embedded processor;cyber-physical systems;interrupt-driven processes;programmable logic controller implementation;black-box approach;time series;HPC measurements;time window;machine learning classifier;hardware-in-the-loop testbed;target process profiling</t>
  </si>
  <si>
    <t>Subspace based Anomaly Detection Framework for Point Clouds</t>
  </si>
  <si>
    <t>J. Van Zyl; H. Du; S. Thudumu; I. Logothetis; S. Barnett; R. Vasa; K. Mouzakis</t>
  </si>
  <si>
    <t>Applied Artificial Intelligence Institute (A2 I2), Deakin University, Geelong, VIC, Australia; Applied Artificial Intelligence Institute (A2 I2), Deakin University, Geelong, VIC, Australia; Applied Artificial Intelligence Institute (A2 I2), Deakin University, Geelong, VIC, Australia; Applied Artificial Intelligence Institute (A2 I2), Deakin University, Geelong, VIC, Australia; Applied Artificial Intelligence Institute (A2 I2), Deakin University, Geelong, VIC, Australia; Applied Artificial Intelligence Institute (A2 I2), Deakin University, Geelong, VIC, Australia; Applied Artificial Intelligence Institute (A2 I2), Deakin University, Geelong, VIC, Australia</t>
  </si>
  <si>
    <t>2022 IEEE 18th International Conference on e-Science (e-Science)</t>
  </si>
  <si>
    <t>In many real-world applications such as the inspection of powerlines, the automated detection of anomalies can minimise damage and reduce costs that result from the presence of unknown anomalies. Technologies such as LiDAR scans obtained from Unmanned Aerial Vehicles (UAV) are becoming prominent due to the data depth they provide. In the context of powerline transmission, investigators must search for anomalous elements such as line defects or obstructions. Such occurrences are not always apparent and detecting them requires extensive analysis of data within vast areas of wilderness. Automating this process can reduce time and labor costs. We propose a methodology to define what constitutes an anomaly within mapped real-world scenes, and a technique to address different types of anomalies. The notion of unknowns and knowns composed of unknown to both human and machine, known to human and unknown to machine, unknown to human and known to machine, and known to both human and machine is considered to develop a novel framework that detects anomalous patterns. For the purpose of evaluation, we introduce synthetic anomalous data points through our data augmentation methods. Our framework achieved 63.78% accuracy in detecting the points known to the machine and unknown to the machine from the Sensat Urban validation scene. Within the scene, 78.22% of the incorrectly classified data were detected as unknown to the machine. Furthermore, our framework achieved 84.34% accuracy in detecting the synthetic data and 35.5% accuracy in detecting those data as anomalies.</t>
  </si>
  <si>
    <t>978-1-6654-6124-5</t>
  </si>
  <si>
    <t>10.1109/eScience55777.2022.00045</t>
  </si>
  <si>
    <t>https://ieeexplore.ieee.org/stamp/stamp.jsp?arnumber=9973545</t>
  </si>
  <si>
    <t>Anomaly Detection;Known-Unknowns;LiDAR;Point Cloud Data;Power Line Transmission;Subspaces;Unmanned Aerial Vehicles (UAV);Unknown-Unknowns</t>
  </si>
  <si>
    <t>Point cloud compression;Industries;Costs;Laser radar;Semantics;Predictive models;Inspection</t>
  </si>
  <si>
    <t>Unsupervised Anomaly Detection in Multivariate Time Series through Transformer-based Variational Autoencoder</t>
  </si>
  <si>
    <t>H. Zhang; Y. Xia; T. Yan; G. Liu</t>
  </si>
  <si>
    <t>Key Laboratory of Intelligent Control and Decision of Complex Systems, School of Automation, Beijing Institute of Technology, Beijing, P. R. China; Key Laboratory of Intelligent Control and Decision of Complex Systems, School of Automation, Beijing Institute of Technology, Beijing, P. R. China; Key Laboratory of Intelligent Control and Decision of Complex Systems, School of Automation, Beijing Institute of Technology, Beijing, P. R. China; Alibaba Group, Hangzhou, P. R. China</t>
  </si>
  <si>
    <t>2021 33rd Chinese Control and Decision Conference (CCDC)</t>
  </si>
  <si>
    <t>Modern industrial devices often use multiple sensors to detect the status of system, which produce a large amount of multivariate time series. Due to the complex temporal dependency of intra-channel and inter-correlations among different channels, few of proposed algorithms have addressed these challenges for anomaly detection in multivariate time series. Besides, previous work does not consider future dependency, which has been shown to be critical for sequential data modeling. In this paper, we develop an unsupervised anomaly detection algorithm TransAnomaly, which integrates Transformer, variational autoencoder (VAE) and nonlinear state space model. TransAnomaly not only reduces the computational complexity and allows for more parallelization but also provides explainable insights. To the best of our knowledge, it is the first model that combines VAE and Transformer for multivariate time series anomaly detection. Extensive experiments on several public real-world datasets show that TransAnomaly outperforms state-of-the-art baseline methods while training cost is reduced by nearly 80%.</t>
  </si>
  <si>
    <t>1948-9447</t>
  </si>
  <si>
    <t>978-1-6654-4089-9</t>
  </si>
  <si>
    <t>10.1109/CCDC52312.2021.9601669</t>
  </si>
  <si>
    <t xml:space="preserve">National Key Research and Development Program of China(grant numbers:2018YFB1003700); </t>
  </si>
  <si>
    <t>https://ieeexplore.ieee.org/stamp/stamp.jsp?arnumber=9601669</t>
  </si>
  <si>
    <t>Multivariate Time Series;Anomaly Detection;Transformer;Parallelization</t>
  </si>
  <si>
    <t>Training;Costs;Computational modeling;Time series analysis;Transformers;Probabilistic logic;Sensor systems</t>
  </si>
  <si>
    <t>data mining;security of data;time series;unsupervised learning</t>
  </si>
  <si>
    <t>multivariate time series;unsupervised anomaly detection algorithm;nonlinear state space model;transformer-based variational autoencoder;TransAnomaly algorithm;VAE</t>
  </si>
  <si>
    <t>Introducing a Reliability Analysis Framework for High Performance Computing Environments</t>
  </si>
  <si>
    <t>S. Sharma; A. D. Clark</t>
  </si>
  <si>
    <t>Whiting School of Engineering, Johns Hopkins University, Baltimore, Maryland; Lane Department of Computer Science and Electrical Engineering, West Virginia University, Morgantown, West Virginia</t>
  </si>
  <si>
    <t>2018 IEEE/ACM International Conference on Advances in Social Networks Analysis and Mining (ASONAM)</t>
  </si>
  <si>
    <t>Supercomputing environments are becoming the norm for daily use. However, their complex infrastructure makes troubleshooting and monitoring failures extremely difficult. This is because these infrastructures contain thousands of nodes representing various applications and processors. To address these concerns, we propose a real-time reliability analysis framework for high performance computing (HPC) environments where the contributions are three-fold. First, an improved data network extrapolation (DNE) methodology is proposed as a pre-processing module. This component incorporates the system failure information (i.e. job, fault, and error log files) and performs robust job-based failure accounting for sequential and parallel jobs. This element also performs cross-referencing to compute task-based failure accounting, where the assumption is made that tasks are comprised of either one or more jobs. Next, a reliability characterization and analysis (RCA) schema is proposed that takes the failure information from the DNE process to perform survival analyses on each individual node in addition to the entire reliability infrastructure. This is coupled with a failure metrics characterization (FMC) schema that estimates the failure metrics such as the mean time to failure (MTTF) as well as the hazard rate. Additionally, a comparative analysis is made between the Log-Normal or Weibull distributions in terms of modeling job and task-based failure activity. Empirical analysis using the Structural Simulation Toolkit (SST) illustrate the promise of this approach in terms of characterizing, monitoring, and troubleshooting failure behavior. The results of this work can aide systems administrators the dynamic tools to pinpoint and monitor failure behavior; its impacts; and alternative job-scheduling policies without interrupting production processes.</t>
  </si>
  <si>
    <t>2473-991X</t>
  </si>
  <si>
    <t>978-1-5386-6051-5</t>
  </si>
  <si>
    <t>10.1109/ASONAM.2018.8508245</t>
  </si>
  <si>
    <t>https://ieeexplore.ieee.org/stamp/stamp.jsp?arnumber=8508245</t>
  </si>
  <si>
    <t>Reliability Analysis;Failure Monitoring;Digital Surveillance;High Performance Computing</t>
  </si>
  <si>
    <t>Reliability;Task analysis;Monitoring;Measurement;Extrapolation;Hazards;High performance computing</t>
  </si>
  <si>
    <t>parallel processing;scheduling;system recovery</t>
  </si>
  <si>
    <t>high performance computing environments;supercomputing environments;real-time reliability analysis framework;improved data network extrapolation methodology;robust job-based failure accounting;sequential jobs;parallel jobs;task-based failure accounting;DNE process;task-based failure activity;alternative job-scheduling policies;Structural Simulation Toolkit;reliability characterization and analysis</t>
  </si>
  <si>
    <t>VitalCore: Analytics and Support Dashboard for Medical Device Integration</t>
  </si>
  <si>
    <t>H. Choi; A. Lor; M. Megonegal; X. Ji; A. Watson; J. Weimer; I. Lee</t>
  </si>
  <si>
    <t>Dept. of Computer and Information Science, University of Pennsylvania; Penn Medicine, University of Pennsylvania; Penn Medicine, University of Pennsylvania; Dept. of Computer and Information Science, University of Pennsylvania; Dept. of Computer and Information Science, University of Pennsylvania; Dept. of Computer and Information Science, University of Pennsylvania; Dept. of Computer and Information Science, University of Pennsylvania</t>
  </si>
  <si>
    <t>2021 IEEE/ACM Conference on Connected Health: Applications, Systems and Engineering Technologies (CHASE)</t>
  </si>
  <si>
    <t>Medical professionals spend extensive time collecting, validating, reviewing, and analyzing medical device data. These devices use vendor-specific applications with lengthy trou-bleshooting times, causing extended downtimes where medical professionals have to manually document patient data in the electronic health record (EHR). Manual logging of this data creates delays and leaves it vulnerable to errors, manipulation, and omissions. In this paper, we present VitalCore, a medical device integration platform that supports access to medical device data in real-time. We deploy VitalCore in three applications at Penn Medicine: Medical Device Dashboard, Ventilation Alert, and Anomaly Detector. In the Medical Device Dashboard, we reduced, by up to six times, the amount of time required of medical professionals, clinical engineers, and IT analysts by simplifying the troubleshooting workflow, thus decreasing down-times and increasing clinical productivity. In Ventilation Alert, we demonstrated the ability to assist medical professionals by alerting them to newly ventilated patients. In Anomaly Detector, we showed that we could predict anomalous patterns in our data with 93% accuracy.</t>
  </si>
  <si>
    <t>978-1-6654-3965-7</t>
  </si>
  <si>
    <t>10.1109/CHASE52844.2021.00016</t>
  </si>
  <si>
    <t>https://ieeexplore.ieee.org/stamp/stamp.jsp?arnumber=9697934</t>
  </si>
  <si>
    <t>Productivity;Medical devices;Detectors;Manuals;Documentation;Ventilation;Real-time systems</t>
  </si>
  <si>
    <t>biomedical equipment;data analysis;electronic health records</t>
  </si>
  <si>
    <t>patient data;VitalCore;medical device integration;medical professionals;clinical productivity;medical device data analysis;medical device dashboard;vendor-specific applications;electronic health record;EHR;Penn medicine;ventilation alert;anomaly detector;clinical engineers;IT analysts;troubleshooting workflow;anomalous pattern prediction</t>
  </si>
  <si>
    <t>Recovering Missing Data via Top-k Repeated Patterns for Fuzzy-Based Abnormal Node Detection in Sensor Networks</t>
  </si>
  <si>
    <t>N. Berjab; H. H. Le; H. Yokota</t>
  </si>
  <si>
    <t>Tokyo Institute of Technology, Tokyo, Japan; Tokyo Institute of Technology, Tokyo, Japan; Tokyo Institute of Technology, Tokyo, Japan</t>
  </si>
  <si>
    <t>The stream data acquired by heterogeneous Internet of Things (IoT) sensors are seldom perfect. Most of the collected data streams include either missing or abnormal values caused by various factors such as failure, malfunction, or integrity attacks. Such unreliable data affect the real-time monitoring and compromise the quality of data analysis. By simply analyzing the sensor data via anomaly detection, applications may still be unreliable over the incomplete sensor data streams. Therefore, a reliable method for recovering the missing data and detecting the abnormal ones is indispensable in the IoT environment. This paper presents FuzHD++, a new method to recover missing sensor data and detect abnormal nodes jointly rather than independently. Both elements, data recovery and abnormal node detection, rely on the observed temporal and spatial correlation of sensor data to effectively achieve reliable recovery estimation and detection performance. In the data recovery process, the system adopts a matrix profile to extract the top- $k$  repeated patterns from different sensor nodes. Furthermore, it utilizes the  $k$ -nearest neighbor estimator to recover the missing data based on the extracted pattern information of multiple neighbor nodes. During the abnormal node detection process, the system adopts a refined fuzzy rule-based detection method. The refined fuzzy rule-based inference system integrates the expert rules and the rules obtained from sensor data analysis to treat the ambiguity in the decision-making process. We validated the performance of FuzHD++ by comparing it with existing methods using two real-world datasets. Our results showed that the proposed missing sensor data recovery method achieves more than 20% improved root mean square error results than most existing methods. Furthermore, FuzHD++ achieved an average accuracy of 92% for analyzing the sensor readings and detecting the abnormal ones. According to the results, the proposed mechanisms based on the observed temporal and spatial correlation analysis improve the robustness of IoT against data loss and integrity attacks.</t>
  </si>
  <si>
    <t>10.1109/ACCESS.2022.3181742</t>
  </si>
  <si>
    <t xml:space="preserve">New Energy and Industrial Technology Development Organization (NEDO)(grant numbers:JPNP 16007); </t>
  </si>
  <si>
    <t>https://ieeexplore.ieee.org/stamp/stamp.jsp?arnumber=9792239</t>
  </si>
  <si>
    <t>Internet of Things;sensor networks;missing data recovery;abnormal node detection;repeated pattern;fuzzy logic;sensor correlations;false data injection attacks</t>
  </si>
  <si>
    <t>Sensors;Internet of Things;Sensor phenomena and characterization;Sensor systems;Correlation;Anomaly detection;Wireless sensor networks</t>
  </si>
  <si>
    <t>correlation methods;data analysis;estimation theory;fuzzy set theory;Internet of Things;mean square error methods;statistical analysis;wireless sensor networks</t>
  </si>
  <si>
    <t>incomplete sensor data streams;missing data;abnormal ones;abnormal nodes;reliable recovery estimation;detection performance;data recovery process;repeated patterns;different sensor nodes;multiple neighbor nodes;abnormal node detection process;refined fuzzy rule-based detection method;refined fuzzy rule-based inference system;sensor data analysis;missing sensor data recovery method;sensor readings;data loss;fuzzy-based abnormal node detection;sensor networks;stream data;Things sensors;collected data streams;missing values;abnormal values;unreliable data;anomaly detection</t>
  </si>
  <si>
    <t>Memory Augmented Variational Auto-Encoder for Anomaly Detection</t>
  </si>
  <si>
    <t>X. Gao; X. Zhao; L. Wang</t>
  </si>
  <si>
    <t>School of Information and Manage, Beijing Information Science &amp; Technology University, Beijing, China; School of Information and Manage, China Information Systems Institute, Beijing Information Science &amp; Technology University, Beijing, China; School of Information and Manage, China Information Systems Institute, Beijing Information Science &amp; Technology University, Beijing, China</t>
  </si>
  <si>
    <t>2021 IEEE International Conference on Computer Science, Electronic Information Engineering and Intelligent Control Technology (CEI)</t>
  </si>
  <si>
    <t>Anomaly detection is of great importance due to its wide application in industrial areas. Deep auto-encoders have enabled significant advances in anomaly detection over the past decade. However, it has been observed that sometimes the auto-encoder are likely to reconstruct anomalies due to the “excellent” generalization ability, resulting in the miss detection of anomalies. To mitigate this deficiency, scholars have proposed the memory-augmented deep auto-encoder method recently. However, more recent work on memory-augmented uses continuous memory representations or key-values pairs in memory for read/write without forgetting mechanism, and it is assumed that data such as early access to the network are normal data. To deal with those imperfectness, we present a VAE-based memory-augmented network with a trained memory network: MEMVAE, addressing scheme to provide a strong guarantee to detect anomalous. In particular, Gated Recurrent Unit (GRU) cells are employed as the encoder and decoder to capture latent temporal structure. We then train an external memory module that records common patterns of the prototype. In addition, we present a weighted regular score that simply updates our memory entries. Our detector reports a reconstruction probability as the anomaly score. Experimental results on tabular data and time series data show that MEMVAE demonstrates significant improvements and better performance.</t>
  </si>
  <si>
    <t>978-1-6654-3881-0</t>
  </si>
  <si>
    <t>10.1109/CEI52496.2021.9574589</t>
  </si>
  <si>
    <t>https://ieeexplore.ieee.org/stamp/stamp.jsp?arnumber=9574589</t>
  </si>
  <si>
    <t>Anomaly Detection;Variational auto-encoder;Memory Network</t>
  </si>
  <si>
    <t>Training;Time series analysis;Memory management;Prototypes;Memory modules;Detectors;Logic gates</t>
  </si>
  <si>
    <t>deep learning (artificial intelligence);encoding;memory architecture;recurrent neural nets;security of data;time series</t>
  </si>
  <si>
    <t>miss detection;memory-augmented deep auto-encoder method;VAE-based memory-augmented network;external memory module;memory entries;memory augmented variational auto-encoder;anomaly detection;continuous memory representations;latent temporal structure;gated recurrent unit;reconstruction probability;time series data;tabular data</t>
  </si>
  <si>
    <t>PerfSig: Extracting Performance Bug Signatures via Multi-modality Causal Analysis</t>
  </si>
  <si>
    <t>J. He; Y. Lin; X. Gu; C. -C. M. Yeh; Z. Zhuang</t>
  </si>
  <si>
    <t>ShanghaiTech University, Shanghai, China; North Carolina State University, Raleigh, NC, USA; North Carolina State University, Raleigh, NC, USA; Visa Research, Palo Alto, CA, USA; Visa Research, Palo Alto, CA, USA</t>
  </si>
  <si>
    <t>Diagnosing a performance bug triggered in production cloud environments is notoriously challenging. Extracting performance bug signatures can help cloud operators quickly pinpoint the problem and avoid repeating manual efforts for diagnosing similar performance bugs. In this paper, we present PerfSig, a multi-modality performance bug signature extraction tool which can identify principal anomaly patterns and root cause functions for performance bugs. PerfSig performs fine-grained anomaly detection over various machine data such as system metrics, system logs, and function call traces. We then conduct causal analysis across different machine data using information theory method to pinpoint the root cause function of a performance bug. PerfSig generates bug signatures as the combination of the identified anomaly patterns and root cause functions. We have implemented a prototype of PerfSig and conducted evaluation using 20 real world performance bugs in six commonly used cloud systems. Our experimental results show that PerfSig captures various kinds of fine-grained anomaly patterns from different machine data and successfully identifies the root cause functions through multi-modality causal analysis for 19 out of 20 tested performance bugs.</t>
  </si>
  <si>
    <t>10.1145/3510003.3510110</t>
  </si>
  <si>
    <t xml:space="preserve">NSF(grant numbers:CNS1513942,CNS1149445); NSA(grant numbers:H98230-17-D-0080); </t>
  </si>
  <si>
    <t>https://ieeexplore.ieee.org/stamp/stamp.jsp?arnumber=9793858</t>
  </si>
  <si>
    <t>Debugging;Bug signatures;Software reliability;Performance</t>
  </si>
  <si>
    <t>Measurement;Computer bugs;Prototypes;Production;Reliability engineering;Software reliability;System analysis and design</t>
  </si>
  <si>
    <t>cloud computing;data analysis;program debugging;security of data;system monitoring</t>
  </si>
  <si>
    <t>20 tested performance bugs;performance bug signatures;multimodality causal analysis;production cloud environments;diagnosing similar performance bugs;multimodality performance bug signature extraction tool;root cause function;PerfSig performs fine-grained anomaly detection;different machine data;identified anomaly patterns;20 real world performance bugs;fine-grained anomaly patterns</t>
  </si>
  <si>
    <t>Making real time data analytics available as a service</t>
  </si>
  <si>
    <t>D. Xu; D. Wu; X. Xu; L. Zhu; L. Bass</t>
  </si>
  <si>
    <t>School of IT, Sydney University, Sydney, Australia; School of Computer Science and Engineering University of New South Wales, Sydney, Australia; Software Systems Research Group, NICTA, Sydney, Australia; Software Systems Research Group, NICTA, Sydney, Australia; Software Systems Research Group, NICTA, Sydney, Australia</t>
  </si>
  <si>
    <t>2015 11th International ACM SIGSOFT Conference on Quality of Software Architectures (QoSA)</t>
  </si>
  <si>
    <t>Conducting (big) data analytics in an organization is not just about using a processing framework (e.g. Hadoop/Spark) to learn a model from data currently in a single file system (e.g. HDFS). We frequently need to pipeline real time data from other systems into the processing framework, and continually update the learned model. The processing frameworks need to be easily invokable for different purposes to produce different models. The model and the subsequent model updates need to be integrated with a product that may require a real time prediction using the latest trained model. All these need to be shared among different teams in the organization for different data analytics purposes. In this paper, we propose a real time data-analytics-as-service architecture that uses RESTful web services to wrap and integrate data services, dynamic model training services (supported by big data processing framework), prediction services and the product that uses the models. We discuss the challenges in wrapping big data processing frameworks as services and other architecturally significant factors that affect system reliability, real time performance and prediction accuracy. We evaluate our architecture using a log-driven system operation anomaly detection system where staleness of data used in model training, speed of model update and prediction are critical requirements.</t>
  </si>
  <si>
    <t>978-1-4503-3470-9</t>
  </si>
  <si>
    <t>10.1145/2737182.2737186</t>
  </si>
  <si>
    <t>https://ieeexplore.ieee.org/stamp/stamp.jsp?arnumber=7450804</t>
  </si>
  <si>
    <t>Software Architecture;Big Data Processing;Data Analytics Service</t>
  </si>
  <si>
    <t>Real-time systems;Data models;Big data;Predictive models;Training;Data analysis;Computer architecture</t>
  </si>
  <si>
    <t>Big Data;data analysis;learning (artificial intelligence);service-oriented architecture;Web services</t>
  </si>
  <si>
    <t>real time data analytics-as-service architecture;RESTful Web services;data services;dynamic model training services;Big Data processing framework;prediction services;log-driven system operation anomaly detection system</t>
  </si>
  <si>
    <t>Physics-based Early Detection Algorithm for Temperature Monitoring Systems in Electrical Equipment</t>
  </si>
  <si>
    <t>S. Purushothaman</t>
  </si>
  <si>
    <t>FM Global, Norwood, Massachusetts, USA</t>
  </si>
  <si>
    <t>2020 IEEE Power &amp; Energy Society General Meeting (PESGM)</t>
  </si>
  <si>
    <t>Temperature monitoring of electrical equipment is useful to detect deficient conditions like loose connections that cause overheating and could lead to failures. The monitoring systems typically implement fixed threshold-based logic and provide warnings or alarms. However, the industry is starting to leverage additional variables like load (current through equipment), ambient conditions, etc., and implementing pattern recognition or artificial intelligence-based techniques to identify deficiencies at an early stage. The implementation of these advanced techniques generally requires dedicated computational resources and software. This paper presents a simple analytical physics-based model that can be used to provide an early anomaly detection capability for current-carrying conductors in electrical equipment. The analytical model is developed as a second order equation that can be easily included in a monitoring system platform without the need for additional computational resources and external software. This paper includes the theory and simulation results from a finite element model to validate the analytical model. The finite element model was set up in COMSOL to simulate the heat transfer in a current-carrying conductor and validate the proposed analytical physics-based model.</t>
  </si>
  <si>
    <t>1944-9933</t>
  </si>
  <si>
    <t>978-1-7281-5508-1</t>
  </si>
  <si>
    <t>10.1109/PESGM41954.2020.9281411</t>
  </si>
  <si>
    <t>https://ieeexplore.ieee.org/stamp/stamp.jsp?arnumber=9281411</t>
  </si>
  <si>
    <t>FEM;Finite Element Model</t>
  </si>
  <si>
    <t>Temperature sensors;Temperature measurement;Analytical models;Computational modeling;Finite element analysis;Mathematical model;Monitoring</t>
  </si>
  <si>
    <t>alarm systems;conductors (electric);failure analysis;finite element analysis;power apparatus;temperature measurement</t>
  </si>
  <si>
    <t>COMSOL;second order equation;current-carrying conductors;computational software;pattern recognition;physics-based early detection algorithm;finite element model;computational resources;monitoring system platform;anomaly detection;artificial intelligence;fixed threshold-based logic;electrical equipment;temperature monitoring systems</t>
  </si>
  <si>
    <t>Anomaly Detection from System Tracing Data Using Multimodal Deep Learning</t>
  </si>
  <si>
    <t>S. Nedelkoski; J. Cardoso; O. Kao</t>
  </si>
  <si>
    <t>Complex and Distributed IT-Systems Group, TU Berlin, Berlin, Germany; Huawei Munich Research Center, Huawei Technologies, Munich, Germany; Complex and Distributed IT-Systems Group, TU Berlin, Berlin, Germany</t>
  </si>
  <si>
    <t>2019 IEEE 12th International Conference on Cloud Computing (CLOUD)</t>
  </si>
  <si>
    <t>The concept of Artificial Intelligence for IT Operations (AIOps) combines big data and machine learning methods to replace a broad range of IT operations including availability and performance monitoring of services. Such platforms typically use separate models for each modality of monitoring data (e.g., textual properties and real-valued response time in logs and traces) to detect faults and upcoming anomalies in cloud services, which do not capture the existing correlation between the modalities. This paper extends the range of utilized data types for creation of a single model to improve the anomaly detection. We use a bimodal distributed tracing data from large cloud infrastructures in order to detect an anomaly in the execution of system components. We propose an anomaly detection method, which utilizes a single modality of the data with information about the trace structure. In the next step, we extend the single-modality neural architecture to a multimodal neural network with long short-term memory (LSTM) to enable the learning from the sequential nature of both modalities in the tracing data. Furthermore, we demonstrate an approach to detect dependent and concurrent events using the ability of the model to reconstruct the execution path. The implemented prototype is experimentally evaluated with data from a large-scale production cloud. The results demonstrate that the novel approaches outperform other deep-learning methods based on traditional architectures.</t>
  </si>
  <si>
    <t>2159-6190</t>
  </si>
  <si>
    <t>978-1-7281-2705-7</t>
  </si>
  <si>
    <t>10.1109/CLOUD.2019.00038</t>
  </si>
  <si>
    <t>https://ieeexplore.ieee.org/stamp/stamp.jsp?arnumber=8814585</t>
  </si>
  <si>
    <t>AIOps, anomaly detection, multimodal deep learning, distributed tracing, service reliability, LSTM</t>
  </si>
  <si>
    <t>Anomaly detection;Data models;Time factors;Task analysis;Cloud computing;Deep learning;Distributed databases</t>
  </si>
  <si>
    <t>Big Data;cloud computing;learning (artificial intelligence);neural net architecture;program diagnostics;recurrent neural nets</t>
  </si>
  <si>
    <t>multimodal deep learning;big data;cloud services;single-modality neural architecture;multimodal neural network;system tracing data;machine learning;artificial intelligence for IT operations;fault detection;bimodal distributed tracing data;long short-term memory</t>
  </si>
  <si>
    <t>Electromagnetic signatures as a tool for connectionless test</t>
  </si>
  <si>
    <t>M. Salamati; D. Stranneby</t>
  </si>
  <si>
    <t>Electronics Production Engineering Research Group, Orebro University; Electronics Production Engineering Research Group, Department of Technology, Orebro University, Orebro, Sweden</t>
  </si>
  <si>
    <t>IEEE Design &amp; Test of Computers</t>
  </si>
  <si>
    <t>When we test boards, we usually think in terms of traditional electrical test (in-circuit, flying probe) and nonelectrical test (optical, x-ray). This Orebro University article develops an alternative, connectionless technique based on scanning the electromagnetic field generated by active on-board devices. Could this make it into industry as an additional diagnostic tool?.</t>
  </si>
  <si>
    <t>1558-1918</t>
  </si>
  <si>
    <t>10.1109/MDT.2003.1188259</t>
  </si>
  <si>
    <t>https://ieeexplore.ieee.org/stamp/stamp.jsp?arnumber=1188259</t>
  </si>
  <si>
    <t>Testing;Electromagnetic fields;Spatial databases;Probes;Electromagnetic measurements;Feature extraction;Frequency;Performance evaluation;Signal processing;Current measurement</t>
  </si>
  <si>
    <t>logic testing;circuit testing</t>
  </si>
  <si>
    <t>Orebro University;connectionless technique;diagnostic tool;functional testing;UUT;electromagnetic field measurements;spectral analysis;connectionless test;unit under test;troubleshoot;analog circuitry;built-in self-test</t>
  </si>
  <si>
    <t>IEEE Magazines</t>
  </si>
  <si>
    <t>Data-Driven Probabilistic Anomaly Detection for Electricity Market under Cyber Attacks</t>
  </si>
  <si>
    <t>M. Sun; L. Ren; N. -y. Chiang</t>
  </si>
  <si>
    <t>United Technologies Research Center (UTRC), East Hartford, CT, USA; United Technologies Research Center (UTRC), East Hartford, CT, USA; United Technologies Research Center (UTRC), East Hartford, CT, USA</t>
  </si>
  <si>
    <t>2021 American Control Conference (ACC)</t>
  </si>
  <si>
    <t>Information and communication technologies have been widely used in smart grid for efficient operation. However, these technologies are vulnerable to malicious cyber attacks, which may lead to severe reliability and economic issues. Recently, a variety of data-driven anomaly detection approaches have been explored to detect potential cyber attacks in smart grids. In this paper, we researched on the electricity market data aiming to identify anomalies from the locational marginal prices (LMPs) and provide a new indicator for potential cyber attacks in power grids. Specifically, a novel data-driven probabilistic anomaly detection framework is proposed for electricity market, which consists of three major components: long short-term memory (LSTM) based deterministic electricity price forecasting, probabilistic electricity price forecasting and anomaly detection. This framework is tested on a model-based electricity market simulator under two types of cyber attacks, i.e., load redistribution attack (LRA) and price responsive attack (PRA). Numerical results on the simulated LMPs show that the proposed framework is capable of detecting data anomalies over these attacks.</t>
  </si>
  <si>
    <t>2378-5861</t>
  </si>
  <si>
    <t>978-1-6654-4197-1</t>
  </si>
  <si>
    <t>10.23919/ACC50511.2021.9482640</t>
  </si>
  <si>
    <t xml:space="preserve">Department of Energy(grant numbers:DE-OE0000899); </t>
  </si>
  <si>
    <t>https://ieeexplore.ieee.org/stamp/stamp.jsp?arnumber=9482640</t>
  </si>
  <si>
    <t>Electric potential;Sensitivity analysis;Electricity supply industry;Probabilistic logic;Smart grids;Numerical models;Reliability</t>
  </si>
  <si>
    <t>load (electric);power engineering computing;power markets;power system economics;power system reliability;power system security;pricing;probability;recurrent neural nets;security of data;smart power grids</t>
  </si>
  <si>
    <t>PRA;LRA;load redistribution attack;LSTM based deterministic electricity price forecasting;long short-term memory;LMP;economic issues;severe reliability issues;malicious cyber attacks;smart power grid;information and communication technologies;data-driven probabilistic anomaly detection;price responsive attack;model-based electricity market simulator;probabilistic electricity price forecasting;potential cyber attacks;locational marginal prices</t>
  </si>
  <si>
    <t>Mixed-mode Information Flow Tracking with Compile-time Taint Semantics Extraction and Offline Replay</t>
  </si>
  <si>
    <t>Y. -H. Hung; B. -J. Jheng; H. -W. Li; W. -Y. Lai; S. Mallissery; Y. -S. Wu</t>
  </si>
  <si>
    <t>Department of Computer Science, National Chiao Tung University, Hsinchu, Taiwan; Department of Computer Science, National Chiao Tung University, Hsinchu, Taiwan; Department of Computer Science, National Chiao Tung University, Hsinchu, Taiwan; Department of Computer Science, National Chiao Tung University, Hsinchu, Taiwan; Department of Computer Science, National Chiao Tung University, Hsinchu, Taiwan; Department of Computer Science, National Chiao Tung University, Hsinchu, Taiwan</t>
  </si>
  <si>
    <t>2021 IEEE Conference on Dependable and Secure Computing (DSC)</t>
  </si>
  <si>
    <t>Static information flow analysis (IFA) and dynamic information flow tracking (DIFT) have been widely employed in offline security analysis of computer programs. As security attacks become more sophisticated, there is a rising need for IFA and DIFT in production environment. However, existing systems usually deal with IFA and DIFT separately, and most DIFT systems incur significant performance overhead. We propose MIT to facilitate IFA and DIFT in online production environment. MIT offers mixed-mode information flow tracking at byte-granularity and incurs moderate runtime performance overhead. The core techniques consist of the extraction of taint semantics intermediate representation (TSIR) at compile-time and the decoupled execution of TSIR for information flow analysis. We conducted an extensive performance overhead evaluation on MIT to confirm its applicability in production environment. We also outline potential applications of MIT, including the implementation of data provenance checking and information flow based anomaly detection in real-world applications.</t>
  </si>
  <si>
    <t>978-1-7281-7534-8</t>
  </si>
  <si>
    <t>10.1109/DSC49826.2021.9346239</t>
  </si>
  <si>
    <t xml:space="preserve">Ministry of Science and Technology of the Republic of China(grant numbers:107-2221-E-009-027-MY3); </t>
  </si>
  <si>
    <t>https://ieeexplore.ieee.org/stamp/stamp.jsp?arnumber=9346239</t>
  </si>
  <si>
    <t>decoupled dynamic information flow tracking;static information flow tracking;taint propagation;application logic vulnerabilities;anomaly detection</t>
  </si>
  <si>
    <t>Runtime;Target tracking;Runtime library;Semantics;Memory management;Servers;Anomaly detection</t>
  </si>
  <si>
    <t>computer network security;Internet;security of data;software reliability</t>
  </si>
  <si>
    <t>mode information flow tracking;compile-time taint semantics extraction;offline replay;IFA;dynamic information flow tracking;offline security analysis;security attacks;DIFT systems;significant performance overhead;MIT;online production environment;mixed-mode information flow;byte-granularity;incurs moderate runtime performance overhead;taint semantics intermediate representation;information flow analysis;extensive performance overhead evaluation;data provenance checking</t>
  </si>
  <si>
    <t>Parametric model-based anomaly detection for locomotive subsystems</t>
  </si>
  <si>
    <t>F. Xue; W. Yan</t>
  </si>
  <si>
    <t>Industrial Artificial Intelligence Lab, GE Global Research Center, Niskayuna, NY, USA; Industrial Artificial Intelligence Lab, GE Global Research Center, Niskayuna, NY, USA</t>
  </si>
  <si>
    <t>2007 International Joint Conference on Neural Networks</t>
  </si>
  <si>
    <t>Locomotives are complex electromechanical systems. Continuously monitoring the health state of locomotives is critical in modern cost-effective maintenance strategy. A typical locomotive is equipped with the capability to generate fault messages or incidents based on logical rules in the control system. In the mean time, sensor readings and operational state variables are also collected. The goal is to detect faults early to provide lead-time for maintenance actions and trip planning based on the collected fault log and parametric data. In this paper, we present a model-based anomaly detection strategy. In this method, the inputs-outputs relationship of a locomotive subsystem is modeled using a neural network model based on normal operational data. The residuals between measurements and model outputs are calculated. A reasoning module based on these multiple residuals is used to generate an overall health indicator of the subsystem at each instance of times, which is further used to determine whether the subsystem is abnormal. Statistical testing, Gaussian mixture model and support vector machine are used to generate this healthy index and their performances are compared. We demonstrate the effectiveness of the anomaly detection strategy using real-world operational data from locomotives.</t>
  </si>
  <si>
    <t>2161-4407</t>
  </si>
  <si>
    <t>978-1-4244-1379-9</t>
  </si>
  <si>
    <t>10.1109/IJCNN.2007.4371451</t>
  </si>
  <si>
    <t>https://ieeexplore.ieee.org/stamp/stamp.jsp?arnumber=4371451</t>
  </si>
  <si>
    <t>Parametric statistics;Electromechanical systems;Monitoring;Electric variables control;Control systems;Electromechanical sensors;Fault detection;Neural networks;Statistical analysis;Support vector machines</t>
  </si>
  <si>
    <t>condition monitoring;fault diagnosis;Gaussian processes;inference mechanisms;locomotives;maintenance engineering;neural nets;railway engineering;statistical testing;support vector machines</t>
  </si>
  <si>
    <t>parametric model-based anomaly detection;locomotive subsystem;complex electromechanical system;locomotive health condition monitoring;cost-effective maintenance strategy;neural network model;reasoning module;statistical testing;Gaussian mixture model;support vector machine</t>
  </si>
  <si>
    <t>A system for detecting failed electronics using acoustics</t>
  </si>
  <si>
    <t>R. Shannon; G. Zucaro; J. Tallent; V. Collins; J. Carswell</t>
  </si>
  <si>
    <t>Warsaw University of Technology, Institute of Control and Computation Engineering, Warsaw, Poland; Warsaw University of Technology, Institute of Control and Computation Engineering, Warsaw, Poland; Warsaw University of Technology, Institute of Control and Computation Engineering, Warsaw, Poland; Warsaw University of Technology, Institute of Control and Computation Engineering, Warsaw, Poland; Warsaw University of Technology, Institute of Control and Computation Engineering, Warsaw, Poland</t>
  </si>
  <si>
    <t>IEEE Instrumentation &amp; Measurement Magazine</t>
  </si>
  <si>
    <t>Industry-produced printed circuit boards (PCBs) used by the U.S. Department of Defense are typically coated with a layer of “conformal coating” made of silicone or polyurethane in order to protect the board. Conformal coating has to be removed every time board troubleshooting and maintenance are performed and must be reapplied after board maintenance is complete. This can be an expensive and time-consuming process. This paper describes an effort to develop a non-contact solution to detect failed components on a PCB without having first to remove the conformal coating [1]. This technique detects density changes in the physical makeup of circuit board components due to failure. By analyzing ultrasonic reflections from components at 2 megahertz (MHz), the authors were able to distinguish between working components and failed components with varying degrees of accuracy. The authors applied this technique to 1 K? resistors and three types of transistor-to-transistor logic (TTL) integrated circuits (ICs). Over-voltage faults were induced in these components in order to generate observable density changes. Reflections were processed for time-domain and frequency-domain features, which were used to train neural networks to distinguish between working components and failed components. For 1 K?m resistors, the system has demonstrated 70% to 80% accuracy in distinguishing components with over-voltage faults. For two of the TTL IC types, 80% to 85% percent accuracy has been achieved. For one IC type, a 55% percent accuracy was measured. The authors have demonstrated that low-cost acoustic measurements in the megahertz range can be used to detect failures in ICs and other common circuit board components.</t>
  </si>
  <si>
    <t>1941-0123</t>
  </si>
  <si>
    <t>10.1109/MIM.2019.8782197</t>
  </si>
  <si>
    <t>https://ieeexplore.ieee.org/stamp/stamp.jsp?arnumber=8782197</t>
  </si>
  <si>
    <t>Neural networks;Circuit faults;Maintenance engineeirng;Integrated circuits;Circuit synthesis;Transducers</t>
  </si>
  <si>
    <t>conformal coatings;electronic engineering computing;fault diagnosis;integrated circuits;learning (artificial intelligence);neural nets;printed circuits;resistors;time-frequency analysis;transistor-transistor logic</t>
  </si>
  <si>
    <t>board maintenance;conformal coating;transistor-to-transistor logic integrated circuits;TTL IC types;time board troubleshooting;time-domain analysis;resistors;failed electronic detection;acoustic detection;industry-produced printed circuit board components;PCB;U.S. Department of Defense;polyurethane;ultrasonic reflection analysis;frequency-domain analysis;neural network training;acoustic measurements;frequency 2.0 MHz</t>
  </si>
  <si>
    <t>Machine Learning Approach for Predictive Maintenance in Hydroelectric Power Plants</t>
  </si>
  <si>
    <t>V. Velasquez; W. Flores</t>
  </si>
  <si>
    <t>Facultad de Ingeniería, Universidad Tecnológica Centroamericana, Tegucigalpa, Honduras; Facultad de Ingeniería, Universidad Tecnológica Centroamericana, Tegucigalpa, Honduras</t>
  </si>
  <si>
    <t>2022 IEEE Biennial Congress of Argentina (ARGENCON)</t>
  </si>
  <si>
    <t>The future of hydropower industry has as key elements, optimization in operation and maintenance, costs reduction and increase of reliability. This means greater challenges in the operation of hydroelectric power plants, therefore, greater demands in maintenance. With technology advances and its role in the industrial sector through the revolution 4.0 or Industry 4.0, artificial intelligence and machine learning applications enables the development and modernization of current maintenance techniques in hydropower plants, through condition monitoring, fault diagnosis and predictive maintenance, thus, an early detection can save a lot of time and money.In this study, two techniques are proposed to enable predictive maintenance in the Peña Blanca hydroelectric power plant, using two deep learning models for anomaly detection. The first one consists of a Deep Neural Network with Logistic Regression to classify various types of failures, for the second one a Recurrent Long Short-Term Memory neural network (LSTM) with Autoencoder is used to classify various flaws. With the first model it was found that it is possible to generalize several types of failures, while the LSTM model adjust better on detecting high temperatures on generator bearings since was a failure that occurred frequently during the study.</t>
  </si>
  <si>
    <t>978-1-6654-8014-7</t>
  </si>
  <si>
    <t>10.1109/ARGENCON55245.2022.9939782</t>
  </si>
  <si>
    <t>https://ieeexplore.ieee.org/stamp/stamp.jsp?arnumber=9939782</t>
  </si>
  <si>
    <t>predictive maintenance;anomaly detection;machine learning;condition monitoring;hydropower</t>
  </si>
  <si>
    <t>Deep learning;Training;Temperature sensors;Temperature measurement;Time series analysis;Hydroelectric power generation;Predictive models</t>
  </si>
  <si>
    <t>condition monitoring;cost reduction;deep learning (artificial intelligence);failure analysis;fault diagnosis;hydroelectric power stations;machine bearings;maintenance engineering;mechanical engineering computing;optimisation;recurrent neural nets;regression analysis</t>
  </si>
  <si>
    <t>predictive maintenance;industrial sector;deep learning models;recurrent long short-term memory neural network;Pena Blanca hydroelectric power plant;machine learning approach;optimization;cost reduction;revolution 4.0;Industry 4.0;artificial intelligence;fault diagnosis;condition monitoring;logistic regression;LSTM;generator bearings failure</t>
  </si>
  <si>
    <t>Log management comprehensive architecture in Security Operation Center (SOC)</t>
  </si>
  <si>
    <t>A. Madani; S. Rezayi; H. Gharaee</t>
  </si>
  <si>
    <t>Network Security Group, ICT Security Faculty, Iran Telecommunication Research Center, Tehran, Iran; Network Security Group, ICT Security Faculty, Iran Telecommunication Research Center, Tehran, Iran; Network Security Group, ICT Security Faculty, Iran Telecommunication Research Center, Tehran, Iran</t>
  </si>
  <si>
    <t>2011 International Conference on Computational Aspects of Social Networks (CASoN)</t>
  </si>
  <si>
    <t>With the widespread use of information, variety of security logs have increased greatly, which due need for security log management. Organizations requirements have imposed to collect, store, and analyze tremendous volumes of log data across entire infrastructure for extended durations and at increasingly granular levels. It is the process of generating, transmitting, storing, analyzing, and disposing security log data from network to databases. Due to the wide variety of logs, storing comprises different methods. Recorded events in collection module are processed, normalized and classified. Logs are stored in storage module in order to use in forensic, reviewing, auditing and providing further necessities of correlation module. Routine log correlation analysis is beneficial for identifying security incidents, policy violations, fraudulent activities, troubleshooting and operational network problems. So log management is an important and efficient activity in network monitoring. Finding an effective log management functional architecture for network events analysis is the main goal of this paper. In this paper, we aim to suggest log management architecture with more common functions that are used by vendors. By studying logging architectures the main functions are administration of log collection, normalizing, categorization, queuing prioritizing and storing logged events/alarms by sensors. Log functions are different but the suitable architecture must justify the functions to send a normative, synchronized and prioritized log in an efficient way. The mentioned functions are gathered from SIEM products characteristics. Suggested architecture includes functions and activities in log collection server and storage server.</t>
  </si>
  <si>
    <t>978-1-4577-1133-6</t>
  </si>
  <si>
    <t>10.1109/CASON.2011.6085959</t>
  </si>
  <si>
    <t>https://ieeexplore.ieee.org/stamp/stamp.jsp?arnumber=6085959</t>
  </si>
  <si>
    <t>log management;SOC;normalizing;storage;event fiields</t>
  </si>
  <si>
    <t>Security;Servers;Computer architecture;Correlation;Monitoring;Software;System-on-a-chip</t>
  </si>
  <si>
    <t>security of data</t>
  </si>
  <si>
    <t>log management comprehensive architecture;security operation center;SOC;security log management;security log data;storage module;correlation module;security incidents;policy violations;fraudulent activities;operational network problems</t>
  </si>
  <si>
    <t>An autonomous diagnostic tool for the WirelessHART industrial standard</t>
  </si>
  <si>
    <t>D. Raposo; A. Rodrigues; J. S. Silva; F. Boavida; J. Oliveira; C. Herrera; C. Egas</t>
  </si>
  <si>
    <t>Centre of Informatics and Systems, University of Coimbra, Coimbra, Portugal; ISCAC, Polytechnic Institute of Coimbra, Coimbra, Portugal; Universidade de Coimbra, Coimbra, Coimbra, PT; Centre of Informatics and Systems, University of Coimbra, Coimbra, Portugal; eneida - Wireless &amp; Sensors SA, Coimbra, Portugal; Escuela Politécnica Nacional, Quito, Ecuador; Escuela Politécnica Nacional, Quito, Ecuador</t>
  </si>
  <si>
    <t>2016 IEEE 17th International Symposium on A World of Wireless, Mobile and Multimedia Networks (WoWMoM)</t>
  </si>
  <si>
    <t>Over the last years, Wireless Sensor Networks (WSN) went from being a promising technology for countless industrial applications to a de facto technology used in todays' applications. WSNs have been gaining momentum over costly wired technologies, offering low installation costs, self-organization, and added functionality. As a consequence of their enormous potential, WSNs were subject to standardization and some industrial standards and open source solutions like WirelessHART, Zigbee, ISA100, IEEE802.15.4 and OpenWSN were announced. However, despite considerable efforts to provide mechanisms that increase the availability, reliability, security and maintainability of this type of networks, WSNs have kept one of their main characteristics: fault-proneness. As a result, the offer of post-deployment diagnostic tools has been increasing in the last decade in order to diagnose WSN failures as soon as possible. Nevertheless, current WSN diagnostic tools still have many limitations and cannot be considered “ready to use” in real-world scenarios. In this paper we present an autonomous diagnostic tool that addresses these limitations in a real industrial Internet of Things (IIoT) scenario. Our tool is based on simple metrics, a logging tool, a data-mining algorithm, and available network metrics, and it monitors the condition of the sensor nodes firmware, hardware and the network itself. The proposed demonstration was tested and validated using the WirelessHART IIoT standard.</t>
  </si>
  <si>
    <t>978-1-5090-2185-7</t>
  </si>
  <si>
    <t>10.1109/WoWMoM.2016.7523536</t>
  </si>
  <si>
    <t>https://ieeexplore.ieee.org/stamp/stamp.jsp?arnumber=7523536</t>
  </si>
  <si>
    <t>Anomaly Detection;IIoT;WirelessHART;fault identification;fault diagnosis;network management</t>
  </si>
  <si>
    <t>Wireless sensor networks;Standards;Hardware;Temperature sensors;Reliability;Microprogramming</t>
  </si>
  <si>
    <t>data mining;failure analysis;Internet of Things;telecommunication network reliability;telecommunication standards;wireless sensor networks;Zigbee</t>
  </si>
  <si>
    <t>autonomous diagnostic tool;WirelessHART industrial standard;wireless sensor network;installation costs;self-organization;Zigbee;ISA100;IEEE802.15.4;OpenWSN;fault-proneness;postdeployment diagnostic tool;WSN failure diagnosis;industrial Internet of Things;IIoT;logging tool;data-mining algorithm;available network metrics;sensor nodes firmware;wireless highway addressable remote transducer</t>
  </si>
  <si>
    <t>Anomaly Detection with Autoencoders as a Tool for Detecting Sensor Malfunctions</t>
  </si>
  <si>
    <t>A. Liebert; W. Weber; S. Reif; B. Zimmering; O. Niggemann</t>
  </si>
  <si>
    <t>Institute of Automation Technology Helmut SchmidtUniversity, Hamburg, Germany; Chair of Structural Analysis Helmut SchmidtUniversity, Hamburg, Germany; Helmut SchmidtUniversity, Hamburg, Germany; Institute of Automation Technology Helmut SchmidtUniversity, Hamburg, Germany; Institute of Automation Technology Helmut SchmidtUniversity, Hamburg, Germany</t>
  </si>
  <si>
    <t>2022 IEEE 5th International Conference on Industrial Cyber-Physical Systems (ICPS)</t>
  </si>
  <si>
    <t>One possibility to extend the service life of engi-neering structures is to provide adequate maintenance based on Structural Health Monitoring (SHM). Typically, SHM involves a sensor network which is spatially distributed at the surface or within the structure to be monitored. Each sensor measures at least one physical quantity, the data of all sensors then have to be properly evaluated to derive the health state and to predict the remaining service life. Health issues may be detected by machine learning methods by looking for anomalous behaviour in sensor data. Hereby the problem is that malfunctions differ excessively in the representation of the data collected by sensors such that specialisation of methods on anomaly types is required. The current contribution suggests the simulation of sensor malfunction based on established criteria by creating different types of artificial anomalous data indicating different types of issues. Several proposed autoencoder approaches are verified for different anomaly representations, which are artificially introduced in a set of data. The final solutions are different autoencoder specialized on different types of simulated anomaly data, making the conclusions drawn from the measured data more reliable. As a case study, data of a numerical experiment of fibre pull-out are considered.</t>
  </si>
  <si>
    <t>978-1-6654-9770-1</t>
  </si>
  <si>
    <t>10.1109/ICPS51978.2022.9816908</t>
  </si>
  <si>
    <t xml:space="preserve">German Research Foundation; </t>
  </si>
  <si>
    <t>https://ieeexplore.ieee.org/stamp/stamp.jsp?arnumber=9816908</t>
  </si>
  <si>
    <t>Runtime;Neural networks;Machine learning;Maintenance engineering;Cyber-physical systems;Probabilistic logic;Data models</t>
  </si>
  <si>
    <t>condition monitoring;learning (artificial intelligence);maintenance engineering;sensors;structural engineering;structural engineering computing</t>
  </si>
  <si>
    <t>remaining service life;health issues;anomalous behaviour;sensor data;malfunctions;anomaly types;sensor malfunction;artificial anomalous data;autoencoder approaches;anomaly representations;simulated anomaly data;anomaly detection;engineering structures;adequate maintenance;structural health monitoring;SHM;sensor network;physical quantity;health state</t>
  </si>
  <si>
    <t>Successes and lessons learned from OOI end-to-end system data quality audit</t>
  </si>
  <si>
    <t>L. Belabbassi; L. Garzio; M. Smith; F. Knuth; J. Kerfoot; M. Vardaro; M. Crowley</t>
  </si>
  <si>
    <t>Department of Marine and Coastal Sciences, Rutgers the State University of New Jersey, NJ, USA; Department of Marine and Coastal Sciences, Rutgers the State University of New Jersey, NJ, USA; Department of Marine and Coastal Sciences, Rutgers the State University of New Jersey, NJ, USA; Department of Marine and Coastal Sciences, Rutgers the State University of New Jersey, NJ, USA; Department of Marine and Coastal Sciences, Rutgers the State University of New Jersey, NJ, USA; Department of Marine and Coastal Sciences, Rutgers the State University of New Jersey, NJ, USA; Department of Marine and Coastal Sciences, Rutgers the State University of New Jersey, NJ, USA</t>
  </si>
  <si>
    <t>OCEANS 2016 MTS/IEEE Monterey</t>
  </si>
  <si>
    <t>The Ocean Observatories Initiative (OOI) consists of seven research sites with over 800 instruments collecting ocean, seafloor, and meteorological data in the world's oceans, extending from the Irminger Sea to the Southern Ocean. The scale with which data are produced from the instruments and their platforms presents key challenges, including how to (1) build data and information management infrastructure that associates measurements from multiple instruments for concurrent observations, (2) develop data delivery mechanisms that meet a variety of needs, (3) ensure timely release of data, and (4) formulate capabilities to provide stable, longterm support for research and societal needs. As a strategy for maintenance of the sustained, large-scale, and variety of scientific observations collected, the OOI Cyberinfrastructure (CI) developed an end-to-end system designed to store, query, process, and disseminate the compiled information. These resources include raw instrument values and derived data products, metadata associated with instrument and platform deployments (e.g., deployment dates, water depths, instrument manufacturer, etc.), calibration coefficients, data provenance and descriptors of computational algorithms and transformation functions, and other related outputs. As with many data and information management systems, the need to monitor and improve upon the performance of the various interrelated components of the CI is an integral part in establishing the success of the system. For this reason, the data evaluation team at Rutgers initiated an end-to-end system data quality audit that ensures the system can accurately and completely deliver data within the required specifications. This was applied to a subset of representative platforms for all instrument types. Thus, based on specific system failures that can prevent production of quality data products, we prepared a set of tests and built tools that function as a troubleshooting method for system repair and enhancement. The method was used to report on the system's ability to: (a) Respond to data queries (b) Provide links to data product files (c) Produce all relevant data products (d) Produce correct provenance information (e) Produce quality science data products (f) Parse data with the correct specifications and the correct number of particles (g) Calculate different data levels with correct dimensions and units. To further assess the system fidelity to produce high quality data, a subject matter expert (SME) was consulted to provide outside validation of the OOI data quality, especially for some of the unique instrument classes that have less available documentation or publication records to consult. If the end-to-end system data quality audit logs successful system performance, the data checked were marked as ready to release to the public. If the data quality audit logs failures, they were investigated and a repair ensued, followed by another data check. Feedback from the end-to-end system data quality audit will be communicated to the public in form of annotations. This is needed to complete the end-toend system's ability to communicate information from and about the system. Considering that the data are continuously collected in the water and the system configuration can change over time, it is very important not to become complacent with the end-to-end system once it is in place. To ensure continuity of the required quality, an end-to-end system data quality audit is needed on regular basis.</t>
  </si>
  <si>
    <t>978-1-5090-1537-5</t>
  </si>
  <si>
    <t>10.1109/OCEANS.2016.7761419</t>
  </si>
  <si>
    <t>https://ieeexplore.ieee.org/stamp/stamp.jsp?arnumber=7761419</t>
  </si>
  <si>
    <t>OOI Observatory;Instruments;Platforms;Operation;Information Management System;Cyberinfrastructure;End-To-End System;Data quality Audit</t>
  </si>
  <si>
    <t>Instruments;Observatories;Oceans;Arrays;Maintenance engineering;Servers;Portals</t>
  </si>
  <si>
    <t>data analysis;geophysics computing;meta data;query processing</t>
  </si>
  <si>
    <t>OOI end-to-end system data quality audit;Ocean Observatories Initiative;ocean data;seafloor data;meteorological data;Irminger Sea;Southern Ocean;information management infrastructure;data delivery mechanism;OOI Cyberinfrastructure;data storing;data query;data processing;disseminate;metadata;calibration coefficient;data provenance;troubleshooting method;data product files;science data product quality;subject matter expert</t>
  </si>
  <si>
    <t>Anomaly Detection Through a Bayesian Support Vector Machine</t>
  </si>
  <si>
    <t>V. A. Sotiris; P. W. Tse; M. G. Pecht</t>
  </si>
  <si>
    <t>Department of Mechanical Engineering, University of Maryland, College Park, MD, USA; Department of Manufacturing Engineering &amp; Engineering Management, City University of Hong Kong, Hong Kong, China; Department of Mechanical Engineering, University of Maryland, College Park, MD, USA</t>
  </si>
  <si>
    <t>IEEE Transactions on Reliability</t>
  </si>
  <si>
    <t>This paper investigates the use of a one-class support vector machine algorithm to detect the onset of system anomalies, and trend output classification probabilities, as a way to monitor the health of a system. In the absence of “unhealthy” (negative class) information, a marginal kernel density estimate of the “healthy” (positive class) distribution is used to construct an estimate of the negative class. The output of the one-class support vector classifier is calibrated to posterior probabilities by fitting a logistic distribution to the support vector predictor model in an effort to manage false alarms.</t>
  </si>
  <si>
    <t>1558-1721</t>
  </si>
  <si>
    <t>10.1109/TR.2010.2048740</t>
  </si>
  <si>
    <t>https://ieeexplore.ieee.org/stamp/stamp.jsp?arnumber=5475445</t>
  </si>
  <si>
    <t>Anomaly detection;Bayesian linear models;Bayesian posterior class probabilities;kernel density estimation;one-class classifier;support vector machine</t>
  </si>
  <si>
    <t>Bayesian methods;Support vector machines;Support vector machine classification;Prognostics and health management;Kernel;Degradation;Condition monitoring;Principal component analysis;Physics;Costs</t>
  </si>
  <si>
    <t>Bayes methods;reliability;support vector machines</t>
  </si>
  <si>
    <t>anomaly detection;Bayesian support vector machine;trend output classification probabilities;marginal kernel density estimate;posterior probabilities;one-class support vector machine algorithm</t>
  </si>
  <si>
    <t>Improving functional/diagnostic testing using model-based reasoning</t>
  </si>
  <si>
    <t>D. R. Carey; P. L. Dussault</t>
  </si>
  <si>
    <t>VP Engineering, Giordano Automation Corporation; Dir Strategic Planning, US Army AMCOM TPS Center, USA</t>
  </si>
  <si>
    <t>1998 IEEE AUTOTESTCON Proceedings. IEEE Systems Readiness Technology Conference. Test Technology for the 21st Century (Cat. No.98CH36179)</t>
  </si>
  <si>
    <t>The most difficult and time-consuming portion of test program development is the diagnostic element. Because of this difficulty, diagnostics are often foregone in the production/maintenance test environment This results in a rework pile of test items that usually become scrapped because manual troubleshooting is too labor-intensive and available technician time is too scarce. A solution to this dilemma is to implement diagnostics in the production/maintenance test environment using a simplified approach: model-based diagnostic reasoning. This paper will describe how to use model-based diagnostics to uncouple the diagnostic logic from the test logic. It will describe how design and test data can be merged to form a Diagnostic Knowledge Base (DKB) The Diagnostician, a commercial off the shelf (COTS) software tool, works with the DKB as part of the test program. The Diagnostician provides the model-based reasoning at runtime. This will allow the unit under test (UUT) design changes to be easily implemented into the diagnostic test program without extensive software changes. By having a different DKB for each revision level, diagnostics can be performed by keying on the revision of the UUT with the same test program.</t>
  </si>
  <si>
    <t>1088-7725</t>
  </si>
  <si>
    <t>0-7803-4420-0</t>
  </si>
  <si>
    <t>10.1109/AUTEST.1998.713459</t>
  </si>
  <si>
    <t>https://ieeexplore.ieee.org/stamp/stamp.jsp?arnumber=713459</t>
  </si>
  <si>
    <t>Inference mechanisms;Circuit testing;Software testing;Logic testing;Performance evaluation;Flowcharts;System testing;Costs;Circuit faults;Automation</t>
  </si>
  <si>
    <t>automatic test equipment;automatic test software;diagnostic reasoning;design for testability;diagnostic expert systems;production testing;maintenance engineering</t>
  </si>
  <si>
    <t>functional/diagnostic testing;model-based reasoning;troubleshooting;production/maintenance test environment;diagnostic reasoning;test logic;COTS;testability analysis</t>
  </si>
  <si>
    <t>Real-Time Anomaly Detection for Flight Testing Using AutoEncoder and LSTM</t>
  </si>
  <si>
    <t>Z. Que; Y. Liu; C. Guo; X. Niu; Y. Zhu; W. Luk</t>
  </si>
  <si>
    <t>Dept. of Computing, Imperial College, London, UK; Lingnan Big Data Institute, China; Dept. of Computing, Imperial College, London, UK; Corerain Technologies Ltd., China; Shanghai Advanced Research Institute, Chinese Academy of Sciences, China; Dept. of Computing, Imperial College, London, UK</t>
  </si>
  <si>
    <t>2019 International Conference on Field-Programmable Technology (ICFPT)</t>
  </si>
  <si>
    <t>Flight testing is crucial in validating the functionality and safety in new commercial aircraft design before mass production. The challenge is to support real-time analysis of high-dimensional time series data generated from tens of thousands of sensors around the aircraft during test flights. We propose a novel 2-stage approach, using a fine-tuned autoencoder to extract the generic underlying features of high-dimensional data, followed by a stacked LSTM using the learned features to predict aircraft time series and to detect anomalies in real-time for flight testing. A novel Timestep(TS)-buffer is introduced to avoid redundant calculations of LSTM gate operations to reduce system latency. Compared with a software implementation of the AutoEncoder-LSTM on CPU and GPU, our FPGA design is respectively 36.3 and 23.9 times faster and consumes 247 and 499 times less energy.</t>
  </si>
  <si>
    <t>978-1-7281-2943-3</t>
  </si>
  <si>
    <t>10.1109/ICFPT47387.2019.00072</t>
  </si>
  <si>
    <t>https://ieeexplore.ieee.org/stamp/stamp.jsp?arnumber=8977926</t>
  </si>
  <si>
    <t>FPGA;LSTM;Anomaly Detection</t>
  </si>
  <si>
    <t>aerospace computing;aerospace safety;aircraft testing;feature extraction;field programmable gate arrays;logic design;recurrent neural nets;security of data;time series</t>
  </si>
  <si>
    <t>flight testing;safety;commercial aircraft design;real-time analysis;high-dimensional time series data;test flights;fine-tuned autoencoder;high-dimensional data;stacked LSTM;aircraft time series;LSTM gate operations;AutoEncoder-LSTM;real time anomaly detection;timestep buffer;FPGA design</t>
  </si>
  <si>
    <t>Integrating Industry 4.0 in engineering education during a global pandemic: Approach and Learning Efficacy</t>
  </si>
  <si>
    <t>S. Jena; G. A. Ranade; R. P. Sharma; K. Arya</t>
  </si>
  <si>
    <t>Department of Computer Science and Engineering, Indian Institute of Technology Bombay, Mumbai, India; Department of Computer Science and Engineering, Indian Institute of Technology Bombay, Mumbai, India; Department of Computer Science and Engineering, Indian Institute of Technology Bombay, Mumbai, India; Department of Computer Science and Engineering, Indian Institute of Technology Bombay, Mumbai, India</t>
  </si>
  <si>
    <t>2022 IEEE Global Engineering Education Conference (EDUCON)</t>
  </si>
  <si>
    <t>Given the lockdown situation due to the global pandemic in place, teaching and learning hardware-oriented hand-son skills became a major challenge for engineering education. The present study investigates some of the approaches and demonstrates an effective method of teaching modern engineering skills in a simulated environment, such as investigating the Industry 4.0 concept of ‘Warehouse Automation.’ As part of Project-Based Learning, we are using open source software and free services in a six-month online robotics competition with several stages and tasks. This learning activity was implemented among 1880 participants (470 teams) to teach complex engineering concepts from multidisciplinary domains such as - (1) Robot Operating System (ROS) to control two Robotic Arms in a dynamic simulator, (2) Internet of Things protocols such as MQTT and HTTP, and (3) free cloud services to log data in a database and developing an email notifications system. All the necessary resources were provided to the participants along with the troubleshooting guide that was provided via an online discussion forum. After each task performance of teams was recorded and feedback was collected from the participants. All the recorded data was passed through various statistical analyses as a part of the study to assess the effectiveness of this teaching and learning activity. The study further inspects- whether there is a correlation between participants’ performance in the academic-curricular and the competition, and whether more interaction through online-discussion-forum leads to better performance. Finally, the study will help us understand the perception of participants about COVID-19 impact on their performance.</t>
  </si>
  <si>
    <t>2165-9567</t>
  </si>
  <si>
    <t>978-1-6654-4434-7</t>
  </si>
  <si>
    <t>10.1109/EDUCON52537.2022.9766709</t>
  </si>
  <si>
    <t xml:space="preserve">Ministry of Education; </t>
  </si>
  <si>
    <t>https://ieeexplore.ieee.org/stamp/stamp.jsp?arnumber=9766709</t>
  </si>
  <si>
    <t>engineering education;industry 4.0;project-based learning;open-source;online competition;online teaching</t>
  </si>
  <si>
    <t>Discussion forums;Correlation;Protocols;Pandemics;Statistical analysis;Operating systems;Fourth Industrial Revolution</t>
  </si>
  <si>
    <t>computer aided instruction;educational administrative data processing;engineering education;Internet of Things;public domain software;teaching;warehouse automation</t>
  </si>
  <si>
    <t>task performance;teaching;learning activity;online-discussion-forum;Industry 4.0;engineering education;global pandemic;lockdown situation;modern engineering skills;simulated environment;Warehouse Automation;open source software;free services;robotics competition;complex engineering concepts;Robotic Arms;dynamic simulator;free cloud services;email notifications system;online discussion forum;hardware-oriented hand-son skills</t>
  </si>
  <si>
    <t>Application of emerging technologies to improve supportability</t>
  </si>
  <si>
    <t>R. Anderson; B. Flachsbart; J. Holland; K. Keller</t>
  </si>
  <si>
    <t>McDonnell Douglas Corporation, USA; McDonnell Douglas Corporation, USA; McDonnell Douglas Corporation, USA; McDonnell Douglas Corporation, USA</t>
  </si>
  <si>
    <t>Proceedings of National Aerospace and Electronics Conference (NAECON'94)</t>
  </si>
  <si>
    <t>1172 vol.2</t>
  </si>
  <si>
    <t>Lower supportability cost is a major factor in procuring new aircraft and in affording the aircraft currently in inventory. This is a challenge in both the military and commercial sectors. This paper presents several initiatives at McDonnell Douglas Aerospace (MDA) that address lower supportability costs. These include: quality and optimization techniques to provide a means to value and allocate diagnostic methods; analysis of flight data using machine learning to characterize and understand intermittent faults; development of a compact fuzzy logic engine for aircraft diagnostic applications; diagnosis of aircraft subsystems using neural networks. These applications and the underlying technologies are discussed. Research has shown that these new technologies can enhance current data analysis techniques and provide fresh insight into current diagnostic deficiencies and future support requirements. Once accurate support costs are determined for individual subsystems, an informed decision can be made on whether to add additional diagnostic capabilities to that subsystem, based on the projected benefits. This analysis might also show that only specific types of faults should be targeted by the additional diagnostics. Certain types of fault classes, such as intermittent wiring, have proven to be especially difficult to troubleshoot with current diagnostic methods and have led excessive customer support costs. MDA has demonstrated in the laboratory that new software techniques using neural networks and fuzzy logic can be used to provide more accurate diagnostic solutions.&lt;&gt;</t>
  </si>
  <si>
    <t>0-7803-1893-5</t>
  </si>
  <si>
    <t>10.1109/NAECON.1994.332910</t>
  </si>
  <si>
    <t>https://ieeexplore.ieee.org/stamp/stamp.jsp?arnumber=332910</t>
  </si>
  <si>
    <t>Costs;Military aircraft;Data analysis;Fuzzy logic;Aircraft propulsion;Neural networks;Aerospace industry;Optimization methods;Machine learning;Engines</t>
  </si>
  <si>
    <t>aircraft;aircraft instrumentation;neural nets;fuzzy logic</t>
  </si>
  <si>
    <t>supportability cost;aircraft procurement;flight data analysis;machine learning;intermittent faults;compact fuzzy logic engine;aircraft diagnostic applications;neural networks;intermittent wiring</t>
  </si>
  <si>
    <t>Softwarization of Network Coding Functions and Logical Mapping to SDN</t>
  </si>
  <si>
    <t>M. A. Vázquez-Castro; L. M. Contreras-Murillo</t>
  </si>
  <si>
    <t>School of Engineering, Autonomous University of Barcelona, Spain; Technology and Planning Transport, IP and Interconnection Networks, Telefónica I+D</t>
  </si>
  <si>
    <t>2018 International Symposium on Networks, Computers and Communications (ISNCC)</t>
  </si>
  <si>
    <t>It is becoming clear that softwarization and virtualization of networking entail fundamental changes in how networking industry can control or troubleshoot traffic flows or enforce network-wide policies. Also application developers bystander major changes, with new opportunities for fast development of innovative applications and services. Network functions (NFs) are key building blocks to realise such potential. Indeed, NFs are currently subject of great development by diverse vendors for a large range of applications beyond traditional well known networking functionalities. Such new capabilities may benefit from flexible and scalable design as opposite to current blackbox view of NFs. In this paper we propose one such novel NF with flexible and scalable design. Our NF exploits the capabilities of the network coding (NC) concept to improve different metrics of service performance, hence resulting in a NC service that can be offered either to external customers or used as internal service by the network provider. Our main contribution is three-fold. First, we justify our approach of internal logical visibility of network coding functions (NCFs), which allows proprietary while interoperable NCFs. Second, we propose the modelling of NCFs internal logic in terms of their software functional architecture. Finally, we show that our functional logic naturally maps to softwarized network architectures, which in turn facilitates NCFs virtualization. We also discuss the applicability of our architectures to representative conceptual scenarios and identify next steps.</t>
  </si>
  <si>
    <t>978-1-5386-3779-1</t>
  </si>
  <si>
    <t>10.1109/ISNCC.2018.8530982</t>
  </si>
  <si>
    <t>https://ieeexplore.ieee.org/stamp/stamp.jsp?arnumber=8530982</t>
  </si>
  <si>
    <t>Encoding;Network coding;Computer architecture;Software;Task analysis;Decoding;Noise measurement</t>
  </si>
  <si>
    <t>network coding;open systems;software architecture;software defined networking;telecommunication traffic;virtualisation</t>
  </si>
  <si>
    <t>networking industry;network-wide policies;network functions;network coding concept;NC service;internal logical visibility;network coding functions;software functional architecture;functional logic;softwarized network architectures;logical mapping;NF;networking functionalities;service performance metrics;SDN;networking virtualization;networking softwarization;traffic flows;NC internal logic</t>
  </si>
  <si>
    <t>Behavioural Intrusion Detection in Water Distribution Systems Using Neural Networks</t>
  </si>
  <si>
    <t>T. D. Ramotsoela; G. P. Hancke; A. M. Abu-Mahfouz</t>
  </si>
  <si>
    <t>Department of Electrical, Electronic and Computer Engineering, University of Pretoria, Pretoria, South Africa; Department of Computer Science, City University of Hong Kong, Hong Kong; Council for Scientific and Industrial Research (CSIR), Pretoria, South Africa</t>
  </si>
  <si>
    <t>There has been an increasing number of attacks against critical water system infrastructure in recent years. This is largely due to the fact that these systems are heavily dependent on computer networks meaning that an attacker can use conventional techniques to penetrate this network which would give them access to the supervisory control and data acquisition (SCADA) system. The devastating impact of a successful attack in these critical infrastructure applications could be long-lasting with major social and financial implications. Intrusion detection systems are deployed as a secondary defence mechanism in case an attacker is able to bypass the systems preventative security mechanisms. In this thesis, behavioural intrusion detection is addressed in the context of detecting cyber-attacks in water distribution systems. A comparative analysis of various predictive neural network architectures is conducted and from this a novel voting-based ensemble technique is presented. Finally an analysis of how this approach to behavioural intrusion detection can be enhanced by both univariate and multivariate outlier detection techniques It was found that multiple algorithms working together are able to counteract their limitation to produce a more robust algorithm with improved results.</t>
  </si>
  <si>
    <t>10.1109/ACCESS.2020.3032251</t>
  </si>
  <si>
    <t xml:space="preserve">Research Grants Council of Hong Kong through Project(grant numbers:CityU 21204716); City University of Hong Kong through Project(grant numbers:CityU 11202618,7005053); </t>
  </si>
  <si>
    <t>https://ieeexplore.ieee.org/stamp/stamp.jsp?arnumber=9229451</t>
  </si>
  <si>
    <t>Anomaly detection;cyber-physical security;industrial control system;machine learning;water distribution system</t>
  </si>
  <si>
    <t>Computer architecture;Microprocessors;Logic gates;Intrusion detection;Anomaly detection;Neural networks</t>
  </si>
  <si>
    <t>computer network security;critical infrastructures;neural nets;SCADA systems;water supply</t>
  </si>
  <si>
    <t>systems preventative security mechanisms;behavioural intrusion detection;cyber-attacks;water distribution systems;predictive neural network architectures;univariate detection techniques;multivariate outlier detection techniques;neural networks;critical water system infrastructure;computer networks;supervisory control and data acquisition system;critical infrastructure applications;intrusion detection systems;secondary defence mechanism;voting-based ensemble technique</t>
  </si>
  <si>
    <t>Aarohi: Making Real-Time Node Failure Prediction Feasible</t>
  </si>
  <si>
    <t>A. Das; F. Mueller; B. Rountree</t>
  </si>
  <si>
    <t>North Carolina State University; North Carolina State University; Lawrence Livermore National Laboratory</t>
  </si>
  <si>
    <t>2020 IEEE International Parallel and Distributed Processing Symposium (IPDPS)</t>
  </si>
  <si>
    <t>Large-scale production systems are well known to encounter node failures, which affect compute capacity and energy. Both in HPC systems and enterprise data centers, combating failures is becoming challenging with increasing hardware and software complexity. Several data mining solutions of logs have been investigated in the context of anomaly detection in such systems. However, with subsequent proactive failure mitigation, the existing log mining solutions are not sufficiently fast for real-time anomaly detection. Machine learning (ML)-based training can produce high accuracy but the inference scheme needs to be enhanced with rapid parsers to assess anomalies in real-time. This work tackles online anomaly prediction in computing systems by exploiting context free grammar-based rapid event analysis. We present our framework Aarohi1, which describes an effective way to predict failures online. Aarohi is designed to be generic and scalable making it suitable as a real-time predictor. Aarohi obtains more than 3 minutes lead times to node failures with an average of 0.31 msecs prediction time for a chain length of 18. The overall improvement obtained w.r.t. the existing state-of-the-art is over a factor of 27.4×. Our compiler-based approach provides new research directions for lead time optimization with a significant prediction speedup required for the deployment of proactive fault tolerant solutions in practice.</t>
  </si>
  <si>
    <t>1530-2075</t>
  </si>
  <si>
    <t>978-1-7281-6876-0</t>
  </si>
  <si>
    <t>10.1109/IPDPS47924.2020.00115</t>
  </si>
  <si>
    <t>https://ieeexplore.ieee.org/stamp/stamp.jsp?arnumber=9139847</t>
  </si>
  <si>
    <t>Online Prediction;HPC;Node Failures;Parsing</t>
  </si>
  <si>
    <t>Training;Real-time systems;Production;Hardware;Software;Xenon;Anomaly detection</t>
  </si>
  <si>
    <t>context-free grammars;data mining;learning (artificial intelligence);parallel processing;program compilers;software fault tolerance;system recovery</t>
  </si>
  <si>
    <t>HPC systems;enterprise data centers;software complexity;subsequent proactive failure mitigation;real-time anomaly detection;machine learning-based training;rapid parsers;online anomaly prediction;context free grammar-based rapid event analysis;real-time predictor;node failures;compiler-based approach;lead time optimization;proactive fault tolerant solutions;large-scale production systems;prediction speedup;real-time node failure prediction;Aarohi;time 0.31 ms</t>
  </si>
  <si>
    <t>Rearch and practice in the parameters measurement method used in faults diagnostic of hydraulic system</t>
  </si>
  <si>
    <t>G. Hua-ping; T. Cheng</t>
  </si>
  <si>
    <t>Xian Jiaotong University, Xian, China; Wuhan Mechanical Technology College, Wuhan, China</t>
  </si>
  <si>
    <t>Proceedings of 2011 International Conference on Fluid Power and Mechatronics</t>
  </si>
  <si>
    <t>Because of Poor visibility, the hydraulic drive system usually to bring some troubleshooting difficult. In this paper, parameter measurement based fault diagnosis method, through quantitative analysis of system parameters and logical analysis, to achieve the accurate diagnosis of the hydraulic system failure, fault diagnosis with scientific accuracy and rapidity. The technology to significantly reduce the equipment assembly and disassembly work, reducing the skill level of maintenance personnel requirements of the more traditional method of fault diagnosis significantly improve the efficiency, the promotion should have practical value.</t>
  </si>
  <si>
    <t>978-1-4244-8452-2</t>
  </si>
  <si>
    <t>10.1109/FPM.2011.6045866</t>
  </si>
  <si>
    <t>https://ieeexplore.ieee.org/stamp/stamp.jsp?arnumber=6045866</t>
  </si>
  <si>
    <t>fault diagnosis;parameter measurement;system failure of hydraulic</t>
  </si>
  <si>
    <t>Fault diagnosis;Valves;Temperature measurement;Pollution measurement;Pressure measurement;Fluid flow measurement</t>
  </si>
  <si>
    <t>failure analysis;fault diagnosis;hydraulic drives;hydraulic systems;maintenance engineering;production equipment</t>
  </si>
  <si>
    <t>fault diagnosis;hydraulic drive system;parameter measurement;logical analysis;failure analysis;maintenance;equipment assembly-disassembly reduction</t>
  </si>
  <si>
    <t>Track: Tracerouting in SDN networks with arbitrary network functions</t>
  </si>
  <si>
    <t>Y. Zhang; L. Cui; F. P. Tso; Y. Zhang</t>
  </si>
  <si>
    <t>Department of Computer Science, Jinan University, Guangzhou, China; Department of Computer Science, Jinan University, Guangzhou, China; Department of Computer Science, Jinan University, Guangzhou, China; Department of Computer Science, Jinan University, Guangzhou, China</t>
  </si>
  <si>
    <t>2017 IEEE 6th International Conference on Cloud Networking (CloudNet)</t>
  </si>
  <si>
    <t>The centralization of control plane in Software defined networking (SDN) creates a paramount challenge on troubleshooting the network as packets are ultimately forwarded by distributed data planes. Existing path tracing tools largely utilize packet tags to probe network paths among SDN-enabled switches. However, network functions (NFs) or middleboxes, whose presence is ubiquitous in today's networks, can drop packets or alter their tags - an action that can collapse the probing mechanism. In addition, sending probing packets through network functions could corrupt their internal states, risking of the correctness of servicing logic (e.g., incorrect load balancing decisions). In this paper, we present a novel troubleshooting tool, Track, for SDN-enabled network with arbitrary NFs. Track can discover the forwarding path including NFs taken by any packets, without changing the forwarding rules in switches and internal states of NFs. We have implemented Track on RYU controller. Our extensive experiment results show that Track can achieve 95.08% and 100% accuracy for discovering forwarding paths with and without NFs respectively, and can efficiently generate traces within 3 milliseconds per hop.</t>
  </si>
  <si>
    <t>978-1-5090-4026-1</t>
  </si>
  <si>
    <t>10.1109/CloudNet.2017.8071526</t>
  </si>
  <si>
    <t>https://ieeexplore.ieee.org/stamp/stamp.jsp?arnumber=8071526</t>
  </si>
  <si>
    <t>Network Diagnostics;Network Function;Software-Defined Networking;Traceroute</t>
  </si>
  <si>
    <t>Correlation;Noise measurement;Payloads;Tools;Control systems;Production;IP networks</t>
  </si>
  <si>
    <t>computer network performance evaluation;resource allocation;software defined networking;telecommunication network routing;telecommunication switching</t>
  </si>
  <si>
    <t>distributed data planes;path tracing tools;packet tags;network paths;middleboxes;probing packets;internal states;incorrect load balancing decisions;troubleshooting tool;arbitrary NFs;forwarding path;forwarding rules;RYU controller;SDN networks;arbitrary network functions;control plane;SDN-enabled switches;servicing logic;Track tool;Tracerouting</t>
  </si>
  <si>
    <t>IT Attack Detection and Classification using Users Event Log Feature And Behavior Analytics through Fourier EEG Signal</t>
  </si>
  <si>
    <t>M. Ramish; A. Sinha; J. Desai; A. Raj; Y. S. Rajawat; P. Punia</t>
  </si>
  <si>
    <t>Department of ECE, Amity University Jharkhand, Ranchi, Jharkhand, India; Department of IT, Amity University Jharkhand, Ranchi, Jharkhand, India; Department of CSE, Devang Patel Institute of Advance Technology and Research, Gujrat, India; Department of CSE, Galgotias University, Greater Noida, India; Department of CSE, Galgotias University, Greater Noida, India; Department of CSE, Galgotias University, Greater Noida, India</t>
  </si>
  <si>
    <t>2022 IEEE 11th International Conference on Communication Systems and Network Technologies (CSNT)</t>
  </si>
  <si>
    <t>As the documentary action of every single enterprise and government agencies are being digitalized and several industries are heading towards complete Migration towards virtualization the risk of security threat, malicious attacks, criminal mindset are arising. Deep learning and AI have always been setting a new paradigm in one step above detection and classification of several attacks based on its file and features. Several enterprises utilize the historic data of their employees for storing cookies and understanding business processes. In this paper, we are proposing a new framework in which Malicious attacks can be classified using anomaly detection based on event users' log similarities and summaries of operations performed virtually. Also, the Classification of these relevant features log using Decomposed EEG signal is shown for detecting behavior more precisely using Kruskal- Wallis algorithm has been employed to select explicit static features. These selected features are used to classify the given EEG dataset into different categories using a supervised EEG decomposition algorithm.</t>
  </si>
  <si>
    <t>2329-7182</t>
  </si>
  <si>
    <t>978-1-6654-8038-3</t>
  </si>
  <si>
    <t>10.1109/CSNT54456.2022.9787637</t>
  </si>
  <si>
    <t>https://ieeexplore.ieee.org/stamp/stamp.jsp?arnumber=9787637</t>
  </si>
  <si>
    <t>CERT4.0;CERT4.2;UNSW-NB15;Feature Selection;Event Log;Deep Learning;EEG;Network Security</t>
  </si>
  <si>
    <t>Industries;Deep learning;Conferences;Government;Feature extraction;Electroencephalography;Classification algorithms</t>
  </si>
  <si>
    <t>The Problem with Real-World Novelty Detection - Issues in Multivariate Probabilistic Models</t>
  </si>
  <si>
    <t>C. Gruhl; A. Hannan; Z. Huang; C. Nivarthi; S. Vogt</t>
  </si>
  <si>
    <t>Universität Kassel, Germany; Universität Kassel, Germany; Universität Kassel, Germany; Universität Kassel, Germany; Universität Kassel, Germany</t>
  </si>
  <si>
    <t>2021 IEEE International Conference on Autonomic Computing and Self-Organizing Systems Companion (ACSOS-C)</t>
  </si>
  <si>
    <t>Novelty and anomaly detection in real-world data streams are becoming more and more important for IoT, industry 4.0 and digital-twin applications. However, most of these algorithms are designed in-vitro and usually not very resilient against the failure behaviour of real-world systems, that is, minor system faults (e.g. a failing sensor, small damage, or firmware updates). In most scenarios, such a minor fault leads to a total failure of the detection engine, resulting either in the constant reporting of an anomaly or a total inability for further detection. In this article we investigate this problem in more detail and present simple approaches to circumvent them.</t>
  </si>
  <si>
    <t>978-1-6654-4393-7</t>
  </si>
  <si>
    <t>10.1109/ACSOS-C52956.2021.00055</t>
  </si>
  <si>
    <t>https://ieeexplore.ieee.org/stamp/stamp.jsp?arnumber=9599312</t>
  </si>
  <si>
    <t>Self-Improving System Integration;Self-Awareness;Novelty Detection;Anomaly Detection;Online Clustering;SISSY</t>
  </si>
  <si>
    <t>Economics;Renewable energy sources;Wind energy;Probabilistic logic;Reliability;Task analysis;Anomaly detection</t>
  </si>
  <si>
    <t>data mining;failure (mechanical);firmware;Internet of Things;probability;system recovery</t>
  </si>
  <si>
    <t>real-world novelty detection - issues;multivariate probabilistic models;anomaly detection;real-world data streams;IoT;digital-twin applications;failure behaviour;real-world systems;system faults;firmware updates;total failure;detection engine</t>
  </si>
  <si>
    <t>A Real-Time Trace-Level Root-Cause Diagnosis System in Alibaba Datacenters</t>
  </si>
  <si>
    <t>Z. Cai; W. Li; W. Zhu; L. Liu; B. Yang</t>
  </si>
  <si>
    <t>Zhejiang University, Hangzhou, China; Zhejiang University, Hangzhou, China; Alibaba Inc., Hangzhou, China; Zhejiang University, Hangzhou, China; Zhejiang University, Hangzhou, China</t>
  </si>
  <si>
    <t>Root-cause analysis (RCA) for service performance degradation can be a challenging exercise given the increasingly complex, inter-related, distributed infrastructure environment in today's enterprises. Many approaches have been applied into enterprise datacenters to improve the maintenance efficiency. A novel graph-level RCA approach is introduced in this paper, including tracing, weighted graph matching and suspicion ranking. The approach is developed based on performance profiling, tracing, and logging systems in Alibaba datacenters to speed up the real-time root-cause diagnosis. Our system allows the discovery of normative patterns and the corresponding key graph properties, which are stored and updated offline as a knowledge base for subsequently being used in trace-level risk estimation and identification of transitions that are unexpected deviations from the normative patterns. Through testing in production, we show the effectiveness of applying the graph-level RCA to discover the origins of problems and generate real-time operational support. It greatly decreases the workload for locating the root-cause of the anomaly.</t>
  </si>
  <si>
    <t>10.1109/ACCESS.2019.2944456</t>
  </si>
  <si>
    <t xml:space="preserve">Alibaba-Zhejiang University Joint Institute of Frontier Technologies; </t>
  </si>
  <si>
    <t>https://ieeexplore.ieee.org/stamp/stamp.jsp?arnumber=8852648</t>
  </si>
  <si>
    <t>Graph-level root-cause analysis;performance anomaly;performance profiling and tracing;relative importance analysis</t>
  </si>
  <si>
    <t>Real-time systems;Production;Business;Data centers;Measurement;Anomaly detection</t>
  </si>
  <si>
    <t>computer centres;estimation theory;fault diagnosis;graph theory;Web sites</t>
  </si>
  <si>
    <t>performance profiling;suspicion ranking;weighted graph matching;novel graph-level RCA approach;transition identification;normative pattern discovery;logging systems;complex inter-related distributed infrastructure environment;key graph properties;enterprise datacenters;distributed infrastructure environment;service performance degradation;root-cause analysis;real-time trace-level root-cause diagnosis system;real-time operational support;trace-level risk estimation;real-time root-cause diagnosis;Alibaba datacenters</t>
  </si>
  <si>
    <t>A Spatiotemporal and Multivariate Attribute Correlation Extraction Scheme for Detecting Abnormal Nodes in WSNs</t>
  </si>
  <si>
    <t>Many heterogeneous sensors exhibit strong spatio-temporal correlations that can be used to enhance the abnormal node detection problem in a wireless sensor network (WSN). Corruption in these correlations has been shown effective in detecting false data injection attacks. In this paper, we adopt a new cross-correlation-based method to extract the sensor relationships. It utilizes the observed spatiotemporal (ST) and multivariate-attribute (MVA) sensor correlations to decide whether the sensor is subject to abnormalities or represents actual events. Based on the ST correlations, the cross-correlation is extracted in both space and time by conducting shape-based logical subclustering and two-phase analysis methods. In the first analysis phase, the system uses a variable-size sliding window and a median absolute deviation (MAD) measure. If the collected sensor data streams output a certain percentage of anomalous points, the MAD will flag these points as anomalous measurements, and all the sensor data and the window size will be passed to the second analysis phase. The latter performs both tumbling-window and sliding-window analyses to extract multicriteria cross-correlation measures. Finally, all the extracted sensor time-series features will be fed to the shape-based clustering to generate a sensor similarity-like graph. The latter reflects the similarity degree of the sensor with the other nodes. The nodes with a low similarity degree below the threshold will be identified as candidate abnormal nodes. Based on the observed MVA correlations, a set consisting of a few rules is introduced to check whether the detected candidate abnormal nodes represent actual events. Finally, if abnormal nodes exist, then such nodes are reported. Our experiments using two real-world datasets demonstrate that our proposed approach detects abnormal nodes with an average accuracy of 96.50%, an average precision of 88.69%, and a recall rate of 93.00%.</t>
  </si>
  <si>
    <t>10.1109/ACCESS.2021.3115819</t>
  </si>
  <si>
    <t>https://ieeexplore.ieee.org/stamp/stamp.jsp?arnumber=9548894</t>
  </si>
  <si>
    <t>Anomaly detection;Internet of Things;sensor data correlations;wireless sensor networks;false data injection attacks</t>
  </si>
  <si>
    <t>Sensors;Wireless sensor networks;Correlation;Anomaly detection;Sensor phenomena and characterization;Sensor systems;Intelligent sensors</t>
  </si>
  <si>
    <t>correlation methods;pattern clustering;spatiotemporal phenomena;time series;wireless sensor networks</t>
  </si>
  <si>
    <t>multicriteria cross-correlation measures;extracted sensor time-series features;sensor similarity-like graph;observed MVA correlations;detected candidate abnormal nodes;actual events;heterogeneous sensors;strong spatio-temporal correlations;abnormal node detection problem;wireless sensor network;false data injection attacks;cross-correlation-based method;sensor relationships;observed spatiotemporal;multivariate-attribute sensor correlations;ST correlations;shape-based logical subclustering;two-phase analysis methods;analysis phase;variable-size sliding window;median absolute deviation measure;MAD;collected sensor data streams output;anomalous points;anomalous measurements;window size;tumbling-window;sliding-window analyses</t>
  </si>
  <si>
    <t>Graph-Based Event Classification in Grid Security Gateways</t>
  </si>
  <si>
    <t>J. Obert; A. Chavez</t>
  </si>
  <si>
    <t>Sandia National Labs, Albuquerque, NM, USA; Sandia National Labs, Albuquerque, NM, USA</t>
  </si>
  <si>
    <t>2019 Second International Conference on Artificial Intelligence for Industries (AI4I)</t>
  </si>
  <si>
    <t>In recent years the use of security gateways (SG) located within the electrical grid distribution network has become pervasive. SGs in substations and renewable distributed energy resource aggregators (DERAs) protect power distribution control devices from cyber and cyber-physical attacks. When encrypted communications within a DER network is used, TCP/IP packet inspection is restricted to packet header behavioral analysis which in most cases only allows the SG to perform anomaly detection of blocks of time-series data (event windows). Packet header anomaly detection calculates the probability of the presence of a threat within an event window, but fails in such cases where the unreadable encrypted payload contains the attack content. The SG system log (syslog) is a time-series record of behavioral patterns of network users and processes accessing and transferring data through the SG network interfaces. Threatening behavioral pattern in the syslog are measurable using both anomaly detection and graph theory. In this paper it will be shown that it is possible to efficiently detect the presence of and classify a potential threat within an SG syslog using light-weight anomaly detection and graph theory.</t>
  </si>
  <si>
    <t>978-1-7281-4087-2</t>
  </si>
  <si>
    <t>10.1109/AI4I46381.2019.00023</t>
  </si>
  <si>
    <t>https://ieeexplore.ieee.org/stamp/stamp.jsp?arnumber=9027778</t>
  </si>
  <si>
    <t>Grid Security, Grid Trust, Trusted Communications; Network Security, Network Anomaly Detection</t>
  </si>
  <si>
    <t>Anomaly detection;Substations;Cryptography;TCPIP;Graph theory;Protocols</t>
  </si>
  <si>
    <t>cryptography;distributed power generation;graph theory;power distribution control;power engineering computing;power grids;power system security;probability;renewable energy sources;substations;telecommunication security;transport protocols</t>
  </si>
  <si>
    <t>DERA;power distribution control devices;cyber-physical attacks;encrypted communications;packet header behavioral analysis;time-series data;SG system;graph theory;grid security gateways;electrical grid distribution network;substations;renewable distributed energy resource aggregators;TCP-IP packet;encryption;probability</t>
  </si>
  <si>
    <t>On the Effectiveness of Recurrent Neural Networks for Live Modeling of Cyber-Physical Systems</t>
  </si>
  <si>
    <t>S. Yoginath; V. Tansakul; S. Chinthavali; C. Taylor; J. Hambrick; P. Irminger; K. Perumalla</t>
  </si>
  <si>
    <t>Oak Ridge National Laboratory, Oak Ridge, TN, USA; Oak Ridge National Laboratory, Oak Ridge, TN, USA; Oak Ridge National Laboratory, Oak Ridge, TN, USA; Oak Ridge National Laboratory, Oak Ridge, TN, USA; Oak Ridge National Laboratory, Oak Ridge, TN, USA; Oak Ridge National Laboratory, Oak Ridge, TN, USA; Oak Ridge National Laboratory, Oak Ridge, TN, USA</t>
  </si>
  <si>
    <t>2019 IEEE International Conference on Industrial Internet (ICII)</t>
  </si>
  <si>
    <t>Attention to cyber security of cyber-physical systems (CPS) has led to the development of innovative cyber-resilient methodologies to ensure early detection and mitigation of cyber anomalies and threats. The concept of Digital Twin (DT) has recently emerged as one of the approaches to achieve the objective of resilience. In the approach using DT, a software-based live model of a target CPS is used to continuously monitor, surveil and verify the correctness of the target CPS operation. In this paper, we empirically study the effectiveness of Recurrent Neural Network (RNN)-based models as the basis of DT-based resilience. We uncover the important characteristics of an RNN-based solution with experimentation on a lab-scale Canal Lock CPS emulator with live validations and attack scenarios. For the first time, we demonstrate actual, real-time use of a RNN-based model as a DT for performing live analysis on an operational CPS. Based on the observed results, we highlight the importance of a DT model's training interval, prediction interval and CPS polling interval in the process of anomaly detection. We uncover the limitations in anomaly detection due to real-time synchronization needs of the RNN-based DT. We highlight this uncovered tug of war between synchronization and anomaly detection is inherent in any complex CPS that is monitored and synchronized by relying on the same sensor streams of ground truth for both synchronization as well as anomaly detection.</t>
  </si>
  <si>
    <t>978-1-7281-2977-8</t>
  </si>
  <si>
    <t>10.1109/ICII.2019.00062</t>
  </si>
  <si>
    <t>https://ieeexplore.ieee.org/stamp/stamp.jsp?arnumber=9065023</t>
  </si>
  <si>
    <t>CPS live modeling;RNN based Digital Twin;CPS cyber security</t>
  </si>
  <si>
    <t>Irrigation;Logic gates;Marine vehicles;Valves;Real-time systems;Monitoring;Anomaly detection</t>
  </si>
  <si>
    <t>augmented reality;cyber-physical systems;recurrent neural nets;security of data</t>
  </si>
  <si>
    <t>cyber security;Digital Twin;cyber anomalies;cyber-resilient methodologies;cyber-physical systems;live modeling;Recurrent Neural networks;CPS;RNN;anomaly detection;DT;attack scenarios;live validations;lab-scale Canal Lock CPS emulator</t>
  </si>
  <si>
    <t>PhaseMAC: A 14 TOPS/W 8bit GRO Based Phase Domain MAC Circuit for in-Sensor-Computed Deep Learning Accelerators</t>
  </si>
  <si>
    <t>K. Yoshioka; Y. Toyama; K. Ban; D. Yashima; S. Maya; A. Sai; K. Onizuka</t>
  </si>
  <si>
    <t>Toshiba, Kawasaki, Japan; Toshiba, Kawasaki, Japan; Toshiba, Kawasaki, Japan; Toshiba, Kawasaki, Japan; Toshiba, Kawasaki, Japan; Toshiba, Kawasaki, Japan; Toshiba, Kawasaki, Japan</t>
  </si>
  <si>
    <t>2018 IEEE Symposium on VLSI Circuits</t>
  </si>
  <si>
    <t>PhaseMAC (PMAC), a phase domain Gated-Ring-Oscillator (GRO) based 8bit MAC circuit, is proposed to minimize both area and power consumption of deep learning accelerators. PMAC composes of only digital cells and consumes significantly smaller power than standard digital designs, owing to its efficient analog accumulation nature. It occupies 26.6 times smaller area than conventional analog designs, which is competitive to digital MAC circuits. PMAC achieves a peak efficiency of 14 TOPS/W, which is best reported and 48% higher than conventional arts. Results in anomaly detection tasks are demonstrated, which is the hottest application in the industrial IoT scene.</t>
  </si>
  <si>
    <t>2158-5601</t>
  </si>
  <si>
    <t>978-1-5386-4214-6</t>
  </si>
  <si>
    <t>10.1109/VLSIC.2018.8502291</t>
  </si>
  <si>
    <t>https://ieeexplore.ieee.org/stamp/stamp.jsp?arnumber=8502291</t>
  </si>
  <si>
    <t>Anomaly detection;Switches;Inverters;Task analysis;Ring oscillators;Logic gates</t>
  </si>
  <si>
    <t>integrated circuit design;learning (artificial intelligence);low-power electronics;oscillators;power consumption</t>
  </si>
  <si>
    <t>PhaseMAC;phase domain Gated-Ring-Oscillator;power consumption;deep learning accelerators;digital cells;digital MAC circuits;MAC circuit;analog designs;phase domain MAC circuit;word length 8.0 bit</t>
  </si>
  <si>
    <t>Retrieving relevant reports from a customer engagement repository</t>
  </si>
  <si>
    <t>D. Thakkar; Z. M. Jiang; A. E. Hassan; G. Hamann; P. Flora</t>
  </si>
  <si>
    <t>Software Analysis and Intelligence Lab (SAIL), Queen's University, Kingston, ON, Canada; Software Analysis and Intelligence Lab (SAIL), Queen's University, Kingston, ON, Canada; Software Analysis and Intelligence Lab (SAIL), Queen's University, Kingston, ON, Canada; Research in Motion Limited, Waterloo, ONT, Canada; Research in Motion Limited, Waterloo, ONT, Canada</t>
  </si>
  <si>
    <t>2008 IEEE International Conference on Software Maintenance</t>
  </si>
  <si>
    <t>Customers of modern enterprise applications commonly engage the vendor of the application for on-site troubleshooting and fine tuning of large deployments. The results of these engagements are documented in customer engagement reports. The reports contain valuable information about the observed symptoms, identified problems, attempted workarounds and the final solution. Such information is valuable in supporting analysts in future engagements. Engagement reports are stored in a customer engagement repository. Retrieving relevant reports from such a repository is usually ad-hoc and is based on using basic text search. We present a technique to retrieve relevant reports from an engagement repository. The technique takes as input an execution log for a particular deployment and retrieves relevant engagement reports. The technique identifies relevant reports by comparing execution logs attached to the report stored in the engagement repository. The technique returns two types of relevant reports: (1) reports for engagement with similar operational profiles to identify prior engagements with similar workloads and (2) reports for engagement with similar signature profiles to identify prior engagements with similar problems. Using our technique, support analysts can locate relevant engagement reports and use the knowledge in them to quickly resolve problems at hand. To demonstrate the feasibility of our technique, we present two case studies: one case study uses an industry standard open source application, the Dell DVD Store, while the other case study uses a large enterprise application. The results of our case study show that our technique performs well in identifying relevant reports with high precision and high recall.</t>
  </si>
  <si>
    <t>978-1-4244-2613-3</t>
  </si>
  <si>
    <t>10.1109/ICSM.2008.4658060</t>
  </si>
  <si>
    <t>https://ieeexplore.ieee.org/stamp/stamp.jsp?arnumber=4658060</t>
  </si>
  <si>
    <t>Distance measurement;Electronic mail;Law;Servers;Runtime;Security;DVD</t>
  </si>
  <si>
    <t>business data processing;relevance feedback</t>
  </si>
  <si>
    <t>relevant engagement reports retrieval;customer engagement repository;on-site troubleshooting;operational profiles;industry standard open source application;enterprise application</t>
  </si>
  <si>
    <t>Integrated diagnosis-a hierarchical approach</t>
  </si>
  <si>
    <t>J. W. Sheppard; W. R. Simpson</t>
  </si>
  <si>
    <t>Advanced Research and Development Group, ARINC Research Corporation, Annapolis, MD, USA; Advanced Research and Development Group, ARINC Research Corporation, Annapolis, MD, USA</t>
  </si>
  <si>
    <t>IEEE Conference on Systems Readiness Technology, 'Advancing Mission Accomplishment'.</t>
  </si>
  <si>
    <t>ARINC's hierarchical model-based approach to integrated maintenance is described. The hierarchical approach is used in the diagnostic aids System Testability and Maintenance Program (STAMP) and Portable Interactive Troubleshooter (POINTER). The information-theoretic approach applied to achieve hierarchical diagnosis is described, and the effectiveness of STAMP and POINTER are described in detail. STAMP and POINTER have the following attributes: the single form of knowledge representation allows all diagnostic elements to function in a consistent manner, regardless of the type or level of maintenance; this knowledge representation can be used for testability analysis, including maintenance architecture and functional packaging; the models are hierarchical, making them easily adaptable to all levels of maintenance; the approach permits diagnosis to be dynamically tailored to the current context; and the models facilitate effective testability assessment, intelligent troubleshooting, and direct links to logistics databases. Thus, STAMP and POINTER, by using the information flow model, permit all aspects of the maintenance process to be addressed using a single method of knowledge representation and a single method of knowledge-base processing.&lt;&gt;</t>
  </si>
  <si>
    <t>10.1109/AUTEST.1990.111551</t>
  </si>
  <si>
    <t>https://ieeexplore.ieee.org/stamp/stamp.jsp?arnumber=111551</t>
  </si>
  <si>
    <t>System testing;Test equipment;Manufacturing;Automatic testing;Life testing;Research and development;Protocols;Automatic test equipment;Job shop scheduling;Investments</t>
  </si>
  <si>
    <t>automatic test equipment;automatic testing;hierarchical systems;knowledge based systems;knowledge representation;maintenance engineering;military computing</t>
  </si>
  <si>
    <t>integrated diagnosis;ARINC;integrated maintenance;System Testability and Maintenance Program;STAMP;Portable Interactive Troubleshooter;POINTER;knowledge representation;testability analysis;maintenance architecture;functional packaging;intelligent troubleshooting;logistics databases;information flow model;knowledge-base processing</t>
  </si>
  <si>
    <t>Evaluation of control system reliability using combined dynamic fault trees and Markov models</t>
  </si>
  <si>
    <t>L. Kolek; M. Y. Ibrahim; I. Gunawan; M. A. Laribi; S. Zegloul</t>
  </si>
  <si>
    <t>School of Engineering and Information Technology, Federation University Australia; School of Engineering and Information Technology, Federation University Australia; School of Engineering and Information Technology, Federation University Australia; DGMSC, CNRS-University of Poitiers-ENSMA UPR, France; DGMSC, CNRS-University of Poitiers-ENSMA UPR, France</t>
  </si>
  <si>
    <t>2015 IEEE 13th International Conference on Industrial Informatics (INDIN)</t>
  </si>
  <si>
    <t>In this paper, dynamic simulation methods for reliability evaluation of common industry-based control system architectures are investigated. Control system design often employs complex reliability structures in the forms of several levels of software and hardware redundancies, hot and cold standby systems. This is required in order to achieve certain plant availability and safety functions. Control system maintenance requires expert knowledge due to the complexity of troubleshooting steps involved with a hardware or software failures of a large system. Hence, it is crucial to understand the effect of recovery time on reliability and on overall availability in a critical control system. Dynamic Fault Tree Analysis (DFTA), Markov Chains and Reliability Block Diagrams (RBD) are presented and a block library is introduced for addressing the aforementioned modelling problems. In order to be able to evaluate dynamic fault trees and Markov Chains, Monte Carlo simulation has been used. An industry-based case study is presented, where critical failures of a redundant Programmable Logic Controller (PLC) system are identified by a Failure Mode and Effect Analysis (FMEA). The bottom up process of modelling control system reliability is discussed.</t>
  </si>
  <si>
    <t>978-1-4799-6649-3</t>
  </si>
  <si>
    <t>10.1109/INDIN.2015.7281791</t>
  </si>
  <si>
    <t>https://ieeexplore.ieee.org/stamp/stamp.jsp?arnumber=7281791</t>
  </si>
  <si>
    <t>control system reliability;PLC;DFTA;FMEA;Markov model;Monte Carlo simulation;failure recovery</t>
  </si>
  <si>
    <t>Logic gates;Markov processes;Modeling;Maintenance engineering;Control systems;Reliability engineering</t>
  </si>
  <si>
    <t>control system synthesis;fault trees;maintenance engineering;Markov processes;Monte Carlo methods;programmable controllers;redundancy</t>
  </si>
  <si>
    <t>control system reliability evaluation;dynamic simulation method;reliability evaluation;industry-based control system architectures;control system design;complex reliability structures;software redundancies;hardware redundancies;hot standby system;cold standby system;plant availability;safety functions;control system maintenance;hardware failures;software failures;recovery time;critical control system;dynamic fault tree analysis;DFTA;Markov chains;reliability block diagrams;RBD;block library;Monte Carlo simulation;redundant programmable logic controller system;PLC system;failure mode-and-effect analysis;FMEA;control system reliability modelling</t>
  </si>
  <si>
    <t>Statistical Approach For Cloud Security: Microsoft Office 365 audit logs case study</t>
  </si>
  <si>
    <t>L. -S. Létourneau; C. El Jabri; M. Frappier; P. -M. Tardif; G. Lépine; G. Boisvert</t>
  </si>
  <si>
    <t>Computer Science Department, Université de Sherbrooke, Sherbrooke, Canada; Computer Science Department, Université de Sherbrooke, Sherbrooke, Canada; Computer Science Department, Université de Sherbrooke, Sherbrooke, Canada; School of Management, Université de Sherbrooke, Sherbrooke, Canada; Software Architect, Sherweb, Sherbrooke, Canada; Director, Product Innovation, Sherweb, Sherbrooke, Canada</t>
  </si>
  <si>
    <t>2021 51st Annual IEEE/IFIP International Conference on Dependable Systems and Networks Workshops (DSN-W)</t>
  </si>
  <si>
    <t>Detecting abnormal user interaction with a computer system is paramount to prevent unauthorized access. With the growth in the use of cloud services, both from a personal and business perspective, cloud service accounts are a profitable target for cyber attacks. This work is a practical attempt to improve SaaS security through accessible and adaptable solutions. We used kernel density estimation in order to classify events from Microsoft audit logs. We were able to model the active hours of each user within an organization and then detect when an action was made outside of these hours.</t>
  </si>
  <si>
    <t>2325-6664</t>
  </si>
  <si>
    <t>978-1-6654-3950-3</t>
  </si>
  <si>
    <t>10.1109/DSN-W52860.2021.00014</t>
  </si>
  <si>
    <t>https://ieeexplore.ieee.org/stamp/stamp.jsp?arnumber=9502454</t>
  </si>
  <si>
    <t>anomaly detection;SaaS security;kernel density estimation;unsupervised learning</t>
  </si>
  <si>
    <t>Conferences;Estimation;Organizations;Machine learning;Bandwidth;Random variables;Kernel</t>
  </si>
  <si>
    <t>auditing;cloud computing;security of data;statistical analysis</t>
  </si>
  <si>
    <t>statistical approach;cloud security;computer system;unauthorized access;cloud services;personal business perspective;cloud service accounts;profitable target;cyber attacks;SaaS security;accessible solutions;adaptable solutions;kernel density estimation;Microsoft office 365 audit logs case study;abnormal user interaction detection</t>
  </si>
  <si>
    <t>SPAD+: An Improved Probabilistic Anomaly Detector based on One-dimensional Histograms</t>
  </si>
  <si>
    <t>S. Aryal; A. A. Baniya; I. Razzak; K. Santosh</t>
  </si>
  <si>
    <t>School of Information Technology, Deakin University, Geelong, VIC, Australia; School of Information Technology, Deakin University, Geelong, VIC, Australia; School of Information Technology, Deakin University, Geelong, VIC, Australia; Department of Computer Science, University of South Dakota, Vermillion, SD, USA</t>
  </si>
  <si>
    <t>2021 International Joint Conference on Neural Networks (IJCNN)</t>
  </si>
  <si>
    <t>In today's world, databases are growing rapidly. Fast automatic detection of anomalous records in these massive databases is a challenging task. Traditional distance-based anomaly detectors are limited to small datasets because of their high time complexities. The univariate histogram-based method is arguably the fastest anomaly detection method. The anomaly score of a data instance is computed as the product of the probability mass of histograms in each dimension. Recent studies proved that such a simple method is comparable with many state-of-the-art methods on several datasets. However, as data features are assumed to be independent, it results in poor performance when features are correlated. Such an issue can be taken care of by using Principal Component (PC) features, which is the primary element of this paper. Our results show that integrating PCs with the original input features improves the performance of histogram-based anomaly detector with no real compromise in computational complexity.</t>
  </si>
  <si>
    <t>978-1-6654-3900-8</t>
  </si>
  <si>
    <t>10.1109/IJCNN52387.2021.9534162</t>
  </si>
  <si>
    <t xml:space="preserve">Air Force Office of Scientific Research(grant numbers:FA2386-20-1-4005); </t>
  </si>
  <si>
    <t>https://ieeexplore.ieee.org/stamp/stamp.jsp?arnumber=9534162</t>
  </si>
  <si>
    <t>Big data;Fast anomaly detection;Histogram-based anomaly detection;SPAD;iForest;LOF</t>
  </si>
  <si>
    <t>Histograms;Databases;Neural networks;Detectors;Probabilistic logic;Feature extraction;Time complexity</t>
  </si>
  <si>
    <t>computational complexity;database management systems;feature extraction;pattern clustering;principal component analysis;probability;security of data</t>
  </si>
  <si>
    <t>SPAD;probabilistic anomaly detector;one-dimensional histograms;databases;univariate histogram-based method;anomaly detection;anomaly score;data instance;data features;principal component features;computational complexity</t>
  </si>
  <si>
    <t>Development of a Functionally-Tested Hybrid Electric Train</t>
  </si>
  <si>
    <t>P. Q. Acuin; J. Q. Puerto; R. O. Tamayo; G. L. Abulencia; R. F. Ibuig</t>
  </si>
  <si>
    <t>Advanced Transport Group (ATG), Materials and Process Research Division (MPRD), Metals Industry Research and Development Center (MIRDC), Taguig City, Philippines; Advanced Transport Group (ATG), Materials and Process Research Division (MPRD), Metals Industry Research and Development Center (MIRDC), Taguig City, Philippines; Advanced Transport Group (ATG), Materials and Process Research Division (MPRD), Metals Industry Research and Development Center (MIRDC), Taguig City, Philippines; Advanced Transport Group (ATG), Materials and Process Research Division (MPRD), Metals Industry Research and Development Center (MIRDC), Taguig City, Philippines; Advanced Transport Group (ATG), Materials and Process Research Division (MPRD), Metals Industry Research and Development Center (MIRDC), Taguig City, Philippines</t>
  </si>
  <si>
    <t>2019 IEEE 11th International Conference on Humanoid, Nanotechnology, Information Technology, Communication and Control, Environment, and Management ( HNICEM )</t>
  </si>
  <si>
    <t>This paper presents the development of a local train set aiming to augment the number of fleets presently the Philippine National Railways (PNR) provides. While importation has been the normal practice to supplement trains in the country's railway lines, this outsourcing is becoming more and more impractical as localization provides compelling advantages of cheaper cost and easier troubleshooting and maintenance. The train is composed of five (5) coaches which is powered by either generator set and/or batteries setting up the hybrid system. The coach assembly was designed using Solidworks and underwent stress analysis to verify its compactness and credibility. The addition of load sharing and regenerative braking technology furthers energy efficiency. To establish interaction with minimal wirings among systems making up the train set, a control system utilizing Programmable Logic Controller (PLC) and Human-Machine Interface (HMI) with CC-Link Central System was installed. Performance testing and Reliability-Availability- Maintainability-Safety (RAMS) validation wrapped up the development securing the train set functionality and commercial viability.</t>
  </si>
  <si>
    <t>978-1-7281-3044-6</t>
  </si>
  <si>
    <t>10.1109/HNICEM48295.2019.9072793</t>
  </si>
  <si>
    <t>https://ieeexplore.ieee.org/stamp/stamp.jsp?arnumber=9072793</t>
  </si>
  <si>
    <t>hybrid electric train;load sharing mechanism;regenerative braking technology</t>
  </si>
  <si>
    <t>Batteries;Hybrid power systems;Acceleration;Rails;Brakes;Switches;Contacts</t>
  </si>
  <si>
    <t>assembling;energy conservation;hybrid electric vehicles;maintenance engineering;power engineering computing;programmable controllers;railway electrification;regenerative braking;reliability;stress analysis;user interfaces</t>
  </si>
  <si>
    <t>programmable logic controller;performance testing;functionally-tested hybrid electric train;generator;batteries;stress analysis;regenerative braking technology;coach assembly design;energy efficiency;Philippine National Railways;reliability-availability-maintainability-safety validation;CC-Link central system;outsourcing;Solidworks;compactness;credibility;load sharing;wirings;control system;human-machine interface;HMI;RAMS</t>
  </si>
  <si>
    <t>Robust Parametric Empirical Bayes based anomaly detection for flight safety events</t>
  </si>
  <si>
    <t>A. Yelundur; K. Campbell</t>
  </si>
  <si>
    <t>MITRE Corporation, McLean, VA, USA; MITRE Corporation, McLean, VA, USA</t>
  </si>
  <si>
    <t>2013 Integrated Communications, Navigation and Surveillance Conference (ICNS)</t>
  </si>
  <si>
    <t>Control Charts using Parametric Empirical Bayes (PEB) based on a Robust Cauchy prior and Poisson likelihood have proven useful for automatically detecting spikes in safety-related flight operations event rates. As part of the monitoring work of the Aviation Safety Information Analysis and Sharing (ASIAS) program, a joint government-aviation industry program, many hundreds of time series are being monitored. Automated detection methods are a necessity, and control charts a logical choice of tool, but basic control charts are problematic. For example, proportions charts produce excessive alerts. The robust Cauchy-Poisson PEB approach using numerical optimization is efficiently producing manageable numbers of relevant alerts while remaining relatively simple to administer and interpret.</t>
  </si>
  <si>
    <t>2155-4943</t>
  </si>
  <si>
    <t>978-1-4673-6253-5</t>
  </si>
  <si>
    <t>10.1109/ICNSurv.2013.6548562</t>
  </si>
  <si>
    <t>https://ieeexplore.ieee.org/stamp/stamp.jsp?arnumber=6548562</t>
  </si>
  <si>
    <t>Control charts;Training;Monitoring;Robustness;Market research;Time series analysis;Airports</t>
  </si>
  <si>
    <t>aerospace safety;Bayes methods;control charts;stochastic processes;time series</t>
  </si>
  <si>
    <t>robust parametric empirical Bayes based anomaly detection;flight safety events;control charts;robust Cauchy prior;Poisson likelihood;safety related flight operation event rate;aviation safety information analysis and sharing;ASIAS program;government aviation industry program;time series;automated detection method;robust Cauchy-Poisson PEB;numerical optimization</t>
  </si>
  <si>
    <t>Theoretical and Practical Approaches for Teaching Parallel Code Correctness</t>
  </si>
  <si>
    <t>C. Redondo; R. Arora; T. Nguyen Ba</t>
  </si>
  <si>
    <t>The University of Texas at Austin, Austin, Texas, USA; Texas Advanced Computing Center, The University of Texas at Austin, Austin, Texas, USA; University of Massachusetts at Amherst, Amherst, MA, USA</t>
  </si>
  <si>
    <t>2019 26th International Conference on High Performance Computing, Data and Analytics Workshop (HiPCW)</t>
  </si>
  <si>
    <t>The introductory-level courses on parallel programming, typically, do not cover the topic of code correctness. Often, students learn about the logical errors in parallel programs and troubleshoot them through trial and error, and spend a significant amount of time and effort in the process. A systematic pedagogical approach to teaching parallel code correctness is therefore needed to enhance the productivity of students and instructors. In this paper, we describe some theoretical and practical approaches that can be adopted for assessing and teaching parallel code correctness. The theoretical approaches include using formal methods (e.g., Petri nets and Hoare Logic). We apply these approaches on the test cases discussed in this paper. The practical approach involves teaching code correctness through demonstrations. For enabling this, we have not only curated a repository of parallel programs with commonly made logical errors but have also added a high-level interface on top of the repository for quickly comparing fixed and incorrect versions of the sample code in the repository, seeing the explanation text on the errors, and searching the repository on the basis of the causes and symptoms of logical errors. The work presented in this paper can potentially motivate the instructors in including the content on code correctness in their parallel programming courses and trainings.</t>
  </si>
  <si>
    <t>978-1-7281-4894-6</t>
  </si>
  <si>
    <t>10.1109/HiPCW.2019.00021</t>
  </si>
  <si>
    <t>https://ieeexplore.ieee.org/stamp/stamp.jsp?arnumber=9001701</t>
  </si>
  <si>
    <t>formal verification, Hoare logic, Petri nets, mathematical modeling, parallel programming, CUDA, MPI, OpenMP</t>
  </si>
  <si>
    <t>Petri nets;Education;Graphical user interfaces;Databases;Parallel programming;Mathematical model;Graphics processing units</t>
  </si>
  <si>
    <t>computer aided instruction;computer science education;educational courses;formal logic;formal verification;parallel programming;Petri nets;teaching</t>
  </si>
  <si>
    <t>logical errors;parallel programming courses;parallel code correctness teaching;formal methods;high-level interface;explanation text</t>
  </si>
  <si>
    <t>Software system performance debugging with kernel events feature guidance</t>
  </si>
  <si>
    <t>J. Rhee; H. Zhang; N. Arora; G. Jiang; K. Yoshihira</t>
  </si>
  <si>
    <t>NEC Laboratories America, Princeton, New Jersey, USA; NEC Laboratories America, Princeton, New Jersey, USA; NEC Laboratories America, Princeton, New Jersey, USA; NEC Laboratories America, Princeton, New Jersey, USA; NEC Laboratories America, Princeton, New Jersey, USA</t>
  </si>
  <si>
    <t>2014 IEEE Network Operations and Management Symposium (NOMS)</t>
  </si>
  <si>
    <t>To diagnose performance problems in production systems, many OS kernel-level monitoring and analysis tools have been proposed. Using low level kernel events provides benefits in efficiency and transparency to monitor application software. On the other hand, such approaches miss application-specific semantic information which can be effective to differentiate the trace patterns from distinct application logic. This paper introduces new trace analysis techniques based on event features to improve kernel event based performance diagnosis tools. Our prototype, AppDiff, is based on two analysis features: system resource features convert kernel events to resource usage metrics, thereby enabling the detection of various performance anomalies in a unified way; program behavior features infer the application logic behind the low level events. By using these features and conditional probability, AppDiff can detect outliers and improve the diagnosis of application performance.</t>
  </si>
  <si>
    <t>2374-9709</t>
  </si>
  <si>
    <t>978-1-4799-0913-1</t>
  </si>
  <si>
    <t>10.1109/NOMS.2014.6838353</t>
  </si>
  <si>
    <t>https://ieeexplore.ieee.org/stamp/stamp.jsp?arnumber=6838353</t>
  </si>
  <si>
    <t>performance debugging;system management;black-box monitoring;kernel events monitoring;distributed systems</t>
  </si>
  <si>
    <t>Monitoring;Kernel;Servers;Feature extraction;Training;Software systems</t>
  </si>
  <si>
    <t>operating system kernels;probability;production engineering computing;program debugging;program diagnostics;software metrics</t>
  </si>
  <si>
    <t>software system performance debugging;kernel events feature guidance;performance problem diagnosis;production systems;OS kernel-level monitoring tools;OS kernel-level analysis tools;miss application-specific semantic information;trace patterns;application logic;trace analysis techniques;kernel event based performance diagnosis tool improvement;AppDiff;system resource features;resource usage metrics;performance anomaly detection;program behavior features;conditional probability;outlier detection;application performance diagnosis improvement;black-box monitoring;system management;application software monitoring</t>
  </si>
  <si>
    <t>Towards an Efficient Log Data Protection in Software Systems through Data Minimization and Anonymization</t>
  </si>
  <si>
    <t>A. O. Portillo-Dominguez; V. Ayala-Rivera</t>
  </si>
  <si>
    <t>Lero@UCD, School of Computer Science, University College Dublin, Belfield, Dublin 4, Ireland; Lero@UCD, School of Computer Science, University College Dublin, Belfield, Dublin 4, Ireland</t>
  </si>
  <si>
    <t>2019 7th International Conference in Software Engineering Research and Innovation (CONISOFT)</t>
  </si>
  <si>
    <t>IT infrastructures of companies generate large amounts of log data every day. These logs are typically analyzed by software engineers to gain insights about activities occurring within a company (e.g., to debug issues exhibited by the production systems). To facilitate this process, log data management is often outsourced to cloud providers. However, logs may contain information that is sensitive by nature and considered personal identifiable under most of the new privacy protection laws, such as the European General Data Protection Regulation (GDPR). To ensure that companies do not violate regulatory compliance, they must adopt, in their software systems, appropriate data protection measures. Such privacy protection laws also promote the use of anonymization techniques as possible mechanisms to operationalize data protection. However, companies struggle to put anonymization in practice due to the lack of integrated, intuitive, and easy-to-use tools that accommodate effectively with their log management systems. In this paper, we propose an automatic approach (SafeLog) to filter out information and anonymize log streams to safeguard the confidentiality of sensitive data and prevent its exposure and misuse from third parties. Our results show that atomic anonymization operations can be effectively applied to log streams to preserve the confidentiality of information, while still allowing to conduct different types of analysis tasks such as users behavior, and anomaly detection. Our approach also reduces the amount of data sent to cloud vendors, hence decreasing the financial costs and the risk of overexposing information.</t>
  </si>
  <si>
    <t>978-1-7281-2524-4</t>
  </si>
  <si>
    <t>10.1109/CONISOFT.2019.00024</t>
  </si>
  <si>
    <t>https://ieeexplore.ieee.org/stamp/stamp.jsp?arnumber=9105382</t>
  </si>
  <si>
    <t>Software Engineering;Privacy;Security;Anonymization</t>
  </si>
  <si>
    <t>data privacy;data protection;software engineering</t>
  </si>
  <si>
    <t>software systems;data minimization;software engineers;production systems;data management;privacy protection laws;European general data protection regulation;appropriate data protection measures;anonymization techniques;companies struggle;log management systems;sensitive data;atomic anonymization operations;efficient log data protection;IT infrastructures</t>
  </si>
  <si>
    <t>Deep Variational Autoencoder Classifier for Intelligent Fault Diagnosis Adaptive to Unseen Fault Categories</t>
  </si>
  <si>
    <t>A. He; X. Jin</t>
  </si>
  <si>
    <t>Predictive Informatics Research Lab, Northeastern University, Boston, MA, USA; Predictive Informatics Research Lab, Northeastern University, Boston, MA, USA</t>
  </si>
  <si>
    <t>With the rapid development of artificial intelligence (AI) in recent years, fault diagnostics for industrial applications have leaped toward partially or fully automatic provided by the capability of analyzing massive condition monitoring data from sensors and actuators. Generally, AI-based fault diagnostics can achieve high accuracy when failure types appear in training dataset and testing dataset are the same. These diagnostic methods could be invalidated for applications dealing with unprecedented faults because the pretrained classifier for diagnostics tends to misclassify the novel instances into existing known classes. In order to address these limitations of conventional diagnostic approaches, we propose a unified diagnostics framework that can achieve novel fault detection and known fault classification tasks together. Through jointly training a variational autoencoder and a deep neural networks classifier, we convert the original entangled raw data into latent variables with Gaussian probabilistic distributions in the latent space and utilize the probabilistic latent variables to detect novel samples against known fault classes or classify them into one of the existing fault classes if they are not novel. The effectiveness of our proposed joint-training framework is validated through experimental studies on two different bearing datasets. Compared with the state-of-the-art methods in the literature, our unified framework is able to not only accurately detect the novel fault classes but also achieve high classification accuracy of known fault classes.</t>
  </si>
  <si>
    <t>10.1109/TR.2021.3090310</t>
  </si>
  <si>
    <t xml:space="preserve">National Science Foundation(grant numbers:1943801); </t>
  </si>
  <si>
    <t>https://ieeexplore.ieee.org/stamp/stamp.jsp?arnumber=9469775</t>
  </si>
  <si>
    <t>Ball bearing;deep learning (DL);deep variational autoencoder (VAE);intelligent fault diagnostics;novelty detection</t>
  </si>
  <si>
    <t>Deep learning;Anomaly detection;Probabilistic logic;Feature extraction;Fault diagnosis;Computational modeling;Anomaly detection</t>
  </si>
  <si>
    <t>ball bearings;condition monitoring;deep learning (artificial intelligence);fault diagnosis;Gaussian distribution;mechanical engineering computing;pattern classification</t>
  </si>
  <si>
    <t>unprecedented faults;pretrained classifier;unified diagnostics framework;fault classification tasks;deep neural networks classifier;probabilistic latent variables;fault classes;joint-training framework;bearing datasets;intelligent fault diagnosis;unseen fault categories;artificial intelligence;industrial applications;AI-based fault diagnostics;training dataset;testing dataset;fault detection;deep variational autoencoder classifier;condition monitoring;Gaussian probabilistic distributions;entangled raw data</t>
  </si>
  <si>
    <t>Research on Faults Diagnostic Technology of Hydraulic System Based on Parameters Measurement</t>
  </si>
  <si>
    <t>H. Guo; C. Tian</t>
  </si>
  <si>
    <t>NA; NA</t>
  </si>
  <si>
    <t>2011 Second International Conference on Digital Manufacturing &amp; Automation</t>
  </si>
  <si>
    <t>Poor visibiLity of the hydrauLic drive system, usually to bring some troubleshooting difficult. In this paper, parameter measurement based fault diagnosis method, through quantitative analysis of system parameters and logical analysis, to achieve the accurate diagnosis of the hydrauLic system failure, fault diagnosis with scientific accuracy and rapidity. The technology to significantly reduce the equipment assembly and disassembly work, reducing the skill level of maintenance personnel requirements of the more traditional method of fault diagnosis significantly improve the efficiency, the promotion sHould have practical value.</t>
  </si>
  <si>
    <t>978-1-4577-0755-1</t>
  </si>
  <si>
    <t>10.1109/ICDMA.2011.238</t>
  </si>
  <si>
    <t>https://ieeexplore.ieee.org/stamp/stamp.jsp?arnumber=6052071</t>
  </si>
  <si>
    <t>Fault Diagnosis;Parameter Measurement;System Failure of HydrauLic</t>
  </si>
  <si>
    <t>fault diagnosis;hydraulic systems</t>
  </si>
  <si>
    <t>faults diagnostic technology;parameters measurement;hydraulic drive system;logical analysis;hydraulic system failure;fault diagnosis</t>
  </si>
  <si>
    <t>Fast anomaly detection in SmartGrids via sparse approximation theory</t>
  </si>
  <si>
    <t>M. Levorato; U. Mitra</t>
  </si>
  <si>
    <t>Department of Electrical Engineering, University of Southern California, Los Angeles, USA; Department of Electrical Engineering, University of Southern California, Los Angeles, USA</t>
  </si>
  <si>
    <t>2012 IEEE 7th Sensor Array and Multichannel Signal Processing Workshop (SAM)</t>
  </si>
  <si>
    <t>The SmartGrid (SG) is a complex system connecting physical components (e.g., human, weather, power plants) and logical components (e.g., control algorithms, communication infrastructure, protocols). The large number of components and the interactions between the individual components induce an extremely intricate behavior of the overall system. Detecting anomalies in the behavior of the system requires a large number of observations and is unpractical. A novel learning and estimation framework to analyze stochastic processes over graphs associated with SG systems is proposed. The critical observation behind the proposed framework in that these systems induce an underlying sparse structure which enables dimension reduction via compressed sensing-like schemes. Numerical results show that the compression approach proposed herein reduces by orders of magnitude the number of observations required to detect an anomalous behavior of the SG.</t>
  </si>
  <si>
    <t>2151-870X</t>
  </si>
  <si>
    <t>978-1-4673-1071-0</t>
  </si>
  <si>
    <t>10.1109/SAM.2012.6250561</t>
  </si>
  <si>
    <t>https://ieeexplore.ieee.org/stamp/stamp.jsp?arnumber=6250561</t>
  </si>
  <si>
    <t>Production;Meteorology;Stochastic processes;Estimation;Prediction algorithms;Sensors;Buildings</t>
  </si>
  <si>
    <t>approximation theory;graph theory;learning (artificial intelligence);power engineering computing;smart power grids;stochastic processes</t>
  </si>
  <si>
    <t>anomaly detection;smart grids;power plants;logical components;control algorithms;communication infrastructure;protocols;learning framework;stochastic processes;SG systems;sparse approximation theory;sensing-like schemes</t>
  </si>
  <si>
    <t>Trojan detection based on delay variations measured using a high-precision, low-overhead embedded test structure</t>
  </si>
  <si>
    <t>C. Lamech; J. Plusquellic</t>
  </si>
  <si>
    <t>ECE Department, University of New Mexico, Albuquerque, NM, USA; ECE Department, University of New Mexico, Albuquerque, NM, USA</t>
  </si>
  <si>
    <t>2012 IEEE International Symposium on Hardware-Oriented Security and Trust</t>
  </si>
  <si>
    <t>The horizontal dissemination of the chip fabrication industry has raised new concerns over Integrated Circuit (IC) Trust, in particular, the threat of malicious functionality, i.e., a Hardware Trojan, that is added by an adversary to an IC. In this paper, we propose the use of a high-precision, low-overhead embedded test structure for measuring path delays to detect the delay anomalies introduced by hardware Trojans. The proposed test structure, called REBEL, is minimally invasive to the design as it leverages the existing scan structures. In this work, we integrate REBEL into a structural description of a pipelined Floating Point Unit. Trojan emulation circuits, designed to model internal wire loads introduced by a hardware Trojan, are inserted into the design at multiple places. The emulation cell incorporates an analog control pin to allow a variety of hardware Trojan loading scenarios to be investigated. We evaluate the detection sensitivity of REBEL for detecting hardware Trojans using regression analysis and hardware data collected from 62 copies of the chip fabricated in 90nm CMOS technology.</t>
  </si>
  <si>
    <t>978-1-4673-2340-6</t>
  </si>
  <si>
    <t>10.1109/HST.2012.6224324</t>
  </si>
  <si>
    <t>https://ieeexplore.ieee.org/stamp/stamp.jsp?arnumber=6224324</t>
  </si>
  <si>
    <t>Hardware Trojans;Path Delay;Embedded Test Structure;Regression Analysis</t>
  </si>
  <si>
    <t>Security</t>
  </si>
  <si>
    <t>CMOS logic circuits;delay circuits;embedded systems;integrated circuit design;integrated circuit measurement;integrated circuit testing;pipeline processing;regression analysis</t>
  </si>
  <si>
    <t>high-precision low-overhead embedded test structure;horizontal dissemination;chip fabrication industry;integrated circuit trust;IC trust;malicious functionality threat;hardware Trojan detection;path delay measurement;delay anomaly detection;REBEL;structural description;pipelined floating point unit;Trojan emulation circuit design;internal wire load modeling;analog control pin;hardware Trojan loading;detection sensitivity;regression analysis;CMOS technology;regional delay behavior</t>
  </si>
  <si>
    <t>Entropy clustering approach for improving forecasting in DDoS attacks</t>
  </si>
  <si>
    <t>A. Olabelurin; S. Veluru; A. Healing; M. Rajarajan</t>
  </si>
  <si>
    <t>Cass Business School, London, London, GB; United Technologies Research Centre (UTRC) Cork, Republic of Ireland; British Telecommunications (BT) Ipswich, United Kingdom; School of Mathematics Computer Sciences and Engineering, City University London, London, United Kingdom</t>
  </si>
  <si>
    <t>2015 IEEE 12th International Conference on Networking, Sensing and Control</t>
  </si>
  <si>
    <t>Volume anomaly such as distributed denial-of-service (DDoS) has been around for ages but with advancement in technologies, they have become stronger, shorter and weapon of choice for attackers. Digital forensic analysis of intrusions using alerts generated by existing intrusion detection system (IDS) faces major challenges, especially for IDS deployed in large networks. In this paper, the concept of automatically sifting through a huge volume of alerts to distinguish the different stages of a DDoS attack is developed. The proposed novel framework is purpose-built to analyze multiple logs from the network for proactive forecast and timely detection of DDoS attacks, through a combined approach of Shannon-entropy concept and clustering algorithm of relevant feature variables. Experimental studies on a cyber-range simulation dataset from the project industrial partners show that the technique is able to distinguish precursor alerts for DDoS attacks, as well as the attack itself with a very low false positive rate (FPR) of 22.5%. Application of this technique greatly assists security experts in network analysis to combat DDoS attacks.</t>
  </si>
  <si>
    <t>978-1-4799-8069-7</t>
  </si>
  <si>
    <t>10.1109/ICNSC.2015.7116055</t>
  </si>
  <si>
    <t>https://ieeexplore.ieee.org/stamp/stamp.jsp?arnumber=7116055</t>
  </si>
  <si>
    <t>alert management;distributed denial-of-service (DDoS) detection;k-means clustering analysis;network security;online anomaly detection;Shannon entropy</t>
  </si>
  <si>
    <t>Computer crime;Feature extraction;Entropy;Clustering algorithms;Ports (Computers);Algorithm design and analysis</t>
  </si>
  <si>
    <t>computer network security;digital forensics;entropy;forecasting theory;pattern clustering</t>
  </si>
  <si>
    <t>entropy clustering approach;forecasting;DDoS attacks;volume anomaly;distributed denial-of-service;digital forensic analysis;intrusion detection system;IDS;proactive forecast;Shannon-entropy concept;clustering algorithm;cyber-range simulation dataset;project industrial partner;false positive rate;FPR;network analysis</t>
  </si>
  <si>
    <t>Generalized Cross-Severity Fault Diagnosis of Bearings via a Hierarchical Cross-Category Inference Framework</t>
  </si>
  <si>
    <t>X. Wang; T. Wang; A. Ming; W. Zhang; A. Li; F. Chu</t>
  </si>
  <si>
    <t>Department of Mechanical Engineering, State Key Laboratory of Tribology, Tsinghua University, Beijing, China; Department of Mechanical Engineering, State Key Laboratory of Tribology, Tsinghua University, Beijing, China; School of Mechanics, Northwestern Polytechnical University, Xi'an, China; High-Tech Research Institute of Xi'an, Xi'an, China; High-Tech Research Institute of Xi'an, Xi'an, China; Department of Mechanical Engineering, State Key Laboratory of Tribology, Tsinghua University, Beijing, China</t>
  </si>
  <si>
    <t>Data-driven fault diagnosis primarily involves the identification of different fault locations and fault severities. Focusing on a challenging task for which the target fault severities do not exist in the training samples, this article proposes a generalized cross-severity bearing fault diagnosis scheme based on a novel hierarchical cross-category inference framework. The proposed method uses an outlier detection scheme based on unsupervised feature mapping and local outlier probability calculation to identify the unseen samples. A neural network embedded with a tree-structured decision layer acts as a backbone to execute fault diagnosis at different hierarchies for different sample types, seen or unseen. Additionally, the metric learning method is used to support the approximate severity inference of the unseen samples after the fault locations are identified in the hierarchical model. Experiments performed on an aeronautical bearing test rig revealed that the proposed scheme is both feasible and superior to existing methods.</t>
  </si>
  <si>
    <t>10.1109/TII.2021.3116145</t>
  </si>
  <si>
    <t xml:space="preserve">National Natural Science Foundation of China(grant numbers:51975309); State Key Laboratory of Tribology Initiative Research Program(grant numbers:SKLT2020D21); Natural Science Foundation of Shaanxi Province(grant numbers:2019JQ-712); </t>
  </si>
  <si>
    <t>https://ieeexplore.ieee.org/stamp/stamp.jsp?arnumber=9551705</t>
  </si>
  <si>
    <t>Aeronautical bearing;cross-severity fault diagnosis;metric learning;neural network;outlier detection</t>
  </si>
  <si>
    <t>Anomaly detection;Fault location;Training;Task analysis;Data models;Probability;Probabilistic logic</t>
  </si>
  <si>
    <t>condition monitoring;data handling;decision trees;fault location;inference mechanisms;machine bearings;mechanical engineering computing;neural nets;probability;unsupervised learning</t>
  </si>
  <si>
    <t>hierarchical cross-category inference framework;data-driven fault diagnosis;fault locations;outlier detection;unsupervised feature mapping;approximate severity inference;cross-severity bearing fault diagnosis;outlier probability calculation;neural network;tree-structured decision layer;metric learning method</t>
  </si>
  <si>
    <t>Data stream clustering and modeling using context-trees</t>
  </si>
  <si>
    <t>Wei Jiang; P. Brice</t>
  </si>
  <si>
    <t>Department of Industrial Engineering and Logistics Management, Hong Kong University of Science and Technology, Hong Kong, China; School of Systems and Enterprises, Stevens Institute of Technology, USA</t>
  </si>
  <si>
    <t>2009 6th International Conference on Service Systems and Service Management</t>
  </si>
  <si>
    <t>Many applications such as telecommunication and commercial video broadcasting streams, computer systems logs, and web clicks are categorical or mixed-value data streams that exhibit context-dependency. Models that try to capture this context-dependency tend not to be scalable. This paper offers a solution to the scalability problem of these models by providing a method for generating them around relevant aggregates of these data streams rather than the individual samples. The approach expands existing clustering techniques for static categorical data sets to predictive models of data streams based on Variable Length Markov models of clusters. The paper includes theoretical and experimental evaluations of the technique as well as comparison with other prominent clustering techniques for categorical data streams.</t>
  </si>
  <si>
    <t>2161-1904</t>
  </si>
  <si>
    <t>978-1-4244-3661-3</t>
  </si>
  <si>
    <t>10.1109/ICSSSM.2009.5175016</t>
  </si>
  <si>
    <t>https://ieeexplore.ieee.org/stamp/stamp.jsp?arnumber=5175016</t>
  </si>
  <si>
    <t>Anomaly Detection;Markov Chains;Trend Analysis</t>
  </si>
  <si>
    <t>Context modeling;Streaming media;Statistical distributions;Aggregates;Clustering algorithms;Application software;Broadcasting;Predictive models;Probability distribution;Multimedia communication</t>
  </si>
  <si>
    <t>Markov processes;statistical analysis</t>
  </si>
  <si>
    <t>data stream clustering;context-trees;variable length Markov models;categorical data streams</t>
  </si>
  <si>
    <t>SCMiner: Localizing System-Level Concurrency Faults from Large System Call Traces</t>
  </si>
  <si>
    <t>T. S. Zaman; X. Han; T. Yu</t>
  </si>
  <si>
    <t>Department of Computer Science, University of Kentucky; Department of Computer Science, University of Kentucky; Department of Computer Science, University of Kentucky</t>
  </si>
  <si>
    <t>2019 34th IEEE/ACM International Conference on Automated Software Engineering (ASE)</t>
  </si>
  <si>
    <t>Localizing concurrency faults that occur in production is hard because, (1) detailed field data, such as user input, file content and interleaving schedule, may not be available to developers to reproduce the failure; (2) it is often impractical to assume the availability of multiple failing executions to localize the faults using existing techniques; (3) it is challenging to search for buggy locations in an application given limited runtime data; and, (4) concurrency failures at the system level often involve multiple processes or event handlers (e.g., software signals), which can not be handled by existing tools for diagnosing intra-process(thread-level) failures. To address these problems, we present SCMiner, a practical online bug diagnosis tool to help developers understand how a system-level concurrency fault happens based on the logs collected by the default system audit tools. SCMiner achieves online bug diagnosis to obviate the need for offline bug reproduction. SCMiner does not require code instrumentation on the production system or rely on the assumption of the availability of multiple failing executions. Specifically, after the system call traces are collected, SCMiner uses data mining and statistical anomaly detection techniques to identify the failure-inducing system call sequences. It then maps each abnormal sequence to specific application functions. We have conducted an empirical study on 19 real-world benchmarks. The results show that SCMiner is both effective and efficient at localizing system-level concurrency faults.</t>
  </si>
  <si>
    <t>978-1-7281-2508-4</t>
  </si>
  <si>
    <t>10.1109/ASE.2019.00055</t>
  </si>
  <si>
    <t>https://ieeexplore.ieee.org/stamp/stamp.jsp?arnumber=8952396</t>
  </si>
  <si>
    <t>Multi Process Applications, Concurrency Failures, Fault Localization</t>
  </si>
  <si>
    <t>Concurrent computing;Production;Principal component analysis;Computer bugs;Tools;Debugging;Instruments</t>
  </si>
  <si>
    <t>concurrency (computers);data mining;fault diagnosis;program debugging;program diagnostics;program testing;scheduling;security of data;statistical analysis</t>
  </si>
  <si>
    <t>file content;interleaving schedule;multiple failing executions;system level;multiple processes;event handlers;SCMiner;practical online bug diagnosis tool;system-level concurrency fault;default system audit tools;production system;system call traces;data mining;statistical anomaly detection techniques;failure-inducing system call sequences;localizing system-level concurrency faults</t>
  </si>
  <si>
    <t>SaNSA - The Supercomputer and Node State Architecture</t>
  </si>
  <si>
    <t>N. Agarwal; H. Greenberg; S. Blanchard; N. DeBardeleben</t>
  </si>
  <si>
    <t>University of California, Berkeley, California; Ultrascale Systems Research Center, High Performance Computing, Los Alamos, New Mexico; Ultrascale Systems Research Center, High Performance Computing, Los Alamos, New Mexico; Ultrascale Systems Research Center, High Performance Computing, Los Alamos, New Mexico</t>
  </si>
  <si>
    <t>2018 IEEE/ACM 8th Workshop on Fault Tolerance for HPC at eXtreme Scale (FTXS)</t>
  </si>
  <si>
    <t>In this work we present SaNSA, the Supercomputer and Node State Architecture, a software infrastructure for historical analysis and anomaly detection. SaNSA consumes data from multiple sources including system logs, the resource manager, scheduler, and job logs. Furthermore, additional context such as scheduled maintenance events or dedicated application run times for specific science teams can be overlaid. We discuss how this contextual information allows for more nuanced analysis. SaNSA allows the user to apply arbitrary attributes, for instance, positional information where nodes are located in a data center. We show how using this information we identify anomalous behavior of one rack of a 1,500 node cluster. We explain the design of SaNSA and then test it on four open compute clusters at LANL. We ingest over 1.1 billion lines of system logs in our study of 190 days in 2018. Using SaNSA, we perform a number of different anomaly detection methods and explain their findings in the context of a production supercomputing data center. For example, we report on instances of misconfigured nodes which receive no scheduled jobs for a period of time as well as examples of correlated rack failures which cause jobs to crash.</t>
  </si>
  <si>
    <t>978-1-7281-0222-1</t>
  </si>
  <si>
    <t>10.1109/FTXS.2018.00011</t>
  </si>
  <si>
    <t>https://ieeexplore.ieee.org/stamp/stamp.jsp?arnumber=8564489</t>
  </si>
  <si>
    <t>system-state;node-state;health-monitoring;anomaly-detection;software-architecture</t>
  </si>
  <si>
    <t>Booting;Supercomputers;Computer architecture;Maintenance engineering;Data centers;Distributed databases</t>
  </si>
  <si>
    <t>computer centres;mainframes;parallel machines;scheduling;software architecture;system monitoring</t>
  </si>
  <si>
    <t>SaNSA;system logs;job logs;anomaly detection methods;jobs scheduling;supercomputing data center;supercomputer and node state architecture;resource manager;scheduler;software infrastructure</t>
  </si>
  <si>
    <t>Development of a novel Decision-Making tool for vessel efficiency optimization using IoT and DL</t>
  </si>
  <si>
    <t>S. C. Christos; T. Panayiotis; P. Panagiotis; D. Nikos; Z. Tzioridis; G. Christos</t>
  </si>
  <si>
    <t>Prisma Electronics, R&amp;D, Athens, Greece; Prisma Electronics, R&amp;D, Athens, Greece; Prisma Electronics, R&amp;D, Athens, Greece; Prisma Electronics, R&amp;D, Athens, Greece; Prisma Electronics, R&amp;D, Alexandroupolis, Greece; Prisma Electronics, R&amp;D, Alexandroupolis, Greece</t>
  </si>
  <si>
    <t>2021 International Conference on Decision Aid Sciences and Application (DASA)</t>
  </si>
  <si>
    <t>The era of the Internet of Things and big data has completely changed the landscape of many scientific disciplines. Embracing the big data revolution, machine learning techniques seem to have substituted traditional physics-based models due to their effectiveness and flexibility. According to Rolls-Royce [1], the smart ship will revolutionize the landscape of ship design and operations, the same way smartphones did our daily life. These enhanced data-driven analytics yield substantial benefits in terms of cost savings by limiting the degree to which human factor intervenes to perform certain operations, and also by providing reliable and accurate information in real-time information regarding the operational health of the machinery on board, ensuring the safety of the crew as well as the reliability of the equipment. [2]. Despite its importance, the majority of efforts towards this direction are limited to academic efforts or black-box approaches. In the current work, a distributed software platform that augments the decision-making process within the shipping industry is critically presented. Key technological pillars are Big Data technologies, data fusion, and large-scale deep learning-based processing techniques. Evaluation of the platform, based on actual case data, provides evidence of its capacity for diagnosis and anomaly detection on the operation of critical subsystems.</t>
  </si>
  <si>
    <t>978-1-6654-1634-4</t>
  </si>
  <si>
    <t>10.1109/DASA53625.2021.9682299</t>
  </si>
  <si>
    <t>https://ieeexplore.ieee.org/stamp/stamp.jsp?arnumber=9682299</t>
  </si>
  <si>
    <t>Industry 4.0;Internet of Things;Deep learning</t>
  </si>
  <si>
    <t>Industries;Training;Decision making;Big Data;Logic gates;Software;Data models</t>
  </si>
  <si>
    <t>Big Data;decision making;human factors;Internet of Things;learning (artificial intelligence);sensor fusion;ships</t>
  </si>
  <si>
    <t>novel Decision-Making tool;vessel efficiency optimization;Internet of Things;big data revolution;machine learning techniques;substituted traditional physics-based models;flexibility;Rolls-Royce;smart ship;ship design;way smartphones;enhanced data-driven analytics;substantial benefits;cost savings;human factor intervenes;reliable information;real-time information;operational health;academic efforts;black-box approaches;distributed software platform;decision-making process;shipping industry;key technological pillars;Big Data technologies;data fusion;large-scale deep learning-based;actual case data</t>
  </si>
  <si>
    <t>IEEE Standard Definition, Specification, and Analysis of Systems Used for Supervisory Control, Data Acquisition, and Automatic Control</t>
  </si>
  <si>
    <t>ANSI/IEEE Std C37.1-1987</t>
  </si>
  <si>
    <t>This standard applies to, and provides the basis for the definition, specification, performance analyis, and application of systems used for suervisory control, data acquisition or automatic control, or both, in attended or unattended electric substations, including those associated with generating stations, and power utilization and conversion facilities. This standard does not apply to electomech- National Standard Electrical and Electronics anical or static, protective-relaying equipment. Diagrams (Including Supplements ANSI (See ANSI/IEEE C37.90-1978 (R1982)[ll], ANSI/IEEE C37.90.1-1974 (R1979) [12], Y14-15a-1970 and ANSI Y14.15b-1973. ANSI/IEEE C37.91-1985 E131, ANSI/IEEE [6] ANSI 224.21-1957 (R1971), American C37.93-1976 [141, ANSI/IEEE C37.95-1973, National Standard Method for Measurement(R1980)[151 , ANSI/IEEE C37.96-1976 Specifying the Characteristics of Pickups for (R1981)[161, and ANSI/IEEE C37.97-1979 (R1984)[17].</t>
  </si>
  <si>
    <t>978-0-7381-4273-9</t>
  </si>
  <si>
    <t>10.1109/IEEESTD.1987.122656</t>
  </si>
  <si>
    <t>https://ieeexplore.ieee.org/stamp/stamp.jsp?arnumber=26498</t>
  </si>
  <si>
    <t>analysis;systems;supervisory;acquisition;control</t>
  </si>
  <si>
    <t>Digital control;Monitoring;Standards;Substations</t>
  </si>
  <si>
    <t>computerised control;monitoring;power stations;standards;substations</t>
  </si>
  <si>
    <t>unattended substations;power utilization facilities;power conversion facilities;monitoring;switching;controlling electric apparatus;attended substations;generating stations;supervisory control;data acquisition;automatic control</t>
  </si>
  <si>
    <t>IEEE Standards</t>
  </si>
  <si>
    <t>Accurate Automata-Based Detection of Cyber Threats in Smart Grid Communication</t>
  </si>
  <si>
    <t>V. Havlena; P. Matoušek; O. Ryšavý; L. Holík</t>
  </si>
  <si>
    <t>Faculty of Information Technology, Brno University of Technology, Czech Republic; Faculty of Information Technology, Brno University of Technology, Czech Republic; Faculty of Information Technology, Brno University of Technology, Czech Republic; Faculty of Information Technology, Brno University of Technology, Czech Republic</t>
  </si>
  <si>
    <t>IEEE Transactions on Smart Grid</t>
  </si>
  <si>
    <t>Several industry sectors, including critical infrastructure, have experienced severe cyber attacks against their Industrial Control Systems (ICS) due to the malware that masqueraded itself as a legitimate ICS process and communicated with valid ICS messages. Such behavior is difficult to detect by standard techniques. Intrusion Detection Systems (IDS) usually filter illegitimate communication using pre-defined patterns while statistical-based Anomaly Detection Systems (ADS) mostly observe selected attributes of transmitted packets without deeper analysis of ICS messages. We propose a new detection approach based on Deterministic Probabilistic Automata (DPAs) that capture the intended semantics of the ICS message exchange. The method models normal ICS message sequences using a set of DPAs representing expected traffic patterns. Then the detection system applies reasoning about the model to reveal a malicious activity in the ICS traffic expressed by unexpected ICS messages. In this paper, we significantly improve the performance of the automata-based detection method and reduce its false-positive rate. We also present a technique that produces additional details about detected anomalies, which is important for real-world deployment. The approach is demonstrated on IEC 104 or MMS communication from different ICS systems.</t>
  </si>
  <si>
    <t>1949-3061</t>
  </si>
  <si>
    <t>10.1109/TSG.2022.3216726</t>
  </si>
  <si>
    <t xml:space="preserve">Ministry of Interior of the Czech Republic(grant numbers:VI20192022138); </t>
  </si>
  <si>
    <t>https://ieeexplore.ieee.org/stamp/stamp.jsp?arnumber=9927376</t>
  </si>
  <si>
    <t>Smart grid;cyber security;anomaly detection;probabilistic automata;network flows;MITRE ATT&amp;CK</t>
  </si>
  <si>
    <t>Probabilistic logic;Protocols;Integrated circuit modeling;Anomaly detection;Malware;IEC Standards;Automata</t>
  </si>
  <si>
    <t>Context-Aware Misinformation Detection: A Benchmark of Deep Learning Architectures Using Word Embeddings</t>
  </si>
  <si>
    <t>V. -I. Ilie; C. -O. Truic?; E. -S. Apostol; A. Paschke</t>
  </si>
  <si>
    <t>Computer Science and Engineering Department, Faculty of Automatic Control and Computers, University POLITEHNICA of Bucharest, Bucharest, Romania; Computer Science and Engineering Department, Faculty of Automatic Control and Computers, University POLITEHNICA of Bucharest, Bucharest, Romania; Computer Science and Engineering Department, Faculty of Automatic Control and Computers, University POLITEHNICA of Bucharest, Bucharest, Romania; Fraunhofer Institute for Open Communication Systems (FOKUS), Berlin, Germany</t>
  </si>
  <si>
    <t>New mass media paradigms for information distribution have emerged with the digital age. With new digital-enabled mass media, the communication process is centered around the user, while multimedia content is the new identity of news. Thus, the media landscape has shifted from mass media to personalized social media. While this progress brings advantages, it also carries the risk of being detrimental to society through the emergence of misinformation (false or inaccurate information) and disinformation (intentionally spreading misinformation) in the form of fake news. Fake news is a tool used to manipulate public opinion on particular topics, distort public perceptions, and generate social unrest while lacking the rigor of traditional journalism. Driven by this current and real-world problem, in this paper, we train multiple Deep Learning architectures for multi-class classification and compare their performance in detecting the veracity of the news articles. To achieve accurate models in detecting misinformation, we employ a large dataset containing 100 000 news articles labeled with ten classes (one with real news and the rest with different types of fake news). We use two preprocessing techniques, i.e., one simple and another very aggressive, to clean the dataset. We also employ three word embeddings that preserve the word context, i.e., Word2Vec, FastText, and GloVe, pre-trained and trained on our dataset to vectorize the preprocessed dataset. For the misinformation task, we train a Logistic Regression as a baseline and compare its results with the performance of ten Deep Learning architectures. We obtain the best results using a Recurrent Convolutional Neural Network based architecture. The experimental results show that the models are highly dependable on text preprocessing and the word embedding employed.</t>
  </si>
  <si>
    <t>10.1109/ACCESS.2021.3132502</t>
  </si>
  <si>
    <t xml:space="preserve">German Academic Exchange Service (DAAD) through the Project “AWAKEN: content-Aware and netWork-Aware faKE News mitigation”(grant numbers:91809005); Project “Deep-Learning Anomaly Detection for Human and Automated Users Behavior”(grant numbers:91809358); German Federal Ministry of Education and Research (BMBF) Project “PANQURA-a technology platform for more information transparency in times of crisis”(grant numbers:03COV03F); European Union Project “FAST-LISA-Fighting hAte Speech Through a Legal, ICT and Sociolinguistic Approach”(grant numbers:101049342); </t>
  </si>
  <si>
    <t>https://ieeexplore.ieee.org/stamp/stamp.jsp?arnumber=9634064</t>
  </si>
  <si>
    <t>Misinformation detection;deep learning;multi-class text classification;word embeddings;text preprocessing;benchmarking</t>
  </si>
  <si>
    <t>Fake news;Deep learning;Task analysis;Benchmark testing;Feature extraction;Entertainment industry;Biological system modeling</t>
  </si>
  <si>
    <t>learning (artificial intelligence);neural nets;pattern classification;regression analysis;social networking (online);text analysis</t>
  </si>
  <si>
    <t>context-aware misinformation detection;Deep Learning architectures;word embeddings;new mass media paradigms;information distribution;digital age;communication process;multimedia content;media landscape;personalized social media;false information;inaccurate information;fake news;public opinion;public perceptions;social unrest;current world problem;multiple Deep;multiclass classification;100 000 news articles;word context;preprocessed dataset;misinformation task;Recurrent Convolutional Neural Network based architecture</t>
  </si>
  <si>
    <t>Using real options to manage condition-based maintenance enabled by PHM</t>
  </si>
  <si>
    <t>G. Haddad; P. Sandborn; M. Pecht</t>
  </si>
  <si>
    <t>Center for Advanced Life Cycle Engineering, University of Maryland, College Park, MD, USA; Center for Advanced Life Cycle Engineering, University of Maryland, College Park, MD, USA; Center for Advanced Life Cycle Engineering, University of Maryland, College Park, MD, USA</t>
  </si>
  <si>
    <t>2011 IEEE Conference on Prognostics and Health Management</t>
  </si>
  <si>
    <t>This work proposes a new economic approach that can form a cost-benefit-risk basis for optimum decision making for systems with prognostic capabilities, and a method to assess the value of PHM for its user after a prognostic indication. PHM potentially enables performance based logistics, condition-based maintenance, and reduced life cycle cost. When an anomaly is detected in a system, and the remaining useful life is estimated, the user has to make a decision about how to operate or manage the system given a set of constraints or requirements (e.g., to maximize availability). This paper proposes a new economic basis for evaluating the flexibility enabled by prognostic and health management systems. The proposed framework is based on Real Options theory for valuating the options arising through the use of PHM. In the context of PHM an option represents the purchase of an opportunity to take a particular action in the future. The underlying assets are not tradable securities (as they would be in financial options), but rather, they are cost avoidance opportunities or mission values. We provide two potential applications to illustrate the new model for electronic systems in a commercial aircraft used by a commercial airline, and wind farms.</t>
  </si>
  <si>
    <t>978-1-4244-9827-7</t>
  </si>
  <si>
    <t>10.1109/ICPHM.2011.6024318</t>
  </si>
  <si>
    <t>https://ieeexplore.ieee.org/stamp/stamp.jsp?arnumber=6024318</t>
  </si>
  <si>
    <t>decision support system;maintenance optimization;real options;economic analysis;post-prognostic indication;PHM;CBM;avilability</t>
  </si>
  <si>
    <t>Maintenance engineering;Prognostics and health management;Optimization;Availability;Uncertainty;Wind turbines;Cost accounting</t>
  </si>
  <si>
    <t>aircraft;condition monitoring;cost reduction;cost-benefit analysis;decision making;life cycle costing;maintenance engineering;remaining life assessment;risk analysis;travel industry</t>
  </si>
  <si>
    <t>cost-benefit-risk basis;optimum decision making;prognostic capabilities;PHM;condition based maintenance;life cycle cost reduction;anomaly detection;real option theory;cost avoidance opportunities;electronic systems;commercial aircraft;commercial airline;wind farms;prognostics and health management;remaining useful life estimation</t>
  </si>
  <si>
    <t>A System for Detecting Failed Electronics Using Acoustics</t>
  </si>
  <si>
    <t>NAWCAD, Lakehurst, NJ; NAWCAD, Lakehurst, NJ; NAWCAD, Lakehurst, NJ; NAWCAD, Lakehurst, NJ; NAWCAD, Lakehurst, NJ</t>
  </si>
  <si>
    <t>2018 IEEE AUTOTESTCON</t>
  </si>
  <si>
    <t>Industry-produced printed circuit boards (PCBs) used by the United States Navy and Marine Corps are typically coated with a layer of “conformal coating” made of silicone or polyurethane in order to protect electrical and electronic components on the board. Conformal coating has to be removed every time board troubleshooting and maintenance are performed, and must be reapplied after board maintenance is complete. This can be an expensive and time-consuming process. This paper describes an effort to develop a non-contact solution to detect failed components on a PCB without having first to remove the conformal coating. This patent-pending technique detects density changes in the physical makeup of circuit board components due to failure. By analyzing ultrasonic reflections from the components at 2MHz, the authors were able to distinguish between working components and failed components with varying degrees of accuracy. The authors applied this technique to 1K? resistors and three types of transistor-to-transistor logic (TTL) integrated circuits (ICs). Overvoltage faults were induced in these components in order to generate observable density changes. To reduce human error, a measurement rig was built which incorporated an automated X-Y-Z plotter system, in order to process dozens of components at a time without human interaction. The data gathered by this system was processed to isolate only the acoustic reflections of components on a circuit board. Time-domain and frequency-domain features were then extracted. These features were used to train neural networks to distinguish between working components and components with over-voltage faults that were not readily observable by eye. Each type of component or chip needed to have its own associated trained neural network. For 1K? resistors, the system has demonstrated seventy to eighty percent accuracy in distinguishing components with over-voltage faults. For two of the TTL ICs, eighty to eighty-five percent accuracy has been achieved. For one IC type, a fifty-five percent accuracy was measured. The authors have demonstrated that low-cost acoustic measurements in the megahertz range can be used to detect failures in ICs and other common circuit board components.</t>
  </si>
  <si>
    <t>978-1-5386-5223-7</t>
  </si>
  <si>
    <t>10.1109/AUTEST.2018.8532529</t>
  </si>
  <si>
    <t>https://ieeexplore.ieee.org/stamp/stamp.jsp?arnumber=8532529</t>
  </si>
  <si>
    <t>acoustics;integrated circuits;inspection;diagnostics;automatic test equipment</t>
  </si>
  <si>
    <t>Integrated circuits;Resistors;Acoustics;Transducers;Circuit faults;Biological neural networks;Coatings</t>
  </si>
  <si>
    <t>failure analysis;integrated circuit design;printed circuit testing;resistors;transistor-transistor logic</t>
  </si>
  <si>
    <t>common circuit board components;low-cost acoustic measurements;over-voltage faults;neural network;time-domain;acoustic reflections;automated X-Y-Z plotter system;observable density changes;transistor-to-transistor logic integrated circuits;patent-pending technique;failed components;noncontact solution;expensive time-consuming process;board maintenance;time board troubleshooting;electronic components;electrical components;silicone;conformal coating;Marine Corps;United States Navy;failed electronics;frequency 2.0 MHz</t>
  </si>
  <si>
    <t>USGov</t>
  </si>
  <si>
    <t>Fault Testing Device of Fire Control System Based on Virtual Instrumentation Technology</t>
  </si>
  <si>
    <t>L. Guoliang; Y. Xiaoqiang; L. Hongwei; H. Yu</t>
  </si>
  <si>
    <t>Engineering Institute of Engineering Corps, PLA University of Science and Technology, Nanjing, China; Engineering Institute of Engineering Corps, PLA University of Science and Technology, Nanjing, China; Engineering Institute of Engineering Corps, PLA University of Science and Technology, Nanjing, China; 73670 PLA troops, Nanjing, China</t>
  </si>
  <si>
    <t>2012 International Conference on Computer Science and Service System</t>
  </si>
  <si>
    <t>The fire control system of the mine dispenser vehicle is the core of rocket launching and mine configuration. However it is prone to various faults and failures due to the complex battlefield environments. In this paper the fault testing device for fire control system with diversified functions, easier portability and better performance is designed and developed. The main work is as follows. The hardware platform of fault testing device consists of upper computer and lower computer. And the upper computer undertakes the display of diagnosis process, fault causes and troubleshooting results. It is mainly composed of industrial processing computer (IPC), touch screen, LCD and other peripheral interface. The lower computer is responsible for the acquisition, conditioning and connection of the electrical control signals. It contains two CPLD chips, signal conditioning circuit, serial interface as well as input interfaces for large amount of electrical control signals of the fire control system. In addition, the fault testing software application implements the display of diagnosis process, fault causes and troubleshooting results. It is developed by virtual instrumentation software platform LabVIEW. The fault testing device actually offers effective technical method in improving the repair and protection skills of mine dispenser vehicle.</t>
  </si>
  <si>
    <t>978-0-7695-4719-0</t>
  </si>
  <si>
    <t>10.1109/CSSS.2012.527</t>
  </si>
  <si>
    <t>https://ieeexplore.ieee.org/stamp/stamp.jsp?arnumber=6394845</t>
  </si>
  <si>
    <t>fire control system;virtual instrumentation;industrial processing computer;fault testing</t>
  </si>
  <si>
    <t>Circuit faults;Control systems;Testing;Fires;Computers;Vehicles;Maintenance engineering</t>
  </si>
  <si>
    <t>automatic test equipment;automatic test software;control engineering computing;failure analysis;fault diagnosis;flameproofing;maintenance engineering;military vehicles;peripheral interfaces;programmable logic devices;signal conditioning circuits;virtual instrumentation</t>
  </si>
  <si>
    <t>fault testing device;fire control system;virtual instrumentation technology;mine dispenser vehicle;rocket launching;mine configuration;complex battlefield environments;diversified functions;upper computer;lower computer;diagnosis process;industrial processing computer;IPC;touch screen;LCD;peripheral interface;electrical control signal conditioning;electrical control signal acquisition;CPLD chips;signal conditioning circuit;serial interface;fault testing software application;virtual instrumentation software platform;LabVIEW;protection skills</t>
  </si>
  <si>
    <t>Log correlation for intrusion detection: a proof of concept</t>
  </si>
  <si>
    <t>C. Abad; J. Taylor; C. Sengul; W. Yurcik; Y. Zhou; K. Rowe</t>
  </si>
  <si>
    <t>Department of Computer Science, University of Illinois, Urbana-Champaign, USA; Department of Computer Science, University of Illinois, Urbana-Champaign, USA; Department of Computer Science, University of Illinois, Urbana-Champaign, USA; National Center for Supercomputing Applications; Department of Computer Science, University of Illinois, Urbana-Champaign, USA; Science Applications International Corporation, USA</t>
  </si>
  <si>
    <t>19th Annual Computer Security Applications Conference, 2003. Proceedings.</t>
  </si>
  <si>
    <t>Intrusion detection is an important part of networked-systems security protection. Although commercial products exist, finding intrusions has proven to be a difficult task with limitations under current techniques. Therefore, improved techniques are needed. We argue the need for correlating data among different logs to improve intrusion detection systems accuracy. We show how different attacks are reflected in different logs and argue that some attacks are not evident when a single log is analyzed. We present experimental results using anomaly detection for the virus Yaha. Through the use of data mining tools (RIPPER) and correlation among logs we improve the effectiveness of an intrusion detection system while reducing false positives.</t>
  </si>
  <si>
    <t>0-7695-2041-3</t>
  </si>
  <si>
    <t>10.1109/CSAC.2003.1254330</t>
  </si>
  <si>
    <t>https://ieeexplore.ieee.org/stamp/stamp.jsp?arnumber=1254330</t>
  </si>
  <si>
    <t>Intrusion detection;Data mining;Application software;Monitoring;Computer security;Protection;Computer science;Data security;National security;Internet</t>
  </si>
  <si>
    <t>computer viruses;data mining;safety systems;telecommunication security;data integrity</t>
  </si>
  <si>
    <t>intrusion detection;networked-systems security protection;data correlation;anomaly detection;Yaha virus;RIPPER data mining tool;log correlation</t>
  </si>
  <si>
    <t>PinSQL: Pinpoint Root Cause SQLs to Resolve Performance Issues in Cloud Databases</t>
  </si>
  <si>
    <t>X. Liu; Z. Yin; C. Zhao; C. Ge; L. Chen; Y. Gao; D. Li; Z. Wang; G. Liang; J. Tan; F. Li</t>
  </si>
  <si>
    <t>Alibaba-Zhejiang University Joint Institute of Frontier Technologies; Alibaba Group, China; Alibaba-Zhejiang University Joint Institute of Frontier Technologies; Alibaba-Zhejiang University Joint Institute of Frontier Technologies; Zhejiang University; Zhejiang University; Alibaba Group, China; Alibaba Group, China; Alibaba Group, China; Alibaba Group, China; Alibaba Group, China</t>
  </si>
  <si>
    <t>2022 IEEE 38th International Conference on Data Engineering (ICDE)</t>
  </si>
  <si>
    <t>Deploying database services on cloud systems has gained increasing popularity and has become a common practice in the industry. However, the complicated cloud environments make performance issues inevitable, which could violate the service level guarantee if not addressed in a timely manner. Among the various problems, anomalies in SQL queries are the most commonly reported sources that cause performance issues in database applications. These anomalous queries can be divided into High-impact SQLs (H-SQLs) and Root Cause SQLs (R-SQLs), representing the related SQLs that are correlated with the anomalies and the ones that are the root causes of the performance issue, respectively. In the presence of a large number of queries, to pinpoint the R-SQLs is far more difficult than to identify the H-SQLs. To address this challenge, we aim at automatically pinpointing the R-SQLs to resolve performance issues in cloud databases. This paper introduces PinSQL, an autonomous diagnosing system for Alibaba Cloud, which has four modules that are executed sequentially, including data collection and pre-processing, anomaly detection, root cause analysis, and repairing actions. First, the related performance metrics and query logs from monitored cloud database instances are collected and aggregated as the data sources. Then, based on these inputs, efficient anomaly detection is conducted in real-time. Upon the detection of an anomaly, the root cause SQLs are pinpointed through tracking the propagation chain of the involved SQLs. Finally, repairing actions are suggested and then executed on R-SQLs to address the anomalies. Extensive experiments on an Alibaba production system show that PinSQL can achieve an 80% accuracy for pinpointing the top-1 R-SQLs and successfully resolve the database performance issues resultantly.</t>
  </si>
  <si>
    <t>2375-026X</t>
  </si>
  <si>
    <t>978-1-6654-0883-7</t>
  </si>
  <si>
    <t>10.1109/ICDE53745.2022.00236</t>
  </si>
  <si>
    <t xml:space="preserve">NSFC(grant numbers:62025206,61972338,62102351); Zhejiang Provincial Natural Science Foundation(grant numbers:LR21F020005); </t>
  </si>
  <si>
    <t>https://ieeexplore.ieee.org/stamp/stamp.jsp?arnumber=9835371</t>
  </si>
  <si>
    <t>cloud databases;root cause;performance anomaly</t>
  </si>
  <si>
    <t>Measurement;System kernels;Root cause analysis;Production systems;Databases;Soft sensors;Feature extraction</t>
  </si>
  <si>
    <t>cloud computing;query processing;relational databases;security of data;SQL</t>
  </si>
  <si>
    <t>PinSQL;cloud databases;database services;cloud systems;complicated cloud environments;service level guarantee;H-SQLs;R-SQLs;Alibaba Cloud;root cause analysis;cloud database instances;anomaly detection;SQL;database performance issues;high-impact SQLs;root cause SQLs</t>
  </si>
  <si>
    <t>Implementation of traffic lights control based on Petri nets</t>
  </si>
  <si>
    <t>Li Lin; Tang Nan; Mu Xiangyang; Shi Fubing</t>
  </si>
  <si>
    <t>Chief of science and technology division, Xi'an Shiyou University, Xi'an, Shaanxi, China; Industrial Automation Department, Xi'an Shiyou University, Xi'an, Shaanxi, China; Industrial Automation Department, Xi'an Shiyou University, Xi'an, Shaanxi, China; Industrial Automation Department, Xi'an Shiyou University, Xi'an, Shaanxi, China</t>
  </si>
  <si>
    <t>Proceedings of the 2003 IEEE International Conference on Intelligent Transportation Systems</t>
  </si>
  <si>
    <t>1090 vol.2</t>
  </si>
  <si>
    <t>Traffic lights are commonly used in the intersection in urban areas nowadays. In fact a network of the traffic lights regulating the urban vehicle can be viewed as a complex discrete-event system (DES). It is proved that Petri nets are one of the methodologies for modeling, analyzing and controlling on DES. A new approach via programmable logic controller (PLC) and Petri net synthesis is proposed in this paper. Firstly, we described the typical urban traffic lights control using Petri nets. Having compared with three methods for Petri nets realization, the best implementation method of the traffic lights control system was one which made with the PLC. The sequential function chart (SFC) of the PLC system is also given in the thesis. The result shown that the method has many advantages at improving flexibility and troubleshoots of system and reducing the difficulty in its realization.</t>
  </si>
  <si>
    <t>0-7803-8125-4</t>
  </si>
  <si>
    <t>10.1109/ITSC.2003.1252653</t>
  </si>
  <si>
    <t>https://ieeexplore.ieee.org/stamp/stamp.jsp?arnumber=1252653</t>
  </si>
  <si>
    <t>Lighting control;Petri nets;Traffic control;Programmable control;Communication system traffic control;Urban areas;Vehicles;Discrete event systems;Control system synthesis;Network synthesis</t>
  </si>
  <si>
    <t>programmable controllers;discrete event systems;Petri nets;road traffic;traffic control</t>
  </si>
  <si>
    <t>traffic lights control;urban areas;urban vehicle;complex discrete-event system;programmable logic controller;PLC;Petri net synthesis;sequential function chart;logic control</t>
  </si>
  <si>
    <t>CANnolo: An Anomaly Detection System Based on LSTM Autoencoders for Controller Area Network</t>
  </si>
  <si>
    <t>S. Longari; D. H. Nova Valcarcel; M. Zago; M. Carminati; S. Zanero</t>
  </si>
  <si>
    <t>Dipartimento di Elettronica, Informazione e Bioingegneria, Politecnico di Milano, Milan, Italy; Dipartimento di Elettronica, Informazione e Bioingegneria, Politecnico di Milano, Milan, Italy; Department of Information Engineering and Communications, University of Murcia, Murcia, Spain; Dipartimento di Elettronica, Informazione e Bioingegneria, Politecnico di Milano, Milan, Italy; Dipartimento di Elettronica, Informazione e Bioingegneria, Politecnico di Milano, Milan, Italy</t>
  </si>
  <si>
    <t>Automotive security has gained significant traction in the last decade thanks to the development of new connectivity features that have brought the vehicle from an isolated environment to an externally facing domain. Researchers have shown that modern vehicles are vulnerable to multiple types of attacks leveraging remote, direct and indirect physical access, which allow attackers to gain control and affect safety-critical systems. Conversely, Intrusion Detection Systems (IDSs) have been proposed by both industry and academia to identify attacks and anomalous behaviours. In this article, we propose CANnolo, an IDS based on Long Short-Term Memory (LSTM)-autoencoders to identify anomalies in Controller Area Networks (CANs). During a training phase, CANnolo automatically analyzes the CAN streams and builds a model of the legitimate data sequences. Then, it detects anomalies by computing the difference between the reconstructed and the respective real sequences. We experimentally evaluated CANnolo on a set of simulated attacks applied over a real-world dataset. We show that our approach outperforms the state-of-the-art model by improving the detection rate and precision.</t>
  </si>
  <si>
    <t>10.1109/TNSM.2020.3038991</t>
  </si>
  <si>
    <t xml:space="preserve">BVTech SpA(grant numbers:UCSA); Spanish National Cybersecurity Institute (INCIBE) within the program “Grants for the Excellence of Advanced Cybersecurity Research Teams”(grant numbers:INCIBEI-2015-27353); </t>
  </si>
  <si>
    <t>https://ieeexplore.ieee.org/stamp/stamp.jsp?arnumber=9262960</t>
  </si>
  <si>
    <t>Network security;intrusion detection system;controller area network;deep learning;unsupervised learning</t>
  </si>
  <si>
    <t>Intrusion detection;Automotive engineering;Protocols;Logic gates;Training;Safety;Data models</t>
  </si>
  <si>
    <t>controller area networks;recurrent neural nets;security of data</t>
  </si>
  <si>
    <t>direct access;safety-critical systems;intrusion detection systems;CANnolo;controller area networks;legitimate data sequences;detection rate;anomaly detection system;LSTM autoencoders;controller area network;automotive security;connectivity features;isolated environment;remote access;long short-term memory-autoencoders</t>
  </si>
  <si>
    <t>Creating automated test and repair solutions with advanced diagnostics and ATE software</t>
  </si>
  <si>
    <t>M. Dewey; J. Lauffer</t>
  </si>
  <si>
    <t>Geotest — Marvin Test Systems, Irvine, CA, USA; DSI International, Inc, Orange, CA, USA</t>
  </si>
  <si>
    <t>2012 IEEE AUTOTESTCON Proceedings</t>
  </si>
  <si>
    <t>Today's complex electronic assemblies employ sophisticated and advanced automated test solutions to verify functional performance - both at the time of manufacture and for depot repair scenarios. Providing go / no-go test solutions are routinely created for all types of electronic assemblies. However, the task of diagnosing today's failed UUTs or systems is not a process that is easily automated. Older generation and less complex electronic assemblies may have employed automated diagnostics such as guided probe but with the complexity of today's electronic assemblies, coupled with long program development time, automated diagnostics has largely been abandoned by OEMs and Depot test / repair facilities. However, with products becoming increasingly complex and with the extended life-cycles of many mil-aero and commercial systems and platforms, the need for automated diagnostics remains in high demand, and this demand continues to increase - particularly at the Depot level where the ability to efficiently and accurately diagnose and repair products is acute. This paper discusses how advances in diagnostic tools can be incorporated with ATE software to create a comprehensive test environment supporting, go / no-go, as well as automated diagnostics. By integrating the diagnostics design knowledge with the test station, test confidence is taken to the highest level and, in the event of a UUT failure, rapid identification of the failed component is now embedded in the test station. Today's high tech test systems provide excellent confidence testing; however, the extended time required to troubleshoot and analyze a faulty UUT complicates support logistics and drives up over all support / maintenance and Unit Production Costs (UPC). Repairing today's complex UUTs requires a high skill level to isolate the failure to the root cause component. By employing an advanced UUT diagnostics design methodology which provides an enhanced understanding of the unit's test capability, coupled with the design knowledge of the UUT, the capabilities of an existing test station can be extended to included advanced diagnostics.</t>
  </si>
  <si>
    <t>978-1-4673-0700-0</t>
  </si>
  <si>
    <t>10.1109/AUTEST.2012.6334575</t>
  </si>
  <si>
    <t>https://ieeexplore.ieee.org/stamp/stamp.jsp?arnumber=6334575</t>
  </si>
  <si>
    <t>Diagnostics;Depot repair;ATML;XML;ATE software</t>
  </si>
  <si>
    <t>Maintenance engineering;Software;Assembly;Production;Testing;Complexity theory;Instruments</t>
  </si>
  <si>
    <t>automatic test equipment;automatic test software;program diagnostics;program testing;software maintenance;system recovery</t>
  </si>
  <si>
    <t>automated test solutions;repair solutions;advanced diagnostics;ATE software;complex electronic assembly;functional performance;depot repair scenarios;no-go test solutions;automated diagnostics;program development time;OEM;depot test facility;depot repair facility;mil-aero systems;commercial systems;commercial platforms;repair products diagnosis;diagnostic tools;comprehensive test environment;diagnostics design knowledge;test confidence;UUT failure;failed component;high tech test systems;confidence testing;faulty UUT</t>
  </si>
  <si>
    <t>RESAM: Requirements Elicitation and Specification for Deep-Learning Anomaly Models with Applications to UAV Flight Controllers</t>
  </si>
  <si>
    <t>M. N. Al Islam; Y. Ma; P. Alarcon; N. Chawla; J. Cleland-Huang</t>
  </si>
  <si>
    <t>Dept. of Computer Science and Engineering, University of Notre Dame, Notre Dame, IN, USA; Dept. of Computer Science and Engineering, University of Notre Dame, Notre Dame, IN, USA; Dept. of Computer Science and Engineering, University of Notre Dame, Notre Dame, IN, USA; Dept. of Computer Science and Engineering, University of Notre Dame, Notre Dame, IN, USA; Dept. of Computer Science and Engineering, University of Notre Dame, Notre Dame, IN, USA</t>
  </si>
  <si>
    <t>2022 IEEE 30th International Requirements Engineering Conference (RE)</t>
  </si>
  <si>
    <t>CyberPhysical systems (CPS) must be closely monitored to identify and potentially mitigate emergent problems that arise during their routine operations. However, the multivariate time-series data which they typically produce can be complex to understand and analyze. While formal product documentation often provides example data plots with diagnostic suggestions, the sheer diversity of attributes, critical thresholds, and data interactions can be overwhelming to non-experts who subsequently seek help from discussion forums to interpret their data logs. Deep learning models, such as Long Short-term memory (LSTM) networks can be used to automate these tasks and to provide clear explanations of diverse anomalies detected in real-time multivariate data-streams. In this paper we present RESAM, a requirements process that integrates knowledge from domain experts, discussion forums, and formal product documentation, to discover and specify requirements and design definitions in the form of time-series attributes that contribute to the construction of effective deep learning anomaly detectors. We present a case-study based on a flight control system for small Uncrewed Aerial Systems and demonstrate that its use guides the construction of effective anomaly detection models whilst also providing underlying support for explainability. RESAM is relevant to domains in which open or closed online forums provide discussion support for log analysis.</t>
  </si>
  <si>
    <t>2332-6441</t>
  </si>
  <si>
    <t>978-1-6654-7000-1</t>
  </si>
  <si>
    <t>10.1109/RE54965.2022.00020</t>
  </si>
  <si>
    <t xml:space="preserve">National Aeronautics and Space Administration; </t>
  </si>
  <si>
    <t>https://ieeexplore.ieee.org/stamp/stamp.jsp?arnumber=9920071</t>
  </si>
  <si>
    <t>Requirements discovery;Deep learning;Data analytics;Uncrewed Aerial Systems</t>
  </si>
  <si>
    <t>Deep learning;Discussion forums;Documentation;Detectors;Cyber-physical systems;Real-time systems;Requirements engineering</t>
  </si>
  <si>
    <t>autonomous aerial vehicles;control engineering computing;cyber-physical systems;deep learning (artificial intelligence);recurrent neural nets;remotely operated vehicles;security of data;time series</t>
  </si>
  <si>
    <t>open forums;closed online forums;discussion support;RESAM;deep-learning anomaly models;UAV flight controllers;CPS;emergent problems;routine operations;multivariate time-series data;formal product documentation;example data plots;diagnostic suggestions;critical thresholds;data interactions;nonexperts;discussion forums;data logs;deep learning models;long short-term memory networks;diverse anomalies;real-time multivariate data-streams;requirements process;domain experts;flight control system;uncrewed aerial systems;effective anomaly detection models;deep learning anomaly detectors;cyberphysical systems</t>
  </si>
  <si>
    <t>Deep State Inference: Toward Behavioral Model Inference of Black-Box Software Systems</t>
  </si>
  <si>
    <t>F. Ataiefard; M. J. Mashhadi; H. Hemmati; N. Walkinshaw</t>
  </si>
  <si>
    <t>University of Calgary, Calgary, AB, Canada; University of Calgary, Calgary, AB, Canada; University of Calgary, Calgary, AB, Canada; University of Sheffield, Sheffield, U.K.</t>
  </si>
  <si>
    <t>Many software engineering tasks, such as testing, debugging, and anomaly detection can benefit from the ability to infer a behavioral model of the software. Most existing inference approaches assume access to code to collect execution sequences. In this paper, we investigate a black-box scenario, where the system under analysis cannot be instrumented in this fashion. This scenario is particularly common when it comes to the analysis of control system logs, which often take the form of continuous signals. In this situation, an execution trace amounts to a multivariate time-series of input and output signals, where different states of the system correspond to different “phases” in the time-series. From an inference perspective, the challenge is to detect when these phase changes take place. Unfortunately, most existing solutions are either univariate, make assumptions about the data distribution, or have limited learning power. In this paper we propose a hybrid deep neural network that accepts as input a multivariate time series and applies a set of convolutional and recurrent layers to learn the non-linear correlations between signals and the patterns over time. We show how this approach can be used to accurately detect state changes, and how the inferred models can be successfully applied to transfer-learning scenarios, to accurately process traces from different products with similar execution characteristics. Our experimental results on two UAV autopilot case studies (one industrial and one open-source) indicate that our approach is highly accurate (over 90% F1 score for state classification) and significantly improves baselines (by up to 102% for change point detection). Using transfer learning we also show that up to 90% of the maximum achievable F1 scores in the open-source case study can be achieved by reusing the trained models from the industrial case and only fine tuning them using as low as 5 labeled samples, which reduces the manual labeling effort by 98%.</t>
  </si>
  <si>
    <t>10.1109/TSE.2021.3128820</t>
  </si>
  <si>
    <t xml:space="preserve">Natural Sciences and Engineering Research Council of Canada(grant numbers:CRDPJ/515254-2017); Engineering and Physical Sciences Research Council(grant numbers:CITCOM - EP/T030526/1); </t>
  </si>
  <si>
    <t>https://ieeexplore.ieee.org/stamp/stamp.jsp?arnumber=9618780</t>
  </si>
  <si>
    <t>Recurrent neural network;convolutional neural network;deep learning;specification mining;transfer learning;black-box model inference;UAV AutoPilot;time series</t>
  </si>
  <si>
    <t>Autopilot;Deep learning;Codes;Transfer learning;Time series analysis;Task analysis;Monitoring</t>
  </si>
  <si>
    <t>deep learning (artificial intelligence);inference mechanisms;software engineering;time series</t>
  </si>
  <si>
    <t>anomaly detection;black-box scenario;black-box software systems;change point detection;continuous signals;control system logs;convolutional layers;data distribution;deep state inference;different phases;execution sequences;hybrid deep neural network;inference approaches;inference perspective;inferred models;multivariate time series;multivariate time-series;nonlinear correlations;open-source case study;output signals;phase changes;recurrent layers;similar execution characteristics;software engineering tasks;state changes;state classification;toward behavioral model inference;trained models;transfer learning;transfer learning scenarios;UAV autopilot</t>
  </si>
  <si>
    <t>Machine Learning for Explosive Detection from Electronic Nose Datasets</t>
  </si>
  <si>
    <t>S. Wongwattanaporn; T. Phienthrakul</t>
  </si>
  <si>
    <t>Department of Computer Engineering, Faculty of Engineering, Mahidol University, Nakhon Pathom, Thailand; Department of Computer Engineering, Faculty of Engineering, Mahidol University, Nakhon Pathom, Thailand</t>
  </si>
  <si>
    <t>2021 13th International Conference on Knowledge and Smart Technology (KST)</t>
  </si>
  <si>
    <t>An electronic nose has been applied in many areas such as the food industry, the environmental area, and this technology can be used to detect some explosives. Many classification machine learning techniques are applied for creating the model which manipulates data into a defined group to be used for customer grouping, marketing, anomaly detection, and medical analysis. The purpose of this research is to find a suitable classification technique to be applied in an electronic nose to imitate the ability of sniffer dogs to detect the chemical substances. This research compares the accuracy of eight different classification techniques, which are Logistic Regression, Support Vector Machine (SVM), Decision Tree, Random Forest (RF), Adaptive Boosting, K-Nearest Neighbors, Gaussian Naive Bayes, and Multilayer Perceptron in both binary and multi-class gas sensor array open source datasets. Experimental results show the top algorithms are RF, and SVM models, which give average score as 99.66 and 98.93, respectively.</t>
  </si>
  <si>
    <t>2374-314X</t>
  </si>
  <si>
    <t>978-1-7281-7602-4</t>
  </si>
  <si>
    <t>10.1109/KST51265.2021.9415845</t>
  </si>
  <si>
    <t>https://ieeexplore.ieee.org/stamp/stamp.jsp?arnumber=9415845</t>
  </si>
  <si>
    <t>electronic nose;classification algorithm;gas sensor array;explosive detection</t>
  </si>
  <si>
    <t>Support vector machines;Radio frequency;Gases;Machine learning algorithms;Electronic noses;Explosives;Classification algorithms</t>
  </si>
  <si>
    <t>Bayes methods;chemical variables measurement;computerised instrumentation;decision trees;electronic noses;explosive detection;Gaussian processes;learning (artificial intelligence);multilayer perceptrons;nearest neighbour methods;random forests;regression analysis;sensor arrays;support vector machines</t>
  </si>
  <si>
    <t>medical analysis;support vector machine;multiclass gas sensor array open source datasets;SVM models;explosive detection;electronic nose datasets;food industry;environmental area;customer grouping;anomaly detection;classification machine learning techniques;chemical substance detection;logistic regression;decision tree;random forest;RF;adaptive boosting;k-nearest neighbors;Gaussian naive Bayes method;multilayer perceptron</t>
  </si>
  <si>
    <t>High performance lattice regression on FPGAs via a high level hardware description language</t>
  </si>
  <si>
    <t>N. Zhang; M. Feldman; K. Olukotun</t>
  </si>
  <si>
    <t>Department of Computer Science, Stanford University, Stanford, USA; Department of Electrical Engineering, Stanford University, Stanford, USA; Department of Computer Science, Stanford University, Stanford, USA</t>
  </si>
  <si>
    <t>2021 International Conference on Field-Programmable Technology (ICFPT)</t>
  </si>
  <si>
    <t>Lattice regression-based models are highly-constrainable and interpretable machine learning models used in applications such as query classification and path length prediction for maps. To improve their performance and better serve these models to millions of consumers, we accelerate them using field programmable gate arrays. We adopt a library-based approach using a high level hardware description language (HLHDL) to support the broad family of lattice models. HLHDLs improve productivity by providing both control abstraction such as looping, reductions, and memory hierarchies, as well as automatically handling low-level tasks such as retiming. However, these abstractions can lead to performance bottlenecks if not carefully used. We characterize these bottlenecks and implement a lattice regression library using a streaming tensor abstraction which avoids them. On a pair of models trained for network anomaly detection, we achieve a ${166\,-\,256\times}$ speedup over CPUs even with large batch sizes.</t>
  </si>
  <si>
    <t>978-1-6654-2010-5</t>
  </si>
  <si>
    <t>10.1109/ICFPT52863.2021.9609893</t>
  </si>
  <si>
    <t xml:space="preserve">Advanced Research Projects Agency (DARPA)(grant numbers:FA8750-17-2-0095); Air Force Research Laboratory (AFRL)(grant numbers:FA8650-18-2-7865); NSF(grant numbers:1937301,2028602,CCF-1563078,1563113); </t>
  </si>
  <si>
    <t>https://ieeexplore.ieee.org/stamp/stamp.jsp?arnumber=9609893</t>
  </si>
  <si>
    <t>Lattice Regression;Machine Learning;Field Programmable Gate Array (FPGA);Hardware Acceleration</t>
  </si>
  <si>
    <t>Productivity;Interpolation;Tensors;Lattices;Predictive models;Logic gates;Libraries</t>
  </si>
  <si>
    <t>field programmable gate arrays;hardware description languages;learning (artificial intelligence);regression analysis</t>
  </si>
  <si>
    <t>path length prediction;field programmable gate arrays;high level hardware description language;low-level tasks;lattice regression library;high performance lattice regression;highly-constrainable machine learning models;interpretable machine learning models;query classification;streaming tensor abstraction;network anomaly detection</t>
  </si>
  <si>
    <t>Expanding the boundaries of test and diagnostics: Prognostics and Health Management (PHM) for complex systems</t>
  </si>
  <si>
    <t>D. Goodman</t>
  </si>
  <si>
    <t>Ridgetop Group, Inc., US</t>
  </si>
  <si>
    <t>2015 20th IEEE European Test Symposium (ETS)</t>
  </si>
  <si>
    <t>Prognostics, or predictive diagnostics, offers substantial promise to reduce the life-cycle costs of critical systems. When linked with comprehensive Prognostics and Health Management (PHM) or Integrated Vehicle Health Management (IVHM) architectures, prognostics offers significant benefits. Applications range from aerospace to industrial machines on the factory floor. These systems include electronic and mechanical components that are subject to wear-out and eventual failure. Standard test and diagnostics can serve to confirm the quality of the manufactured device or system at time zero but also can be used to monitor the health of the part throughout its lifetime. This is done by linking diagnostics with parameter extraction to determine on-going state-of-health (SoH). Algorithms can analyze the SoH to determine the Remaining Useful Life (RUL) as well. Key benefits are that prognostics enable impending failures to be found before they occur, with improvements to safety and serviceability, along with life cycle cost reduction. On-line tests or periodic tests during the components'/systems' lifetime or burn-in tests and diagnosis serve to provide useful input data for the prognostic process. The historical basis for prognostics began with vibration monitoring of mechanical systems. It was found that unique signatures could be detected, extracted, and then correlated with wear on bearings or gears. These unique signatures, in turn, could be used to build fault dictionaries, to alert service personnel and trigger a host of autonomic logistical actions. In recent years, PHM has expanded to the electronics world, where users have raised concern about the robustness of systems when the key components such as ICs may have reduced lifetimes. While conventional mean-time-between-failures (MTBF)-type reliability estimates offer some initial measure of statistical lifetime, the individual system's lifetime is affected by its actual use environment, possible “Black Swan” events, or damage while in service. The basic process of prognostics involves an orderly sequence of steps ; - Sensing and observability : - Anomaly Detection : - Cross reference against a fault dictionary : - Algorithmic processing of data : - State of Health (SoH) and Remaining Useful Life (RUL) calculations. As with any process or method, the business case has to be examined involving Return on Investment (ROI). Often the ROI calculations transcend organizational boundaries. Some of the early findings have been very encouraging on life-cycle cost reductions. The advent of advanced Internet of Things (IoT) technologies has also introduced promising avenues for further growth in this area. Additional future trends involve the development of key standards for interoperability and tool development. The current state of prognostics, PHM/IVHM, Condition-based Maintenance and new areas of R&amp;D will be discussed, and their future impact on society.</t>
  </si>
  <si>
    <t>1558-1780</t>
  </si>
  <si>
    <t>978-1-4799-7603-4</t>
  </si>
  <si>
    <t>10.1109/ETS.2015.7138726</t>
  </si>
  <si>
    <t>https://ieeexplore.ieee.org/stamp/stamp.jsp?arnumber=7138726</t>
  </si>
  <si>
    <t>Prognostics and health management;Standards;Monitoring;Dictionaries;Europe;Vehicles;Aerospace industry</t>
  </si>
  <si>
    <t>condition monitoring;gears;health and safety;machine bearings;reliability;testing;wear</t>
  </si>
  <si>
    <t>prognostics and health management;complex systems;integrated vehicle health management architectures;parameter extraction;on-going state-of-health;remaining useful life;life cycle cost reduction;on-line tests;periodic tests;vibration monitoring;mechanical systems;wear;bearings;gears;autonomic logistical actions;mean-time-between-failures-type reliability</t>
  </si>
  <si>
    <t>Design of a real-time autonomous in-cabin sensory system to detect passenger anomaly</t>
  </si>
  <si>
    <t>P. Nandi; A. Mishra; P. Kedia; M. Rao</t>
  </si>
  <si>
    <t>Robotics Lab, International Institute of Information Technology, Bangalore, India; Robotics Lab, International Institute of Information Technology, Bangalore, India; Robotics Lab, International Institute of Information Technology, Bangalore, India; Robotics Lab, International Institute of Information Technology, Bangalore, India</t>
  </si>
  <si>
    <t>2020 IEEE Intelligent Vehicles Symposium (IV)</t>
  </si>
  <si>
    <t>The physical discomfort state of passengers in moving public transportation system is often ignored. It is generally assumed to be a safe ride for transport seekers. However, in recent years, attacks to the passengers have increased especially in metropolitan towns, hence an immediate technology intervention is required in this field which is critically ignored so far. The real-time passenger anomaly detection inside the moving vehicle is an apt approach leading towards a safe ride. The detection of a passenger discomfort state needs further integration and synchronization with the built-in modern invigilance system that reports to the emergency response team to rescue the fellow passenger. An automated in-seat real-time system to detect the physical discomfort state of the passengers in moving vehicles is designed and developed. The design involves an array of pressure-sensitive conductive (PSC) sensors embedded in the cushion of the seat, and backrest. The sensors are placed optimally on 15 different positions of the backrest and seat cushions. The in-seat sensory module is easily interfaced with the prototype invigilance reporting system via wireless communication technique to demonstrate the functionality of the complete system. The in-seat sensory design was experimentally tested under the stationary and moving vehicle for several subjects with more than 99% accuracy in reporting physically attacked state successfully. Also, the proposed system mitigates false detection completely, with the low cost and scalable in-seat sensory design. The in-seat pressure-sensitive sensory design-based passenger state identification method is feasible, tamper-less, and easy to install in the current public vehicles.</t>
  </si>
  <si>
    <t>2642-7214</t>
  </si>
  <si>
    <t>978-1-7281-6673-5</t>
  </si>
  <si>
    <t>10.1109/IV47402.2020.9304666</t>
  </si>
  <si>
    <t>https://ieeexplore.ieee.org/stamp/stamp.jsp?arnumber=9304666</t>
  </si>
  <si>
    <t>Sensors;Real-time systems;Sensor systems;Robot sensing systems;Monitoring;Logic gates;Wireless sensor networks</t>
  </si>
  <si>
    <t>automobile industry;automobiles;emergency services;ergonomics;human factors;mobile robots;optimisation;real-time systems;road vehicles;safety systems;seats;security of data;sensors;statistical analysis;tactile sensors;telecommunication security;traffic engineering computing;transportation</t>
  </si>
  <si>
    <t>real-time passenger anomaly detection;immediate technology intervention;transport seekers;safe ride;public transportation system;in-cabin sensory system;current public vehicles;in-seat pressure-sensitive sensory design-based passenger state identification method;false detection;physically attacked state;moving vehicle;in-seat sensory design;in-seat sensory module;seat cushions;pressure-sensitive conductive sensors;physical discomfort state;real-time system;fellow passenger;modern invigilance system;passenger discomfort state</t>
  </si>
  <si>
    <t>Multi-resolution Hashing for Fast Pairwise Summations</t>
  </si>
  <si>
    <t>M. Charikar; P. Siminelakis</t>
  </si>
  <si>
    <t>Department of Computer Science, Stanford University, Stanford, USA; Department of Electrical Engineering, Stanford University, Stanford, USA</t>
  </si>
  <si>
    <t>2019 IEEE 60th Annual Symposium on Foundations of Computer Science (FOCS)</t>
  </si>
  <si>
    <t>A basic computational primitive in the analysis of massive datasets is summing simple functions over a large number of objects. Modern applications pose an additional challenge in that such functions often depend on a parameter vector y (query) that is unknown a priori. Given a set of points X and a pairwise function w(x,y), we study the problem of designing a data-structure that enables sub-linear time approximation of the summation of w(x,y) for all x in X for any query point y. By combining ideas from Harmonic Analysis (partitions of unity and approximation theory) with Hashing-Based-Estimators [Charikar, Siminelakis FOCS'17], we provide a general framework for designing such data structures through hashing that reaches far beyond what previous techniques allowed. A key design principle is constructing a collection of hash families, each inducing a different collision probability between points in the dataset, such that the pointwise supremum of the collision probabilities scales as the square root of the function w(x,y). This leads to a data-structure that approximates pairwise summations using a sub-linear number of samples from each hash family. Using this new framework along with Distance Sensitive Hashing [Aumuller, Christiani, Pagh, Silvestri PODS'18], we show that such a collection can be constructed and evaluated efficiently for log-convex functions of the inner product between two vectors. Our method leads to data structures with sub-linear query time that significantly improve upon random sampling and can be used for Kernel Density, Partition Function Estimation and sampling.</t>
  </si>
  <si>
    <t>2575-8454</t>
  </si>
  <si>
    <t>978-1-7281-4952-3</t>
  </si>
  <si>
    <t>10.1109/FOCS.2019.00051</t>
  </si>
  <si>
    <t>https://ieeexplore.ieee.org/stamp/stamp.jsp?arnumber=8948684</t>
  </si>
  <si>
    <t>Hashing;Kernel Density;Partition Function Estimation;Importance Sampling;Sub linear algorithms</t>
  </si>
  <si>
    <t>Approximation algorithms;Harmonic analysis;Data structures;Kernel;Partitioning algorithms;Computer science;Anomaly detection</t>
  </si>
  <si>
    <t>approximation theory;computational complexity;data structures;probability;query processing</t>
  </si>
  <si>
    <t>multiresolution hashing;fast pairwise summations;massive datasets;parameter vector;unknown a priori;pairwise function;data-structure;summation;harmonic analysis;approximation theory;hashing-based-estimators;data structures;hash family;log-convex functions;sublinear query time;sublinear time approximation;query point;distance sensitive hashing</t>
  </si>
  <si>
    <t>Mining Time for Timed Regular Specifications</t>
  </si>
  <si>
    <t>A. Narayan; S. Fischmeister</t>
  </si>
  <si>
    <t>Dept. of Computer Science, The University of British Columbia, Canada; Dept. of Electrical and Computer Engg, University of Waterloo, Canada</t>
  </si>
  <si>
    <t>2019 IEEE International Conference on Systems, Man and Cybernetics (SMC)</t>
  </si>
  <si>
    <t>Dynamic evaluation of a computer program is done by analyzing the data generated by it during the execution. The program is considered correct and efficient if it meets a set of pre-specified temporal properties. Temporal properties define the order of occurrence and timing constraints on event occurrence. These properties become all the more important in the case of safety-critical real-time systems where a delayed response to a request may lead to a fault in the system. In the context of real-time systems, it is thus desirable to mine timing information and a set of dominant properties from system execution traces for testing, verification, anomaly detection, and debugging purposes.We propose a framework to automatically mine timing characteristics for properties that are in the form of timed regular expressions (TREs) from system traces. The framework estimates a set of dominant and most frequently occurring properties and their timing characteristics. The framework is evaluated on traces from industrial safety-critical real-time applications (a deployed autonomous hexacopter system) using traces with more than 1 Million entries.</t>
  </si>
  <si>
    <t>978-1-7281-4569-3</t>
  </si>
  <si>
    <t>10.1109/SMC.2019.8914490</t>
  </si>
  <si>
    <t>https://ieeexplore.ieee.org/stamp/stamp.jsp?arnumber=8914490</t>
  </si>
  <si>
    <t>Timing;Clustering algorithms;Automata;Upper bound;Real-time systems;Anomaly detection</t>
  </si>
  <si>
    <t>data mining;formal specification;formal verification;program debugging;real-time systems;safety-critical software;temporal logic</t>
  </si>
  <si>
    <t>mining time;timed regular specifications;dynamic evaluation;computer program;pre-specified temporal properties;timing constraints;event occurrence;safety-critical real-time systems;delayed response;mine timing information;dominant properties;system execution traces;automatically mine timing characteristics;timed regular expressions;system traces;dominant occurring properties;most frequently occurring properties;industrial safety-critical real-time applications;deployed autonomous hexacopter system</t>
  </si>
  <si>
    <t>Prognostication of Methicillin-resistant Staphylococcus Aureus (MRSA) patient survival</t>
  </si>
  <si>
    <t>Shui-Yee Wong; Yizhen Hai; V. C. Cheng; Kwok-Yung Yuen; K. -L. Tsui</t>
  </si>
  <si>
    <t>Department of Manufacturing Engineering and Engineering Management, City University of Hong Kong, Hong Kong, China; Department of Microbiology, Queen Mary Hospital, Hong Kong, China; Department of Manufacturing Engineering and Engineering Management, City University of Hong Kong, Hong Kong, China; Department of Manufacturing Engineering and Engineering Management, City University of Hong Kong, Hong Kong, China; Department of Microbiology, University of Hong Kong, Hong Kong, China</t>
  </si>
  <si>
    <t>2011 Prognostics and System Health Managment Confernece</t>
  </si>
  <si>
    <t>Prognostic methods are potentially beneficial for public health management. The blending of data-driven methods with the domain knowledge is essential to efficiently advance feature selection, anomaly detection, prognostics forecasting, data matching and clustering. This paper attempts to demonstrate how prognostic methods enable accurate Methicillin-resistant Staphylococcus Aureus (MRSA) patient life prediction. The methodology is applied to MRSA patient survival analysis. Significant linear relationship is found between log (hazard) and age (p&lt;;0.001). By adjusting the time-depending effect of age, we construct more accurate Cox's proportional hazard models. It is believed that understanding age effect on MRSA patient survival is able to receive more robust result using prognostic approaches. To further enhance model prediction power, it is suggested to explore statistical data transformation and adjustment under various attributes.</t>
  </si>
  <si>
    <t>978-1-4244-7950-4</t>
  </si>
  <si>
    <t>10.1109/PHM.2011.5939586</t>
  </si>
  <si>
    <t>https://ieeexplore.ieee.org/stamp/stamp.jsp?arnumber=5939586</t>
  </si>
  <si>
    <t>Prognostication;Reliability Theory;Multivariate Survival Analysis;Cox Proportional Hazdard Model;Methicillin-resistant Staphylococcus aureus (MRSA)</t>
  </si>
  <si>
    <t>Communities;Biology</t>
  </si>
  <si>
    <t>diseases;health care;medical information systems;patient care;pattern clustering;reliability;stochastic processes</t>
  </si>
  <si>
    <t>methicillin-resistant staphylococcus aureus patient survival;MRSA;prognostic method;public health management;data-driven methods;domain knowledge;advance feature selection;Cox proportional hazard model;statistical data transformation;pattern clustering;infectious disease;healthcare information system</t>
  </si>
  <si>
    <t>Human Arthritis Analysis in Fog Computing Environment Using Bayesian Network Classifier and Thread Protocol</t>
  </si>
  <si>
    <t>S. Tanwar; J. Vora; S. Kaneriya; S. Tyagi; N. Kumar; V. Sharma; I. You</t>
  </si>
  <si>
    <t>Nirma University; Nirma University; Nirma University; Thapar Institute of Engineering and Technology; Thapar Institute of Engineering and Technology; Soonchunhyang University; Soonchunhyang University</t>
  </si>
  <si>
    <t>IEEE Consumer Electronics Magazine</t>
  </si>
  <si>
    <t>Nowadays, many people are facing the problem of arthritis. Regular monitoring and consultation of joint health from a specialist can help patients with this chronicle disease. The ratio of orthopedic doctors to patients with arthritis is low, worldwide. Use of smart devices can support the healthcare industry a lot. Motivated by these facts, here we propose an architecture to track the hand movements of the patient. For regular monitoring of patients with arthritis, fog and cloud gateways for real-time response generation are used. Thread protocol and Bayesian network classifier have been included in the proposed architecture to achieve reliable communication and anomaly detection, respectively. A dataset of 431 patients with arthritis is taken in real time and simulated on OMNet++ simulator. Observations show that the packet delivery ratio is improved by 15-20%, the response time is reduced by 20-30%, and the packet delivery rate is improved by 25-35%, in comparison to not using the fog and thread protocol.</t>
  </si>
  <si>
    <t>2162-2256</t>
  </si>
  <si>
    <t>10.1109/MCE.2019.2941456</t>
  </si>
  <si>
    <t>https://ieeexplore.ieee.org/stamp/stamp.jsp?arnumber=8922842</t>
  </si>
  <si>
    <t>Arthritis;Bayes methods;Biomedical monitoring;Logic gates;Smart devices;Sensors;Edge computing</t>
  </si>
  <si>
    <t>belief networks;cloud computing;diseases;health care;internetworking;medical computing;mobile computing;orthopaedics;protocols;routing protocols</t>
  </si>
  <si>
    <t>human arthritis analysis;fog computing environment;Bayesian network classifier;chronicle disease;orthopedic doctors;smart devices;healthcare industry;hand movements;regular monitoring;cloud gateways;real-time response generation;packet delivery ratio;response time</t>
  </si>
  <si>
    <t>Generating Fuzzy Linguistic Summaries for Menstrual Cycles</t>
  </si>
  <si>
    <t>?. Sosnowski; T. Penza</t>
  </si>
  <si>
    <t>Polish Academy of Sciences Newelska 6, Systems Research Institute, Warsaw, Poland; OvuFriend Sp. z o.o., Z?lota 61/100, Warsaw, Poland</t>
  </si>
  <si>
    <t>2020 15th Conference on Computer Science and Information Systems (FedCSIS)</t>
  </si>
  <si>
    <t>This paper presents a method of generating linguistic summaries of women’s menstrual cycles based on the set of concepts describing various aspects of the cycles. These concepts enable description of menstrual cycles that are readable for humans, but they also provide high-level information that can be used as control input for other data processing actions such as e.g. anomaly detection. The labels signifying these concepts are assigned to cycles by means of multivariate time series analysis. The corresponding algorithm is a subsystem of a bigger solution created as a part of an R&amp;D project.</t>
  </si>
  <si>
    <t>978-83-955416-7-4</t>
  </si>
  <si>
    <t>10.15439/2020F202</t>
  </si>
  <si>
    <t>https://ieeexplore.ieee.org/stamp/stamp.jsp?arnumber=9222953</t>
  </si>
  <si>
    <t>Computer science;Correlation;Time series analysis;Process control;Production;Linguistics;Prediction algorithms</t>
  </si>
  <si>
    <t>computational linguistics;fuzzy logic;fuzzy set theory;gynaecology;medical computing;time series</t>
  </si>
  <si>
    <t>fuzzy linguistic summaries;menstrual cycles;women;data processing;multivariate time series analysis</t>
  </si>
  <si>
    <t>Detecting Hardware Trojans in PCBs Using Side Channel Loopbacks</t>
  </si>
  <si>
    <t>H. Pearce; V. R. Surabhi; P. Krishnamurthy; J. Trujillo; R. Karri; F. Khorrami</t>
  </si>
  <si>
    <t>Department of Electrical and Computer Engineering (ECE), NYU Tandon School of Engineering, Brooklyn, NY, USA; Department of Electrical and Computer Engineering (ECE), NYU Tandon School of Engineering, Brooklyn, NY, USA; Department of Electrical and Computer Engineering (ECE), NYU Tandon School of Engineering, Brooklyn, NY, USA; Department of Energy, Kansas City National Security Campus, Kansas City, MO, USA; Department of Electrical and Computer Engineering (ECE), NYU Tandon School of Engineering, Brooklyn, NY, USA; Department of Electrical and Computer Engineering (ECE), NYU Tandon School of Engineering, Brooklyn, NY, USA</t>
  </si>
  <si>
    <t>IEEE Transactions on Very Large Scale Integration (VLSI) Systems</t>
  </si>
  <si>
    <t>Malicious modifications to printed circuit boards (PCBs) are known as hardware Trojans. These may arise when malafide third parties alter PCBs premanufacturing or postmanufacturing and are a concern in safety-critical applications, such as industrial control systems. In this research, we examine how data-driven detection can be utilized to detect such Trojans at run-time. We develop a flexible and reconfigurable PCB test bed derived from the popular open-source programmable logic controller (PLC) platform “OpenPLC.” We then develop a Trojan detection framework, which utilizes and analyzes multimodal side channels (e.g., timing, magnetic signals, power, and hardware performance counters). We consider defender-configurable input/output (I/O) loopback test, comparison with design-document baselines, and magnetometer-aided monitoring of system behavior under defender-chosen excitations. Our approach can extend to golden-free environments. Golden (known-good) versions of the PCBs are assumed not available, but design information, datasheets, and component-level data are available. We demonstrate the efficacy of our approach on a range of Trojans instantiated in the test bed.</t>
  </si>
  <si>
    <t>1557-9999</t>
  </si>
  <si>
    <t>10.1109/TVLSI.2022.3171174</t>
  </si>
  <si>
    <t xml:space="preserve">DoE Kansas City. Honeywell Federal Manufacturing &amp; Technologies, LLC operates the Kansas City National Security Campus for the U.S. Department of Energy/National Nuclear Security Administration(grant numbers:DE-NA0002839); </t>
  </si>
  <si>
    <t>https://ieeexplore.ieee.org/stamp/stamp.jsp?arnumber=9773327</t>
  </si>
  <si>
    <t>Anomaly detection;golden-free;machine learning (ML);printed circuit board (PCB);timing loopback;Trojan detection</t>
  </si>
  <si>
    <t>Trojan horses;Hardware;Sensors;Relays;Sockets;Protocols;Fuzzing</t>
  </si>
  <si>
    <t>control engineering computing;cryptography;electronic engineering computing;input-output programs;invasive software;printed circuit testing;programmable controllers;public domain software;safety-critical software</t>
  </si>
  <si>
    <t>safety-critical applications;data-driven detection;flexible PCB test bed;reconfigurable PCB test bed;hardware Trojan detection;side channel loopbacks;malicious modifications;printed circuit boards;multimodal side channel analysis;open-source programmable logic controller platform;OpenPLC platform;defender-configurable input-output loopback test</t>
  </si>
  <si>
    <t>Closed Loop Knowledge System (CLKS)</t>
  </si>
  <si>
    <t>S. Head</t>
  </si>
  <si>
    <t>Boeing Company, Saint Louis, MO, USA</t>
  </si>
  <si>
    <t>2008 IEEE AUTOTESTCON</t>
  </si>
  <si>
    <t>This paper will provide information about the benefits of the closed loop knowledge system (CLKS). CLKS is based on a robust warehouse-based data repository and support tools where data access, storage and predictive data mining exploitation can be obtained from a web interface which will enable better decision support for war fighters. Knowledge engineering and analysis of the data required to maintain military aircraft, including supported logistics elements, is complex and time consuming. Access to system requirements (process flows, schematics, etc) needed to support the development and use of smart diagnostics can be minimal. Historical data can provide a valuable resource for supporting integrated diagnostics including development, sustainment, maturation, knowledge transfer, and troubleshooting. Effective use of this information will help evolve the traditional support equipment role into a broader support systems knowledge engineer function. The major benefit of a CLKS is easy access to aircraft data needed to support various user analysis needs. Capabilities include diagnostics authoring, failure monitoring, maintenance adjusting, and technician/analyst support at all maintenance levels. The CLKS provides a solid foundation for the initial authoring and later maturing of fault isolation and diagnostics. Data warehousing, reporting and mining capability, coupled with an organized diagnostics authoring system, will help verify and validate rules needed to drive troubleshooting and maintenance support. As historical data is captured and analyzed, improvements to aircraft system hardware and software can be identified as well as directing maintenance during the troubleshooting process. Having access to applicable engineering data at the time of need will: decrease troubleshooting time on production aircraft; increase the ability of the technical user to better understand the diagnostics; reduce ambiguities which drive false removals of system components; decrease misallocated spares; and increase knowledge management. The CLKS keeps every engineer informed and maintains a baseline of domain information important to the success of the team.</t>
  </si>
  <si>
    <t>978-1-4244-2225-8</t>
  </si>
  <si>
    <t>10.1109/AUTEST.2008.4662577</t>
  </si>
  <si>
    <t>https://ieeexplore.ieee.org/stamp/stamp.jsp?arnumber=4662577</t>
  </si>
  <si>
    <t>Closed Loop Knowledge System;Knowledge Engineering;Data Warehousing</t>
  </si>
  <si>
    <t>Data mining;Maintenance engineering;Aircraft;Databases;Business;Wiring;Aircraft propulsion</t>
  </si>
  <si>
    <t>data mining;data warehouses;fault diagnosis;knowledge engineering;military aircraft;military computing</t>
  </si>
  <si>
    <t>closed loop knowledge system;data access;data storage;predictive data mining exploitation;knowledge engineering;robust warehouse-based data repository;support tools;military aircraft;support systems knowledge engineer function;diagnostics authoring;failure monitoring;maintenance adjusting;technician/analyst support;maintenance;fault isolation;fault diagnostics;data warehousing;data mining;troubleshooting process</t>
  </si>
  <si>
    <t>On-Board Short-Circuit Detection of Li-ion Batteries Undergoing Fixed Charging Profile as in Smartphone Applications</t>
  </si>
  <si>
    <t>A. Naha; A. Khandelwal; K. S. Hariharan; A. Kaushik; A. Yadu; S. M. Kolake</t>
  </si>
  <si>
    <t>Samsung R&amp;D Institute India-Bangalore, Bangalore, India; Samsung R&amp;D Institute India-Bangalore, Bangalore, India; Samsung R&amp;D Institute India-Bangalore, Bangalore, India; Samsung R&amp;D Institute India-Bangalore, Bangalore, India; Samsung R&amp;D Institute India-Bangalore, Bangalore, India; Samsung R&amp;D Institute India-Bangalore, Bangalore, India</t>
  </si>
  <si>
    <t>IEEE Transactions on Industrial Electronics</t>
  </si>
  <si>
    <t>In this paper, an effective and robust algorithm is developed for on-board detection of battery anomaly caused by short circuit (SC). The proposed algorithm uses the battery-terminal voltage and current information measured using battery-management system during standard uses. The proposed method is purely a noninvasive, software-based solution and does not need any additional hardware. It extracts a set of designed features from the recorded data and stores their statistics as normal operating behavior for the initial five charge–discharge cycles. After the initial characterization of the battery, the likelihood of the features of being normal are evaluated for the subsequent cycles. If a feature is likely to be healthy, then the statistics for that feature get updated with the current value. However, if the feature is not likely to be healthy, then the battery is considered to be faulty with respect to that particular feature. If more than $\text{50}\%$ of the features identify the battery as faulty, then the overall battery status is classified as faulty. A mobile application is developed to log the smartphone's battery data during charging and discharging for testing. The faulty data are generated by connecting SC resistances of various values to the battery terminals, which emulates the SC condition in the battery. The data logged in the smartphones are transferred to a PC for analysis using the proposed algorithm. $\text{100}\%$ detection accuracy is achieved for SC resistance values less than $\text{200}\,\Omega$.</t>
  </si>
  <si>
    <t>1557-9948</t>
  </si>
  <si>
    <t>10.1109/TIE.2018.2889623</t>
  </si>
  <si>
    <t>https://ieeexplore.ieee.org/stamp/stamp.jsp?arnumber=8600739</t>
  </si>
  <si>
    <t>Anomaly detection;battery short circuit (SC);Li-ion battery;mobile phone;on-board fault diagnosis;rechargeable battery</t>
  </si>
  <si>
    <t>Circuit faults;Smart phones;Feature extraction;Lithium-ion batteries;Voltage measurement;Temperature measurement</t>
  </si>
  <si>
    <t>battery management systems;lithium compounds;secondary cells;short-circuit currents;smart phones</t>
  </si>
  <si>
    <t>fixed charging profile;robust algorithm;battery-terminal voltage;battery-management system;software-based solution;charge-discharge cycles;Li-ion batteries;on-board short-circuit detection;battery anomaly;smartphone battery data;Li</t>
  </si>
  <si>
    <t>Latent Process Discovery Using Evolving Tokenized Transducer</t>
  </si>
  <si>
    <t>D. Krleža; B. Vrdoljak; M. Br?i?</t>
  </si>
  <si>
    <t>Department of Applied Computing, Faculty of Electrical Engineering and Computing, University of Zagreb, Zagreb, Croatia; Department of Applied Computing, Faculty of Electrical Engineering and Computing, University of Zagreb, Zagreb, Croatia; Department of Applied Computing, Faculty of Electrical Engineering and Computing, University of Zagreb, Zagreb, Croatia</t>
  </si>
  <si>
    <t>Today organizations capture and store an abundant amount of data from their interaction with clients, internal information systems, technical systems and sensors. Data captured this way comprises many useful insights that can be discovered by various analytical procedures and methods. Discovering regular and irregular data sequences in the captured data can reveal processes performed by the organization, which can be then assessed, measured and optimized, to achieve overall better performance, lower costs, resolve congestions, find potentially fraudulent activities and similar. Besides process discovery, capturing data sequences can give additional behavioral and tendency insights for various observations in the organization, such as sales dynamic, customer behaviour and similar. The issue is that most of the captured data intertwine multiple processes, customers, cases, products in a single data log or data stream. In this article, we propose an evolving tokenized transducer (ETT), capable of learning data sequences from a multi-contextual data log or stream. The proposed ETT is a semi-supervised relational learning method that can be used as a classifier on an unknown data log or stream, revealing previously learned data sequences. The proposed ETT was tested on multiple synthetic and real-life cases and datasets, such as dataset of retail sales sequences, hospital process log involving septic patient treatment and BPI challenge 2019 dataset. Test results are successful, revealing ETT as a prominent process discovery method.</t>
  </si>
  <si>
    <t>10.1109/ACCESS.2019.2955245</t>
  </si>
  <si>
    <t xml:space="preserve">European Regional Development Fund(grant numbers:KK.01.2.1.01.0041); European Regional Development Fund(grant numbers:KK.01.1.1.01.0009); </t>
  </si>
  <si>
    <t>https://ieeexplore.ieee.org/stamp/stamp.jsp?arnumber=8910574</t>
  </si>
  <si>
    <t>Anomaly detection;knowledge acquisition;learning automata;machine learning;pattern recognition;sequences</t>
  </si>
  <si>
    <t>Transducers;Organizations;Learning automata;Pattern recognition;Entropy;Sensor systems</t>
  </si>
  <si>
    <t>data mining;learning (artificial intelligence);supervised learning</t>
  </si>
  <si>
    <t>latent process discovery;evolving tokenized transducer;internal information systems;technical systems;analytical procedures;regular data sequences;irregular data sequences;potentially fraudulent activities;ETT;semisupervised relational learning method;unknown data log;learned data sequences;retail sales sequences;hospital process;process discovery method</t>
  </si>
  <si>
    <t>Ranking Causal Anomalies by Modeling Local Propagations on Networked Systems</t>
  </si>
  <si>
    <t>J. Ni; W. Cheng; K. Zhang; D. Song; T. Yan; H. Chen; X. Zhang</t>
  </si>
  <si>
    <t>College of Information Sciences and Technology, Pennsylvania State University; NEC Laboratories America; Computer and Information Sciences Department, Temple University; NEC Laboratories America; NEC Laboratories America; NEC Laboratories America; College of Information Sciences and Technology, Pennsylvania State University</t>
  </si>
  <si>
    <t>2017 IEEE International Conference on Data Mining (ICDM)</t>
  </si>
  <si>
    <t>Complex systems are prevalent in many fields such as finance, security and industry. A fundamental problem in system management is to perform diagnosis in case of system failure such that the causal anomalies, i.e., root causes, can be identified for system debugging and repair. Recently, invariant network has proven a powerful tool in characterizing complex system behaviors. In an invariant network, a node represents a system component, and an edge indicates a stable interaction between two components. Recent approaches have shown that by modeling fault propagation in the invariant network, causal anomalies can be effectively discovered. Despite their success, the existing methods have a major limitation: they typically assume there is only a single and global fault propagation in the entire network. However, in real-world large-scale complex systems, it's more common for multiple fault propagations to grow simultaneously and locally within different node clusters and jointly define the system failure status. Inspired by this key observation, we propose a two-phase framework to identify and rank causal anomalies. In the first phase, a probabilistic clustering is performed to uncover impaired node clusters in the invariant network. Then, in the second phase, a low-rank network diffusion model is designed to backtrack causal anomalies in different impaired clusters. Extensive experimental results on real-life datasets demonstrate the effectiveness of our method.</t>
  </si>
  <si>
    <t>978-1-5386-3835-4</t>
  </si>
  <si>
    <t>10.1109/ICDM.2017.129</t>
  </si>
  <si>
    <t>https://ieeexplore.ieee.org/stamp/stamp.jsp?arnumber=8215592</t>
  </si>
  <si>
    <t>Invariant network;causal anomaly detection;matrix factorization</t>
  </si>
  <si>
    <t>Time series analysis;Complex systems;Probabilistic logic;Monitoring;Clustering algorithms;Indexes;Debugging</t>
  </si>
  <si>
    <t>fault diagnosis;pattern clustering;security of data</t>
  </si>
  <si>
    <t>networked systems;invariant network;complex system behaviors;single fault propagation;global fault propagation;large-scale complex systems;system failure status;low-rank network diffusion model;probabilistic clustering;probabilistic clustering</t>
  </si>
  <si>
    <t>BEDIM: Lateral Movement Detection In Enterprise Network Through Behavior Deviation Measurement</t>
  </si>
  <si>
    <t>C. Dong; Y. Chen; Y. Zhang; Y. Liu; Z. Lu; P. Dong; B. Liu</t>
  </si>
  <si>
    <t>Institute of Information Engineering, Chinese Academy of Sciences, School of Cyber Security, University of Chinese Academy of Sciences; China Industrial Control System Cyber Emergency Response Team; Institute of Information Engineering, Chinese Academy of Sciences, School of Cyber Security, University of Chinese Academy of Sciences; Institute of Information Engineering, Chinese Academy of Sciences, School of Cyber Security, University of Chinese Academy of Sciences; Institute of Information Engineering, Chinese Academy of Sciences, School of Cyber Security, University of Chinese Academy of Sciences; Institute of Information Engineering, Chinese Academy of Sciences, School of Cyber Security, University of Chinese Academy of Sciences; Institute of Information Engineering, Chinese Academy of Sciences, School of Cyber Security, University of Chinese Academy of Sciences</t>
  </si>
  <si>
    <t>2021 IEEE 23rd Int Conf on High Performance Computing &amp; Communications; 7th Int Conf on Data Science &amp; Systems; 19th Int Conf on Smart City; 7th Int Conf on Dependability in Sensor, Cloud &amp; Big Data Systems &amp; Application (HPCC/DSS/SmartCity/DependSys)</t>
  </si>
  <si>
    <t>Lateral movement plays a vital role in a network attack campaign. After breaking into the intranet, perpetrators penetrate to their final target through this procedure. In order to protect the crucial resources of an enterprise, it is of significant importance to identify lateral movement traces. Previous studies related to this area have proposed several methods. However, most of them failed to raise high-quality alerts; thus security operators cannot identify the real threat from raised massive alerts and make a response in time. To fill this gap, in this paper, we propose a novel approach based on Behavior Deviation Measurement (BEDIM) to raise a few but effective alerts for lateral movement detection. By modeling the behavior deviation level of each machine on the connection expanded graph se-quences, BEDIM can locate unusual connections from massive logs as initial abnormal records. Apart from this, BEDIM also applies a strategy to filter benign records from initial abnormal connections to further reduce false alerts. Compared to related state-of-the-arts, BEDIM is more precise, robust, and efficient. For evaluation, we test BEDIM on two datasets, which are collected from the intranet of two enterprises. And the results demonstrate the effectiveness of our BEDIM.</t>
  </si>
  <si>
    <t>978-1-6654-9457-1</t>
  </si>
  <si>
    <t>10.1109/HPCC-DSS-SmartCity-DependSys53884.2021.00076</t>
  </si>
  <si>
    <t xml:space="preserve">National Key Research and Development Program of China(grant numbers:2019QY1300,2021 Yff0307203); Youth Innovation Promotion Association(grant numbers:2021156); National Natural Science Foundation of China(grant numbers:61802404); Strategic Priority Research Program of Chinese Academy of Sciences(grant numbers:XDC02040100); </t>
  </si>
  <si>
    <t>https://ieeexplore.ieee.org/stamp/stamp.jsp?arnumber=9781220</t>
  </si>
  <si>
    <t>Lateral movement;Behavior analyze;Anomaly detection;Intrusion detection</t>
  </si>
  <si>
    <t>Organizations;Behavioral sciences;Time factors;Security</t>
  </si>
  <si>
    <t>computer network security;graph theory;intranets;security of data</t>
  </si>
  <si>
    <t>lateral movement detection;behavior deviation level;connection expanded graph se-quences;BEDIM;initial abnormal records;initial abnormal connections;false alerts;intranet;enterprise network;behavior deviation measurement;network attack campaign;final target;crucial resources;high-quality alerts;raised massive alerts;effective alerts</t>
  </si>
  <si>
    <t>Pythia: detection, localization, and diagnosis of performance problems</t>
  </si>
  <si>
    <t>P. Kanuparthy; D. H. Lee; W. Matthews; C. Dovrolis; S. Zarifzadeh</t>
  </si>
  <si>
    <t>Yahoo Labs; Georgia Institute of Technology; Georgia Institute of Technology; Georgia Institute of Technology; Yazd University</t>
  </si>
  <si>
    <t>IEEE Communications Magazine</t>
  </si>
  <si>
    <t>Performance problem diagnosis is a critical part of network operations in ISPs. Service providers use a combination of approaches to troubleshoot performance of their networks, such as active monitoring infrastructure and data collection (SNMP, Netflow, router logs, table dumps, etc.) along with customer trouble tickets. Some of these approaches, however, do not scale to wide area inter-domain networks due to unavailability of such data; moreover, troubleshooting is either reactive (e.g., driven by customer complaints) or (typically) automated using static thresholds. In this article, we describe the design and implementation of a system for root cause analysis and localization of performance problems in ISP networks. Our approach works with legacy monitoring infrastructure (e.g., perfSONAR deployments) and does not need specialized active probing tools or network data. Our system provides a language for network operators to define performance problem signatures, and provides near-real-time performance diagnosis and localization. We describe our deployment of Pythia in perfSONAR monitors in production networks in Georgia, covering over 250 inter-domain paths.</t>
  </si>
  <si>
    <t>1558-1896</t>
  </si>
  <si>
    <t>10.1109/MCOM.2013.6658653</t>
  </si>
  <si>
    <t>https://ieeexplore.ieee.org/stamp/stamp.jsp?arnumber=6658653</t>
  </si>
  <si>
    <t>Metasearch;Telecommunication  network management;Web and internet services;Internet service providers;Databases;Time series analysis</t>
  </si>
  <si>
    <t>monitoring;performance evaluation;real-time systems;telecommunication network routing;wide area networks</t>
  </si>
  <si>
    <t>Pythia;performance problem diagnosis;network operations;service providers;network performance;active monitoring infrastructure;data collection;SNMP;Netflow;router logs;table dumps;customer trouble tickets;wide area inter-domain networks;customer complaints;static thresholds;root cause analysis;performance problems;ISP networks;legacy monitoring infrastructure;perfSONAR deployments;active probing tools;network data;network operators;performance problem signatures;near-real-time performance diagnosis;localization</t>
  </si>
  <si>
    <t>Network Intrusion Detection: A comparative study using state-of-the-art machine learning methods</t>
  </si>
  <si>
    <t>M. Rai; H. L. Mandoria</t>
  </si>
  <si>
    <t>Govind Ballabh Pant University of Agriculture and Technology, Pantnagar, Uttarakhand, India; Govind Ballabh Pant University of Agriculture and Technology, Pantnagar, Uttarakhand, India</t>
  </si>
  <si>
    <t>2019 International Conference on Issues and Challenges in Intelligent Computing Techniques (ICICT)</t>
  </si>
  <si>
    <t>Cyber threats are not only increasing with the years, but are also becoming harder to recognize and evolving with time so that they can easily bypass normal antivirus. There have been numerous cyber crimes that have attacked confidentiality and privacy of data. To ensure network security, an effective intrusion detection system is required. Several ensemble methods like XG-Boost and LGBM have been developed in the past 4-5 years. These have not been exploited in the previous researches on anomaly detection. This study makes use of these novel Gradient Boosting Decision Tree algorithms. XG-Boost and LGBM have proved to be the most productive techniques for several supervised and unsupervised learning tasks. This research studies several machine learning and deep learning classifiers and compare their performances. To predict the probability of occurrence of 21 different classes of attacks on a network the NSL KDD dataset has been used. We studied three different categories of models-Linear Models including Logistic Regression and Stochastic Gradient Descent (SGD) classifier; Gradient Boosting Decision Tree ensembles including Light GBM (LGBM) and XG-Boost; and a Deep Neural Network (DNN) classifier and also trained a stacked model consisting of all these models as base learners. This study compares the performances of all the models for Network Intrusion Detection and useful conclusions are drawn. The simulation results show that ensemble methods are more effective for detecting network intrusion.</t>
  </si>
  <si>
    <t>978-1-7281-1772-0</t>
  </si>
  <si>
    <t>10.1109/ICICT46931.2019.8977679</t>
  </si>
  <si>
    <t>https://ieeexplore.ieee.org/stamp/stamp.jsp?arnumber=8977679</t>
  </si>
  <si>
    <t>component;formatting;style;styling;insert</t>
  </si>
  <si>
    <t>computer network security;decision trees;gradient methods;learning (artificial intelligence);neural nets;pattern classification;regression analysis;unsupervised learning</t>
  </si>
  <si>
    <t>network intrusion detection;cyber threats;normal antivirus;numerous cyber crimes;network security;XG-Boost;LGBM;anomaly detection;gradient boosting decision tree algorithms;unsupervised learning tasks;machine learning;deep learning classifiers;stochastic gradient descent classifier;light GBM;deep neural network classifier;machine learning methods;logistic regression;SGD</t>
  </si>
  <si>
    <t>Clock-G: A temporal graph management system with space-efficient storage technique</t>
  </si>
  <si>
    <t>M. Massri; Z. Miklos; P. Raipin; P. Meye</t>
  </si>
  <si>
    <t>Orange Labs, France; University of Rennes CNRS IRISA, France; Orange Labs, France; Orange Labs, France</t>
  </si>
  <si>
    <t>IoT applications can be naturally modeled as a graph where the edges represent the interactions between devices, sensors, and their environment. Thing'in11https://www.thinginthefuture.com/ is a platform, initiated by Orange22Orange is a French multinational telecommunication operator. The platform manages a graph of millions of connected and non-connected objects using a commercial graph database. The graph of Thing'in is dynamic because loT devices create temporary connections between each other. Analyzing the history of these connections paves the way to new promising applications such as object tracking, anomaly detection, and forecasting the future behavior of devices. However, existing com-mercial graph databases are not designed with native temporal support which limits their usability in such use cases. In this paper, we discuss the design of a temporal graph management system Clock-G and introduce a new space-efficient storage technique ?-Copy+Log, Clock-G is designed by the devel-opers of the Thing'in platform and is currently being deployed into production. It differentiates from existing temporal graph management systems by adopting the ?-Copy+Log technique. This technique targets the mitigation of the apparent trade-off between the conflicting goals of the reduction of space usage and acceleration of query execution time. Our experimental results demonstrate that the ?-Copy+Log presents an overall better performance as compared to traditional storage methods in terms of space usage and query evaluation time.</t>
  </si>
  <si>
    <t>10.1109/ICDE53745.2022.00215</t>
  </si>
  <si>
    <t>https://ieeexplore.ieee.org/stamp/stamp.jsp?arnumber=9835183</t>
  </si>
  <si>
    <t>Temporal Graphs;Graph management systems;Temporal graph traversal</t>
  </si>
  <si>
    <t>Limiting;Databases;Query processing;Memory;Production;Sensors;History</t>
  </si>
  <si>
    <t>graph theory;Internet of Things;query processing;storage management</t>
  </si>
  <si>
    <t>IoT applications;French multinational telecommunication operator;nonconnected objects;commercial graph database;?-Copy+Log technique;temporal graph management system;space-efficient storage technique;loT devices;Clock-G;query execution time</t>
  </si>
  <si>
    <t>Detecting Robotic Anomalies using RobotChain</t>
  </si>
  <si>
    <t>V. Lopes; L. A. Alexandre</t>
  </si>
  <si>
    <t>Universidade da Beira Interior, Instituto de Telecomuniçõcoes Rua Marquês d'Ávila e Bolama, Covilhã, Portugal; Universidade da Beira Interior, Instituto de Telecomuniçõcoes Rua Marquês d'Ávila e Bolama, Covilhã, Portugal</t>
  </si>
  <si>
    <t>2019 IEEE International Conference on Autonomous Robot Systems and Competitions (ICARSC)</t>
  </si>
  <si>
    <t>Robotic events can provide notable amounts of information regarding a robot's status, which can be extrapolated to detect productivity, anomalies, malfunctions and used for monitorization. However, when problems occur in sensitive environments like a factory, the logs of a machine may be discarded because they are susceptible to chances and malicious intents. In this paper we propose to use RobotChain for anomaly detection. RobotChain is a method to securely register robotic events, using a blockchain, which ensures that once an event gets registered on it, it's secured and cannot be tampered with. We show how this system can be leveraged with the module for anomaly detection, that uses the information contained on the blockchain to detect anomalies on a UR3 robot.</t>
  </si>
  <si>
    <t>978-1-7281-3558-8</t>
  </si>
  <si>
    <t>10.1109/ICARSC.2019.8733618</t>
  </si>
  <si>
    <t>https://ieeexplore.ieee.org/stamp/stamp.jsp?arnumber=8733618</t>
  </si>
  <si>
    <t>Blockchain;Feature extraction;Robot sensing systems;Registers;Task analysis;Production facilities</t>
  </si>
  <si>
    <t>mobile robots;security of data</t>
  </si>
  <si>
    <t>RobotChain;robotic events;notable amounts;sensitive environments;malicious intents;UR3 robot;robotic anomalies detection;blockchain</t>
  </si>
  <si>
    <t>Domain Knowledge and Decision Time: A Framework for Soft Computing Applications</t>
  </si>
  <si>
    <t>P. P. Bonissone</t>
  </si>
  <si>
    <t>General Electric Global Research, Niskayuna, NY, USA</t>
  </si>
  <si>
    <t>2006 International Symposium on Evolving Fuzzy Systems</t>
  </si>
  <si>
    <t>We analyze the issue of decision-making using soft computing (SC) models. We define a natural framework in the cross product of the decision's time horizon and the type of domain knowledge used by the SC models. Within this framework, we analyze the progression from simple lexicon to annotated lexicon, morphology, syntax, semantics, and pragmatics. We compare this progression with the injection of domain knowledge in SC to perform tasks in the context of prognostics &amp; health management (PHM), such as anomaly detection and identification (unsupervised clustering), failure mode analysis (supervised learning), prognostics of remaining useful life (prediction), on-board fault accommodation (realtime control), and off board logistics actions (decision support). Finally, we analyze evolutionary fuzzy systems (EFS) and determine their position and role in this framework</t>
  </si>
  <si>
    <t>0-7803-9718-5</t>
  </si>
  <si>
    <t>10.1109/ISEFS.2006.251159</t>
  </si>
  <si>
    <t>https://ieeexplore.ieee.org/stamp/stamp.jsp?arnumber=4016723</t>
  </si>
  <si>
    <t>Computer applications;Decision making;Morphology;Knowledge management;Prognostics and health management;Fault detection;Fault diagnosis;Failure analysis;Performance analysis;Supervised learning</t>
  </si>
  <si>
    <t>decision making;evolutionary computation;fault diagnosis;fuzzy systems;maintenance engineering</t>
  </si>
  <si>
    <t>domain knowledge;decision time;soft computing;decision making;annotated lexicon;morphology;syntax;semantics;pragmatics;prognostics;health management;evolutionary fuzzy systems</t>
  </si>
  <si>
    <t>STIPA: A Memory Efficient Technique for Interval Pattern Discovery</t>
  </si>
  <si>
    <t>A. K. Sharma; D. Patel</t>
  </si>
  <si>
    <t>NVIDIA Corporation, Pune, India; NVIDIA Corporation, Pune, India</t>
  </si>
  <si>
    <t>Increasing popularity of Cyber Physical System in Industry and automation applications generate a large amount of sensor data using IoT Devices. Majority of these sensed data are materialized in the form of interval events, i.e., event with duration. The temporal relationship between interval events, known as Interval Pattern, has many useful applications like, in human activity detection, patient monitoring and anomaly detection, etc. Existing work on Cyber Physical System have not incorporated the interval event analysis. In this paper, we examine the need of interval pattern discovery in CPS and propose a novel efficient algorithm called STIPA (Shrinkable Temporal Index based Pattern-growth Algorithm) for discovering the frequent interval patterns. Existing pattern-growth based interval pattern mining solutions keep index information in memory whereas index size increases monotonically as the length of pattern increases. As a result, existing solutions are not suitable to run pattern mining algorithm on devices which have limited memory. However, STIPA is equipped with a memory efficient indexing technique whose index size shrinks as the length of prefix increases in interval patterns. Moreover, a compressed interval pattern representation is also introduced which further reduces the memory requirement. Our performance study on synthetic and real-world dataset shows that STIPA demands less memory in comparison to existing techniques and it also outperforms the existing methods in execution time.</t>
  </si>
  <si>
    <t>10.1109/BigData.2018.8622421</t>
  </si>
  <si>
    <t>https://ieeexplore.ieee.org/stamp/stamp.jsp?arnumber=8622421</t>
  </si>
  <si>
    <t>component;interval pattern mining;memory indexing;CPS System;IoT Devices</t>
  </si>
  <si>
    <t>Logic gates;Data mining;Memory management;Monitoring;Medical services;Physical layer</t>
  </si>
  <si>
    <t>cyber-physical systems;data mining;data structures;storage management</t>
  </si>
  <si>
    <t>STIPA;memory efficient technique;interval pattern discovery;sensor data;human activity detection;interval event analysis;pattern mining algorithm;cyber physical system;indexing technique;IoT devices;shrinkable temporal index based pattern-growth algorithm;interval pattern representation</t>
  </si>
  <si>
    <t>A New Material and Data Processing Design for a High Availability Target: The Geode System</t>
  </si>
  <si>
    <t>J. C. Chigolet; M. J. Gerard; C. Francon</t>
  </si>
  <si>
    <t>C.N.E.T., France; S.E.R.I. RENAULT, France; MERLIN-GERIN, GRENOBLE, France</t>
  </si>
  <si>
    <t>INTELEC '84 - International Telecommunications Energy Conference</t>
  </si>
  <si>
    <t>Telecommunications power stations must satisfy harsh maintainability availability and operating constraints. The French PTT Administration and its associated industrialists propose : "A new material and data processing design for high availability target: The GEODE System". Operating safety is guaranteed by special architecture of the a.c. source composed of a generating set operating in sequential redundancy with the public mains network, a micro-data processing monitoring and control system linked by a specialized highway network to a central management unit common to the telecommunications systems of a whole region. The authors demonstrate their theoretical approach that has made it possible to attain the goal of operational safety by means of the Markov Chain and the Fault Free Analysis models and also their experimental approach in the organization of secondary circuits and sensors associated with the generating set. The last part of the paper is devoted to the description of the different functions of the software introduced into the monitoring and control units as also into the centralized management system (alarms, log book, periodic tests, curative or corrective maintenance, operational procedures, modifications to configurations). Apart from its design and its operation non-specific to telecommunications, the GEODE system introduces numerous innovations which can be extended to other equipment requiring high operating safety and operating facilities ensured by remote management and a powerful aid to troubleshooting.</t>
  </si>
  <si>
    <t>10.1109/INTLEC.1984.4794157</t>
  </si>
  <si>
    <t>https://ieeexplore.ieee.org/stamp/stamp.jsp?arnumber=4794157</t>
  </si>
  <si>
    <t>Data processing;Process design;Availability;Road safety;Monitoring;Centralized control;Control systems;Telecommunication control;Power generation;Electrical equipment industry</t>
  </si>
  <si>
    <t>Keynote Speech 1: AIOps with the Oracle Autonomous Database</t>
  </si>
  <si>
    <t>S. Rao</t>
  </si>
  <si>
    <t>Vice President of the Autonomous Health and Machine Learning, Oracle Autonomous Database Group</t>
  </si>
  <si>
    <t>2020 IEEE 36th International Conference on Data Engineering Workshops (ICDEW)</t>
  </si>
  <si>
    <t>Summary form only given. The complete presentation was not made available for publication as part of the conference proceedings. Autonomous Database is one of the hottest Oracle products where we have attempted to use Machine Learning for several aspects of the service. We will cover some use cases to find anomalies in them to troubleshoot them at a scale of several petabytes a year using Log Anomaly timeline using semi-supervised machine learning techniques to reduce logs and match them in near real time. We will also cover how we detect changing workload, use Zscores to pinpoint faults, use time series analysis to find good times to do backups or maintenance, models to detect performance tuning issues and root cause analysis as well as fleet learning to apply knowledge of trends and issues across multiple symptoms affecting the fleet including rediscovery. We will cover example code where applicable and frameworks we use for this.</t>
  </si>
  <si>
    <t>2473-3490</t>
  </si>
  <si>
    <t>978-1-7281-4266-1</t>
  </si>
  <si>
    <t>10.1109/ICDEW49219.2020.00-16</t>
  </si>
  <si>
    <t>https://ieeexplore.ieee.org/stamp/stamp.jsp?arnumber=9094106</t>
  </si>
  <si>
    <t>Databases;Cloud computing;Artificial intelligence;Tuning;Hardware;Database systems;Big Data</t>
  </si>
  <si>
    <t>ADEM: Automating deployment and management of application software on the Open Science Grid</t>
  </si>
  <si>
    <t>Z. Hou; J. Tie; X. Zhou; I. Foster; M. Wilde</t>
  </si>
  <si>
    <t>Center for High Performance Computing, Northwestern Polytechnical University, Xi'an, China; Department of Computer Science, University of Chicago, Chicago, IL, USA; Center for High Performance Computing, Northwestern Polytechnical University, Xi'an, China; Computation Institute, University of Chicago and Argonne National Laboratory, Chicago, IL, USA; Computation Institute, University of Chicago and Argonne National Laboratory, Chicago, IL, USA</t>
  </si>
  <si>
    <t>2009 10th IEEE/ACM International Conference on Grid Computing</t>
  </si>
  <si>
    <t>In grid environments, the deployment and management of application software presents a major practical challenge for end users. Performing these tasks manually is error-prone and not scalable to large grids. In this work, we propose an automation tool, ADEM, for grid application software deployment and management, and demonstrate and evaluate the tool on the Open Science Grid. ADEM uses Globus for basic grid services, and integrates the grid software installer Pacman. It supports both centralized ¿prebuild¿ and on-site ¿dynamic-build¿ approaches to software compilation, using the NMI Build and Test system to perform central prebuilds for specific target platforms. ADEM's parallel workflow automatically determines available grid sites and their platform ¿signatures¿, checks for and integrates dependencies, and performs software build, installation, and testing. ADEM's tracking log of build and installation activities is helpful for troubleshooting potential exceptions. Experimental results on the Open Science Grid show that ADEM is easy to use and more productive for users than manual operation.</t>
  </si>
  <si>
    <t>2152-1093</t>
  </si>
  <si>
    <t>978-1-4244-5148-7</t>
  </si>
  <si>
    <t>10.1109/GRID.2009.5353083</t>
  </si>
  <si>
    <t>https://ieeexplore.ieee.org/stamp/stamp.jsp?arnumber=5353083</t>
  </si>
  <si>
    <t>Application software;Software performance;Software testing;Performance evaluation;Environmental management;Automation;System testing;Automatic testing;Target tracking;Manuals</t>
  </si>
  <si>
    <t>error analysis;grid computing;workflow management software</t>
  </si>
  <si>
    <t>automating deployment management;software application;open science grid;error prone performance;large grid scale;grid application software deployment;globus grid services;Pacman software;on site prebuild;on site dynamic build;NMI build test system;parallel workflow</t>
  </si>
  <si>
    <t>Guest Editorial: Special Section on “Blockchain for Industrial Internet of Things” in IEEE Transactions on Industrial Informatics</t>
  </si>
  <si>
    <t>Y. Zhang; Z. Zheng; H. . -N. Dai; D. Svetinovic</t>
  </si>
  <si>
    <t>University of Osl, Oslo, Norway; Sun Yat-Sen University, Guangdong, China; Macau University of Science and Technology, Macau, China; Center on Cyber-Physical Systems, Khalifa University of Science and Technology, Abu Dhabi, United Arab Emirates</t>
  </si>
  <si>
    <t>The papers in this special section focus on blockchain for the Industrial Internet of Things (IoT). Industrial IoT is reshaping various industrial sectors, such as manufacturing, logistics, transportation, healthcare, energy, and utilities. IIoT consists of various smart objects distributed throughout the whole industrial system to collect massive ambient data, which can be used to identify performance bottlenecks, troubleshoot faults, and detect malicious behaviors consequently enforcing effective control to the physical world. However, there are several challenges posed on IIoT before the formal adoption of IIoT across various industrial sectors. Among them, security and privacy preservation on IIoT data are the most crucial concerns. On the other hand, the blockchain technology is transforming industries by enabling anonymous and trustful transactions in decentralized and trustless environment. As a result, blockchains help to reduce system risks, mitigate financial fraud, and cut down operational cost. The convergence of IIoT and blockchains can potentially overcome the deficiencies of IIoT consequently resulting in the realization of IIoT in various industrial sectors. Both industry practitioners and academic researchers aim at realizing general, scalable and deployable blockchain-based IIoT platforms in various application domains while there are a number of challenges such as distributed consensus algorithms and data analytics with privacy-preservation in IIoT systems.</t>
  </si>
  <si>
    <t>10.1109/TII.2019.2913698</t>
  </si>
  <si>
    <t>https://ieeexplore.ieee.org/stamp/stamp.jsp?arnumber=8736480</t>
  </si>
  <si>
    <t>Special issues and sections;Blockchain;Internet of Things;Computer security;Industrial engineering</t>
  </si>
  <si>
    <t>Contents</t>
  </si>
  <si>
    <t>2011 3rd International Workshop on Dependable Control of Discrete Systems</t>
  </si>
  <si>
    <t>vi</t>
  </si>
  <si>
    <t>The following topics are dealt with: practical formal validation method; anomaly detection; GENESYS; programmable logic controller testing; online fault isolation methodology; online control reconfiguration; pick and place benchmark; timed residuals; model-driven safety analysis; preventive maintenance planning; corrective maintenance planning; nested manufacturing process control; synthesis abstraction; SAT-based abstraction refinement; reliability estimation; complex resource allocation systems; multisource multisink critical interacting systems; multiphase Markov models; legacy industrial systems; timed continuous Petri nets; and diagnosability analysis.</t>
  </si>
  <si>
    <t>978-1-4244-8970-1</t>
  </si>
  <si>
    <t>10.1109/DCDS.2011.5970306</t>
  </si>
  <si>
    <t>https://ieeexplore.ieee.org/stamp/stamp.jsp?arnumber=5970306</t>
  </si>
  <si>
    <t>computability;control engineering computing;fault diagnosis;formal verification;manufacturing processes;Markov processes;Petri nets;preventive maintenance;process control;production engineering computing;programmable controllers;reliability;security of data</t>
  </si>
  <si>
    <t>practical formal validation method;anomaly detection;GENESYS;programmable logic controller testing;online fault isolation methodology;online control reconfiguration;pick and place benchmark;timed residuals;model-driven safety analysis;preventive maintenance planning;corrective maintenance planning;nested manufacturing process control;synthesis abstraction;SAT-based abstraction refinement;reliability estimation;complex resource allocation systems;multisource multisink critical interacting systems;multiphase Markov models;legacy industrial systems;diagnosability analysis;timed continuous Petri nets</t>
  </si>
  <si>
    <t>47</t>
  </si>
  <si>
    <t>3417</t>
  </si>
  <si>
    <t/>
  </si>
  <si>
    <t>1062</t>
  </si>
  <si>
    <t>378</t>
  </si>
  <si>
    <t>6</t>
  </si>
  <si>
    <t>109</t>
  </si>
  <si>
    <t>376</t>
  </si>
  <si>
    <t>16</t>
  </si>
  <si>
    <t>3880</t>
  </si>
  <si>
    <t>86</t>
  </si>
  <si>
    <t>9</t>
  </si>
  <si>
    <t>58101</t>
  </si>
  <si>
    <t>3</t>
  </si>
  <si>
    <t>323</t>
  </si>
  <si>
    <t>1925</t>
  </si>
  <si>
    <t>1104</t>
  </si>
  <si>
    <t>18</t>
  </si>
  <si>
    <t>6511</t>
  </si>
  <si>
    <t>270</t>
  </si>
  <si>
    <t>90</t>
  </si>
  <si>
    <t>243</t>
  </si>
  <si>
    <t>634</t>
  </si>
  <si>
    <t>1505</t>
  </si>
  <si>
    <t>561</t>
  </si>
  <si>
    <t>5253</t>
  </si>
  <si>
    <t>19</t>
  </si>
  <si>
    <t>1716</t>
  </si>
  <si>
    <t>70</t>
  </si>
  <si>
    <t>13</t>
  </si>
  <si>
    <t>3062</t>
  </si>
  <si>
    <t>143</t>
  </si>
  <si>
    <t>15</t>
  </si>
  <si>
    <t>944</t>
  </si>
  <si>
    <t>2829</t>
  </si>
  <si>
    <t>24</t>
  </si>
  <si>
    <t>326</t>
  </si>
  <si>
    <t>34</t>
  </si>
  <si>
    <t>141</t>
  </si>
  <si>
    <t>523</t>
  </si>
  <si>
    <t>4</t>
  </si>
  <si>
    <t>2</t>
  </si>
  <si>
    <t>178</t>
  </si>
  <si>
    <t>845</t>
  </si>
  <si>
    <t>218</t>
  </si>
  <si>
    <t>55</t>
  </si>
  <si>
    <t>6323</t>
  </si>
  <si>
    <t>81</t>
  </si>
  <si>
    <t>10</t>
  </si>
  <si>
    <t>1509</t>
  </si>
  <si>
    <t>73532</t>
  </si>
  <si>
    <t>292</t>
  </si>
  <si>
    <t>130</t>
  </si>
  <si>
    <t>788</t>
  </si>
  <si>
    <t>174</t>
  </si>
  <si>
    <t>8</t>
  </si>
  <si>
    <t>1079</t>
  </si>
  <si>
    <t>20</t>
  </si>
  <si>
    <t>30611</t>
  </si>
  <si>
    <t>7</t>
  </si>
  <si>
    <t>69433</t>
  </si>
  <si>
    <t>3125</t>
  </si>
  <si>
    <t>135</t>
  </si>
  <si>
    <t>1</t>
  </si>
  <si>
    <t>115191</t>
  </si>
  <si>
    <t>1249</t>
  </si>
  <si>
    <t>5</t>
  </si>
  <si>
    <t>77</t>
  </si>
  <si>
    <t>350</t>
  </si>
  <si>
    <t>48</t>
  </si>
  <si>
    <t>134</t>
  </si>
  <si>
    <t>158</t>
  </si>
  <si>
    <t>677</t>
  </si>
  <si>
    <t>1010</t>
  </si>
  <si>
    <t>1429</t>
  </si>
  <si>
    <t>1258</t>
  </si>
  <si>
    <t>57</t>
  </si>
  <si>
    <t>52</t>
  </si>
  <si>
    <t>5173</t>
  </si>
  <si>
    <t>1182</t>
  </si>
  <si>
    <t>1305</t>
  </si>
  <si>
    <t>486</t>
  </si>
  <si>
    <t>290</t>
  </si>
  <si>
    <t>4221</t>
  </si>
  <si>
    <t>3821</t>
  </si>
  <si>
    <t>41</t>
  </si>
  <si>
    <t>92</t>
  </si>
  <si>
    <t>2427</t>
  </si>
  <si>
    <t>118964</t>
  </si>
  <si>
    <t>1001</t>
  </si>
  <si>
    <t>1282</t>
  </si>
  <si>
    <t>1065</t>
  </si>
  <si>
    <t>2277</t>
  </si>
  <si>
    <t>444</t>
  </si>
  <si>
    <t>2370</t>
  </si>
  <si>
    <t>1357</t>
  </si>
  <si>
    <t>12</t>
  </si>
  <si>
    <t>992</t>
  </si>
  <si>
    <t>964</t>
  </si>
  <si>
    <t>477</t>
  </si>
  <si>
    <t>24805</t>
  </si>
  <si>
    <t>539</t>
  </si>
  <si>
    <t>968</t>
  </si>
  <si>
    <t>1874</t>
  </si>
  <si>
    <t>274</t>
  </si>
  <si>
    <t>228</t>
  </si>
  <si>
    <t>103152</t>
  </si>
  <si>
    <t>1118</t>
  </si>
  <si>
    <t>39</t>
  </si>
  <si>
    <t>1101</t>
  </si>
  <si>
    <t>474</t>
  </si>
  <si>
    <t>95</t>
  </si>
  <si>
    <t>896</t>
  </si>
  <si>
    <t>59405</t>
  </si>
  <si>
    <t>863</t>
  </si>
  <si>
    <t>1313</t>
  </si>
  <si>
    <t>117152</t>
  </si>
  <si>
    <t>93</t>
  </si>
  <si>
    <t>1055</t>
  </si>
  <si>
    <t>680</t>
  </si>
  <si>
    <t>325</t>
  </si>
  <si>
    <t>286</t>
  </si>
  <si>
    <t>1138</t>
  </si>
  <si>
    <t>61064</t>
  </si>
  <si>
    <t>732</t>
  </si>
  <si>
    <t>1680</t>
  </si>
  <si>
    <t>82</t>
  </si>
  <si>
    <t>186</t>
  </si>
  <si>
    <t>30</t>
  </si>
  <si>
    <t>4591</t>
  </si>
  <si>
    <t>3079</t>
  </si>
  <si>
    <t>22</t>
  </si>
  <si>
    <t>37</t>
  </si>
  <si>
    <t>289</t>
  </si>
  <si>
    <t>08</t>
  </si>
  <si>
    <t>59</t>
  </si>
  <si>
    <t>300</t>
  </si>
  <si>
    <t>382</t>
  </si>
  <si>
    <t>974</t>
  </si>
  <si>
    <t>190416</t>
  </si>
  <si>
    <t>782</t>
  </si>
  <si>
    <t>582</t>
  </si>
  <si>
    <t>209</t>
  </si>
  <si>
    <t>142702</t>
  </si>
  <si>
    <t>135284</t>
  </si>
  <si>
    <t>66</t>
  </si>
  <si>
    <t>317</t>
  </si>
  <si>
    <t>264</t>
  </si>
  <si>
    <t>126</t>
  </si>
  <si>
    <t>483</t>
  </si>
  <si>
    <t>543</t>
  </si>
  <si>
    <t>115</t>
  </si>
  <si>
    <t>1595</t>
  </si>
  <si>
    <t>963</t>
  </si>
  <si>
    <t>320</t>
  </si>
  <si>
    <t>7251</t>
  </si>
  <si>
    <t>937</t>
  </si>
  <si>
    <t>526</t>
  </si>
  <si>
    <t>78</t>
  </si>
  <si>
    <t>162146</t>
  </si>
  <si>
    <t>182</t>
  </si>
  <si>
    <t>2121</t>
  </si>
  <si>
    <t>2561</t>
  </si>
  <si>
    <t>1924</t>
  </si>
  <si>
    <t>355</t>
  </si>
  <si>
    <t>165</t>
  </si>
  <si>
    <t>4872</t>
  </si>
  <si>
    <t>206</t>
  </si>
  <si>
    <t>792</t>
  </si>
  <si>
    <t>69</t>
  </si>
  <si>
    <t>94</t>
  </si>
  <si>
    <t>128</t>
  </si>
  <si>
    <t>28</t>
  </si>
  <si>
    <t>8791</t>
  </si>
  <si>
    <t>169676</t>
  </si>
  <si>
    <t>1008</t>
  </si>
  <si>
    <t>398</t>
  </si>
  <si>
    <t>51</t>
  </si>
  <si>
    <t>62</t>
  </si>
  <si>
    <t>2276</t>
  </si>
  <si>
    <t>1776</t>
  </si>
  <si>
    <t>409</t>
  </si>
  <si>
    <t>137</t>
  </si>
  <si>
    <t>3515</t>
  </si>
  <si>
    <t>ID</t>
  </si>
  <si>
    <t>Source</t>
  </si>
  <si>
    <t>ACM</t>
  </si>
  <si>
    <t>Virtual Knowledge Graphs for Federated Log Analysis</t>
  </si>
  <si>
    <t>EMULATOR vs REAL PHONE: Android Malware Detection Using Machine Learning</t>
  </si>
  <si>
    <t>SDNHive: A Proof-of-Concept SDN and Honeypot System for Defending Against Internal Threats</t>
  </si>
  <si>
    <t>Crowd sensing of traffic anomalies based on human mobility and social media</t>
  </si>
  <si>
    <t>Code Authorship Attribution: Methods and Challenges</t>
  </si>
  <si>
    <t>Non-concurrency analysis</t>
  </si>
  <si>
    <t>Information systems security design methods: implications for information systems development</t>
  </si>
  <si>
    <t>An Indicators-of-Risk Library for Industrial Network Security</t>
  </si>
  <si>
    <t>Explainability in Cyber Security using Complex Network Analysis: A Brief Methodological Overview</t>
  </si>
  <si>
    <t>A Survey of Authentication and Communications Security in Online Banking</t>
  </si>
  <si>
    <t>Interprocedural static analysis of sequencing constraints</t>
  </si>
  <si>
    <t>The core decomposition of networks: theory, algorithms and applications</t>
  </si>
  <si>
    <t>Semantic analysis of shared-memory concurrent languages using abstract model-checking</t>
  </si>
  <si>
    <t>Revealing and modifying non-local variations in a single image</t>
  </si>
  <si>
    <t>Techniques for debugging parallel programs with flowback analysis</t>
  </si>
  <si>
    <t>Data flow analysis for verifying properties of concurrent programs</t>
  </si>
  <si>
    <t>Towards a middleware for configuring large-scale storage infrastructures</t>
  </si>
  <si>
    <t>A comparative analysis of fuzzy versus conventional policing mechanisms for ATM networks</t>
  </si>
  <si>
    <t>Scalable statistical root cause analysis on app telemetry</t>
  </si>
  <si>
    <t>Kurniawan, Kabul; Ekelhart, Andreas; Kiesling, Elmar; Winkler, Dietmar; Quirchmayr, Gerald; Tjoa, A Min</t>
  </si>
  <si>
    <t>Alzaylaee, Mohammed K.; Yerima, Suleiman Y.; Sezer, Sakir</t>
  </si>
  <si>
    <t>Karakate, Meatasit; Esaki, Hiroshi; Ochiai, Hideya</t>
  </si>
  <si>
    <t>Pan, Bei; Zheng, Yu; Wilkie, David; Shahabi, Cyrus</t>
  </si>
  <si>
    <t>Kalgutkar, Vaibhavi; Kaur, Ratinder; Gonzalez, Hugo; Stakhanova, Natalia; Matyukhina, Alina</t>
  </si>
  <si>
    <t>Masticola, Stephen P.; Ryder, Barbara G.</t>
  </si>
  <si>
    <t>Baskerville, Richard</t>
  </si>
  <si>
    <t>Adaros-Boye, Carolina; Kearney, Paul; Josephs, Mark; Ulmer, Hans</t>
  </si>
  <si>
    <t>Atzmueller, Martin; Kanawati, Rushed</t>
  </si>
  <si>
    <t>Kiljan, Sven; Simoens, Koen; Cock, Danny De; Eekelen, Marko Van; Vranken, Harald</t>
  </si>
  <si>
    <t>Olender, Kurt M.; Osterweil, Leon J.</t>
  </si>
  <si>
    <t>Malliaros, Fragkiskos D.; Giatsidis, Christos; Papadopoulos, Apostolos N.; Vazirgiannis, Michalis</t>
  </si>
  <si>
    <t>Cridlig, Régis</t>
  </si>
  <si>
    <t>Dekel, Tali; Michaeli, Tomer; Irani, Michal; Freeman, William T.</t>
  </si>
  <si>
    <t>Choi, Jong-Deok; Miller, Barton P.; Netzer, Robert H. B.</t>
  </si>
  <si>
    <t>Dwyer, Matthew B.; Clarke, Lori A.</t>
  </si>
  <si>
    <t>Eyers, David M.; Routray, Ramani; Zhang, Rui; Willcocks, Douglas; Pietzuch, Peter</t>
  </si>
  <si>
    <t>Catania, Vincenzo; Ficili, Giuseppe; Palazzo, Sergio; Panno, Daniela</t>
  </si>
  <si>
    <t>Murali, Vijayaraghavan; Yao, Edward; Mathur, Umang; Chandra, Satish</t>
  </si>
  <si>
    <t>conferencePaper</t>
  </si>
  <si>
    <t>journalArticle</t>
  </si>
  <si>
    <t>Proceedings of the 16th International Conference on Availability, Reliability and Security</t>
  </si>
  <si>
    <t>Proceedings of the 3rd ACM on International Workshop on Security And Privacy Analytics</t>
  </si>
  <si>
    <t>2021 the 11th International Conference on Communication and Network Security</t>
  </si>
  <si>
    <t>Proceedings of the 21st ACM SIGSPATIAL International Conference on Advances in Geographic Information Systems</t>
  </si>
  <si>
    <t>ACM Computing Surveys</t>
  </si>
  <si>
    <t>Proceedings of the fourth ACM SIGPLAN symposium on Principles and practice of parallel programming</t>
  </si>
  <si>
    <t>Proceedings of the 2022 European Interdisciplinary Cybersecurity Conference</t>
  </si>
  <si>
    <t>ACM Transactions on Software Engineering and Methodology</t>
  </si>
  <si>
    <t>The VLDB Journal — The International Journal on Very Large Data Bases</t>
  </si>
  <si>
    <t>Proceedings of the 1995 ACM SIGPLAN symposium on Partial evaluation and semantics-based program manipulation</t>
  </si>
  <si>
    <t>ACM Transactions on Graphics</t>
  </si>
  <si>
    <t>ACM Transactions on Programming Languages and Systems</t>
  </si>
  <si>
    <t>Proceedings of the 2nd ACM SIGSOFT symposium on Foundations of software engineering</t>
  </si>
  <si>
    <t>Proceedings of the 7th International Workshop on Middleware for Grids, Clouds and e-Science</t>
  </si>
  <si>
    <t>IEEE/ACM Transactions on Networking</t>
  </si>
  <si>
    <t>Proceedings of the 43rd International Conference on Software Engineering: Software Engineering in Practice</t>
  </si>
  <si>
    <t>978-1-4503-9051-4</t>
  </si>
  <si>
    <t>978-1-4503-4909-3</t>
  </si>
  <si>
    <t>978-1-4503-8642-5</t>
  </si>
  <si>
    <t>978-1-4503-2521-9</t>
  </si>
  <si>
    <t>978-0-89791-589-2</t>
  </si>
  <si>
    <t>978-1-4503-9603-5</t>
  </si>
  <si>
    <t>978-0-89791-720-9</t>
  </si>
  <si>
    <t>978-0-89791-691-2</t>
  </si>
  <si>
    <t>978-1-60558-847-6</t>
  </si>
  <si>
    <t>978-0-7381-4669-0</t>
  </si>
  <si>
    <t>0360-0300</t>
  </si>
  <si>
    <t>1049-331X</t>
  </si>
  <si>
    <t>1066-8888</t>
  </si>
  <si>
    <t>0730-0301</t>
  </si>
  <si>
    <t>0164-0925</t>
  </si>
  <si>
    <t>1063-6692</t>
  </si>
  <si>
    <t>10.1145/3465481.3465767</t>
  </si>
  <si>
    <t>10.1145/3041008.3041010</t>
  </si>
  <si>
    <t>10.1145/3507509.3507511</t>
  </si>
  <si>
    <t>10.1145/2525314.2525343</t>
  </si>
  <si>
    <t>10.1145/3292577</t>
  </si>
  <si>
    <t>10.1145/155332.155346</t>
  </si>
  <si>
    <t>10.1145/162124.162127</t>
  </si>
  <si>
    <t>10.1145/3465481.3470023</t>
  </si>
  <si>
    <t>10.1145/3528580.3532839</t>
  </si>
  <si>
    <t>10.1145/3002170</t>
  </si>
  <si>
    <t>10.1145/125489.122822</t>
  </si>
  <si>
    <t>10.1007/s00778-019-00587-4</t>
  </si>
  <si>
    <t>10.1145/215465.215593</t>
  </si>
  <si>
    <t>10.1145/2816795.2818113</t>
  </si>
  <si>
    <t>10.1145/115372.115324</t>
  </si>
  <si>
    <t>10.1145/193173.195295</t>
  </si>
  <si>
    <t>10.1145/1657120.1657123</t>
  </si>
  <si>
    <t>10.1109/90.502243</t>
  </si>
  <si>
    <t>10.1109/ICSE-SEIP52600.2021.00038</t>
  </si>
  <si>
    <t>http://doi.org/10.1145/3465481.3465767</t>
  </si>
  <si>
    <t>http://doi.org/10.1145/3041008.3041010</t>
  </si>
  <si>
    <t>http://doi.org/10.1145/3507509.3507511</t>
  </si>
  <si>
    <t>http://doi.org/10.1145/2525314.2525343</t>
  </si>
  <si>
    <t>http://doi.org/10.1145/3292577</t>
  </si>
  <si>
    <t>http://doi.org/10.1145/155332.155346</t>
  </si>
  <si>
    <t>http://doi.org/10.1145/162124.162127</t>
  </si>
  <si>
    <t>http://doi.org/10.1145/3465481.3470023</t>
  </si>
  <si>
    <t>http://doi.org/10.1145/3528580.3532839</t>
  </si>
  <si>
    <t>http://doi.org/10.1145/3002170</t>
  </si>
  <si>
    <t>http://doi.org/10.1145/125489.122822</t>
  </si>
  <si>
    <t>http://doi.org/10.1007/s00778-019-00587-4</t>
  </si>
  <si>
    <t>http://doi.org/10.1145/215465.215593</t>
  </si>
  <si>
    <t>http://doi.org/10.1145/2816795.2818113</t>
  </si>
  <si>
    <t>http://doi.org/10.1145/115372.115324</t>
  </si>
  <si>
    <t>http://doi.org/10.1145/193173.195295</t>
  </si>
  <si>
    <t>http://doi.org/10.1145/1657120.1657123</t>
  </si>
  <si>
    <t>http://doi.org/10.1109/90.502243</t>
  </si>
  <si>
    <t>http://doi.org/10.1109/ICSE-SEIP52600.2021.00038</t>
  </si>
  <si>
    <t>Security professionals rely extensively on log data to monitor IT infrastructures and investigate potentially malicious activities. Existing systems support these tasks by collecting log messages in a database, from where log events can be queried and correlated. Such centralized approaches are typically based on a relational model and store log messages as plain text, which offers limited flexibility for the representation of heterogeneous log events and the connections between them. A knowledge graph representation can overcome such limitations and enable graph pattern-based log analysis, leveraging semantic relationships between objects that appear in heterogeneous log streams. In this paper, we present a method to dynamically construct such log knowledge graphs at query time, i.e., without a priori parsing, aggregation, processing, and materialization of log data. Specifically, we propose a method that – for a given query formulated in SPARQL – dynamically constructs a virtual log knowledge graph directly from heterogeneous raw log files across multiple hosts and contextualizes the result with internal and external background knowledge. We evaluate the approach across multiple heterogeneous log sources and machines and see encouraging results that indicate that the approach is viable and facilitates ad-hoc graph-analytic queries in federated settings.</t>
  </si>
  <si>
    <t>The Android operating system has become the most popular operating system for smartphones and tablets leading to a rapid rise in malware. Sophisticated Android malware employ detection avoidance techniques in order to hide their malicious activities from analysis tools. These include a wide range of anti-emulator techniques, where the malware programs attempt to hide their malicious activities by detecting the emulator. For this reason, countermeasures against anti-emulation are becoming increasingly important in Android malware detection. Analysis and detection based on real devices can alleviate the problems of anti-emulation as well as improve the effectiveness of dynamic analysis. Hence, in this paper we present an investigation of machine learning based malware detection using dynamic analysis on real devices. A tool is implemented to automatically extract dynamic features from Android phones and through several experiments, a comparative analysis of emulator based vs. device based detection by means of several machine learning algorithms is undertaken. Our study shows that several features could be extracted more effectively from the on-device dynamic analysis compared to emulators. It was also found that approximately 24% more apps were successfully analysed on the phone. Furthermore, all of the studied machine learning based detection performed better when applied to features extracted from the on-device dynamic analysis.</t>
  </si>
  <si>
    <t>Nowadays, ransomware attacks are becoming more popular because they allow attackers to receive ransom payments from their victims. While older ransomware used to spread using social engineering means, modern ransomware tends to also be equipped with worm-like features. This allows it to propagate from the initially infected device to other computers in the same network. Those attacks motivated us to propose SDNHive, a proof-of-concept SDN and Honeypot-based protection system that can protect clean devices from being attacked by ransomware-infected devices in the same network. For intrusion protection, SDNHive implements address blacklisting, connection blocking, and transparent traffic rerouting inside the controller. These functions are called by the honeypot through our custom API once malicious activities are detected. Therefore, the honeypot in our system is not simply a decoy host, but a real intrusion detection device that can detect SMB and ARP scans. Our system is unique since state-of-the-art systems use only the SDN controller for both detection and protection. Still, we also implement the SMB and ARP scan detection functions inside the SDN controller as well in order to compare both SDN-only and SDN+Honeypot approaches. To demonstrate the performance of SDNHive, we create a Virtual Malware Testbed that simulates a real-life network with the ONOS SDN controller, the honeypot, and a mix of Linux and Windows virtual machines. We evaluate our system by using it to prevent WannaCry, a well-known SMB ransomware, from propagating to other hosts inside our testbed. Additionally, we also monitor CPU usage for each of the functions inside the system. When using only the SDN controller, our system is able to detect WannaCry within 20 seconds from the start of the propagation. The CPU usage stays at about 20 percent. However, when we make both the SDN controller and the honeypot work together, WannaCry is detected in only 2.5 seconds, and the CPU load is negligible. This proves that our SDN+Honeypot approach is better than the current SDN-only solutions.</t>
  </si>
  <si>
    <t>The advances in mobile computing and social networking services enable people to probe the dynamics of a city. In this paper, we address the problem of detecting and describing traffic anomalies using crowd sensing with two forms of data, human mobility and social media. Traffic anomalies are caused by accidents, control, protests, sport events, celebrations, disasters and other events. Unlike existing traffic-anomaly-detection methods, we identify anomalies according to drivers' routing behavior on an urban road network. Here, a detected anomaly is represented by a sub-graph of a road network where drivers' routing behaviors significantly differ from their original patterns. We then try to describe the detected anomaly by mining representative terms from the social media that people posted when the anomaly happened. The system for detecting such traffic anomalies can benefit both drivers and transportation authorities, e.g., by notifying drivers approaching an anomaly and suggesting alternative routes, as well as supporting traffic jam diagnosis and dispersal. We evaluate our system with a GPS trajectory dataset generated by over 30,000 taxicabs over a period of 3 months in Beijing, and a dataset of tweets collected from WeiBo, a Twitter-like social site in China. The results demonstrate the effectiveness and efficiency of our system.</t>
  </si>
  <si>
    <t>Code authorship attribution is the process of identifying the author of a given code. With increasing numbers of malware and advanced mutation techniques, the authors of malware are creating a large number of malware variants. To better deal with this problem, methods for examining the authorship of malicious code are necessary. Code authorship attribution techniques can thus be utilized to identify and categorize the authors of malware. This information can help predict the types of tools and techniques that the author of a specific malware uses, as well as the manner in which the malware spreads and evolves. In this article, we present the first comprehensive review of research on code authorship attribution. The article summarizes various methods of authorship attribution and highlights challenges in the field.</t>
  </si>
  <si>
    <t>Non-concurrency analysis is a set of techniques for statically identifying pairs (or sets) of statements in a concurrent program which can never happen together. This information aids programmers in debugging and manually optimizing programs, improves the precision of data flow analysis, enables optimized translation of rendezvous, facilitates dead code elimination and other automatic optimizations, and allows anomaly detection in explicitly parallel programs. We present a framework for non-concurrency analysis, capable of incorporating previous analysis algorithms [CS88, DS92] and improving upon them. We show general theoretical results which are useful in estimating non-concurrency, and examples of non-concurrency analysis frameworks for two synchronization primitives: the Ada rendezvous and binary semaphores. Both of these frameworks have a low-order polynomial bound on worst-case solution time. We provide experimental evidence that static non-concurrency analysis of Ada programs can be accomplished in a reasonable time, and is generally quite accurate. Our framework, and the set of refinement components we develop, also exhibits dramatic accuracy improvements over [DS91], when the latter is used as a stand-alone algorithm, as demonstrated by our experiments.</t>
  </si>
  <si>
    <t>The security of information systems is a serious issue because computer abuse is increasing. It is important, therefore, that systems analysts and designers develop expertise in methods for specifying information systems security. The characteristics found in three generations of general information system design methods provide a framework for comparing and understanding current security design methods. These methods include approaches that use checklists of controls, divide functional requirements into engineering partitions, and create abstract models of both the problem and the solution. Comparisons and contrasts reveal that advances in security methods lag behind advances in general systems development methods. This analysis also reveals that more general methods fail to consider security specifications rigorously.</t>
  </si>
  <si>
    <t>This paper introduces an “Indicator of Risk (IoR) Library” that leverages the MITRE ATT&amp;CK for Industrial Control Systems (ICS) knowledge base to support continuous risk monitoring. This allows also making use of variables that are already being monitored to analyse risks in a continuous basis. IoRs broaden the concept of Indicators of Compromise by combining detection strategies with probabilistic inference as a tool for quantifying cyber-security risks. The latest version of the Library has 95 IoRs and has been reviewed by professionals from three major companies and cross-referenced against detection use-cases implemented by other researchers to validate its potential to identify variables for monitoring cyber-risks in ICS.</t>
  </si>
  <si>
    <t>Artificial intelligence (AI) approaches are widely applied in cyber security, while they currently lack explainability towards their users. Here, complex network analysis (CNA) can be leveraged for providing explainability. The goal of this overview paper is to present a brief methodological view on explainability in cyber security using CNA. In particular, we (1) motivate the concept, use and application of explainability, (2) present CNA methods, and (3) outline challenges and open issues in the domain of cyber security.</t>
  </si>
  <si>
    <t>A survey was conducted to provide a state of the art of online banking authentication and communications security implementations. Between global regions the applied (single or multifactor) authentication schemes differ greatly, as well as the security of SSL/TLS implementations. Three phases for online banking development are identified. It is predicted that mobile banking will enter a third phase, characterized by the use of standard web technologies to develop mobile banking applications for different platforms. This has the potential to make mobile banking a target for attacks in a similar manner that home banking currently is.</t>
  </si>
  <si>
    <t>This paper describes a system that automatically performs static interprocedural sequencing analysis from programmable constraint specifications. We describe the algorithms used for interprocedural analysis, relate the problems arising from the analysis of real-world programs, and show how these difficulties were overcome. Finally, we sketch the architecture of our prototype analysis system (called Cesar) and describe our experiences to date with its use, citing performance and error detection characteristics.</t>
  </si>
  <si>
    <t>The core decomposition of networks has attracted significant attention due to its numerous applications in real-life problems. Simply stated, the core decomposition of a network (graph) assigns to each graph node v, an integer number c(v) (the core number), capturing how well v is connected with respect to its neighbors. This concept is strongly related to the concept of graph degeneracy, which has a long history in graph theory. Although the core decomposition concept is extremely simple, there is an enormous interest in the topic from diverse application domains, mainly because it can be used to analyze a network in a simple and concise manner by quantifying the significance of graph nodes. Therefore, there exists a respectable number of research works that either propose efficient algorithmic techniques under different settings and graph types or apply the concept to another problem or scientific area. Based on this large interest in the topic, in this survey, we perform an in-depth discussion of core decomposition, focusing mainly on: (i) the basic theory and fundamental concepts, (ii) the algorithmic techniques proposed for computing it efficiently under different settings, and (iii) the applications that can benefit significantly from it.</t>
  </si>
  <si>
    <t>We present an algorithm for automatically detecting and visualizing small non-local variations between repeating structures in a single image. Our method allows to automatically correct these variations, thus producing an 'idealized' version of the image in which the resemblance between recurring structures is stronger. Alternatively, it can be used to magnify these variations, thus producing an exaggerated image which highlights the various variations that are difficult to spot in the input image. We formulate the estimation of deviations from perfect recurrence as a general optimization problem, and demonstrate it in the particular cases of geometric deformations and color variations.</t>
  </si>
  <si>
    <t>In this paper we present an approach, based on data flow analysis, that can provide cost-effective analysis of concurrent programs with respect to explicitly stated correctness properties. Using this approach, a developer specifies a property of a concurrent program as a pattern of selected program events and asks the analysis to verify that all or no program executions satisfy the given property. We have developed a family of polynomial-time, conservative data flow anlysis algorithms that support reasoning about these questions. To overcome the traditional inaccuracies of static analysis, we have also developed a range of techniques for improving the accuracy of the analysis results. One strength of our approach is the flexibility allowed in choosing and combining these techniques so as to increase accuracy without making analysis time impractical.We have implemented a prototype toolset that automates the analysis for programs with explicit tasking and rendezvous style communication. We present preliminary experimental results using this toolset.</t>
  </si>
  <si>
    <t>The rapid proliferation of cloud and service-oriented computing infrastructure is creating an ever increasing thirst for storage within data centers. Ideally management applications in cloud deployments should operate in terms of high-level goals, and not present specific implementation details to administrators. Cloud providers often employ Storage Area Networks (SANs) to gain storage scalability. SAN configurations have a vast parameter space, which makes them one of the most difficult components to configure and manage in a cloud storage offering. As a step towards a general cloud storage configuration platform, this paper introduces a SAN configuration middleware that aids management applications in their task of updating and troubleshooting heterogeneous SAN deployments. The middleware acts as a proxy between management applications and a central repository of SAN configurations. The central repository is designed to validate SAN configurations against a knowledge base of best practice rules across cloud deployments. Management applications contribute local SAN configurations to the repository, and also subscribe to proactive notifications for configurations now no longer considered safe.</t>
  </si>
  <si>
    <t>Despite engineering workflows that aim to prevent buggy code from being deployed, bugs still make their way into the Facebook app. When symptoms of these bugs, such as user submitted reports and automatically captured crashes, are reported, finding their root causes is an important step in resolving them. However, at Facebook's scale of billions of users, a single bug can manifest as several different symptoms according to the various user and execution environments in which the software is deployed. Root cause analysis (RCA) therefore requires tedious manual investigation and domain expertise to extract out common patterns that are observed in groups of reports and use them for debugging. We propose Minesweeper, a technique for RCA that moves towards automatically identifying the root cause of bugs from their symptoms. The method is based on two key aspects: (i) a scalable algorithm to efficiently mine patterns from telemetric information that is collected along with the reports, and (ii) statistical notions of precision and recall of patterns that help point towards root causes. We evaluate Minesweeper's scalability and effectiveness in finding root causes from symptoms on real world bug and crash reports from Facebook's apps. Our evaluation demonstrates that Minesweeper can perform RCA for tens of thousands of reports in less than 3 minutes, and is more than 85% accurate in identifying the root cause of regressions.</t>
  </si>
  <si>
    <t>Decentralized Log Querying; Dynamic Log Extraction; Forensics; Semantic Log Analysis; Virtual Log Graphs</t>
  </si>
  <si>
    <t>android; anti-analysis; anti-emulation; device-based detection; machine learning; malware; malware detection</t>
  </si>
  <si>
    <t>intrusion detection; ransomware; software-defined networking</t>
  </si>
  <si>
    <t>city dynamics; human as a sensor; human mobility; traffic anomaly</t>
  </si>
  <si>
    <t>Authorship analysis; malware attribution; programming style; software forensics</t>
  </si>
  <si>
    <t>checklists; control; integrity; risk analysis; safety; structured systems analysis and design; system modeling</t>
  </si>
  <si>
    <t>datasets; gaze detection; neural networks; text tagging</t>
  </si>
  <si>
    <t>Complex Network Analysis; Cyber Security; Explainable AI</t>
  </si>
  <si>
    <t>authentication; communications security; mobile banking; mobile security; multifactor authentication; Online banking; WWW security</t>
  </si>
  <si>
    <t>error detection; interprocedural data flow analysis; sequencing constraints</t>
  </si>
  <si>
    <t>Algorithms; Core decomposition; Graph degeneracy; Graph mining; Graph theory</t>
  </si>
  <si>
    <t>defects; deformations; distortions; internal patch recurrence; irregularities</t>
  </si>
  <si>
    <t>debugging; flowback analysis; incremental tracing; parallel program; program dependence graph; semantic analysis</t>
  </si>
  <si>
    <t>best practice; machine learning; middleware; SAN</t>
  </si>
  <si>
    <t>Association for Computing Machinery</t>
  </si>
  <si>
    <t>IEEE Press</t>
  </si>
  <si>
    <t>Scopus</t>
  </si>
  <si>
    <t>Network intrusion detection system for DDoS attacks in ICS using deep autoencoders</t>
  </si>
  <si>
    <t>Anomaly Detection Through Long-Term SHM: Some Interesting Cases on Bridges</t>
  </si>
  <si>
    <t>Suitability of Different Machine Learning Outlier Detection Algorithms to Improve Shale Gas Production Data for Effective Decline Curve Analysis</t>
  </si>
  <si>
    <t>Micro2vec: Anomaly detection in microservices systems by mining numeric representations of computer logs</t>
  </si>
  <si>
    <t>An empirical study of log analysis at Microsoft</t>
  </si>
  <si>
    <t>Multi-step attack detection in industrial control systems using causal analysis</t>
  </si>
  <si>
    <t>Automated Runtime Mitigation for Misconfiguration Vulnerabilities in Industrial Control Systems</t>
  </si>
  <si>
    <t>A fuzzy logic-based approach for fault diagnosis and condition monitoring of industry 4.0 manufacturing processes</t>
  </si>
  <si>
    <t>FIGAN: A Missing Industrial Data Imputation Method Customized for Soft Sensor Application</t>
  </si>
  <si>
    <t>Augmenting Log-based Anomaly Detection Models to Reduce False Anomalies with Human Feedback</t>
  </si>
  <si>
    <t>Combining Log Files and Monitoring Data to Detect Anomaly Patterns in a Data Center</t>
  </si>
  <si>
    <t>Industrial internet of things and unsupervised deep learning enabled real-time occupational safety monitoring in cold storage warehouse</t>
  </si>
  <si>
    <t>Discovering critical KPI factors from natural language in maintenance work orders</t>
  </si>
  <si>
    <t>Machine Learning for Diagnosis of Event Synchronization Faults in Discrete Manufacturing Systems</t>
  </si>
  <si>
    <t>Large-Scale Trace Analysis for Microservice Anomaly Detection and Root Cause Localization</t>
  </si>
  <si>
    <t>Graph Neural Network based Hardware Trojan Detection at Intermediate Representative for SoC Platforms</t>
  </si>
  <si>
    <t>Developing Cybersecurity Systems Based on Machine Learning and Deep Learning Algorithms for Protecting Food Security Systems: Industrial Control Systems</t>
  </si>
  <si>
    <t>Using log analytics and process mining to enable self-healing in the Internet of Things</t>
  </si>
  <si>
    <t>Performance Modeling and Anomaly Location of Large Microservice Systems Based on Trace Control Flow Analysis [基于调用链控制流分析的大型微服务系统性能建模与异常定位]</t>
  </si>
  <si>
    <t>The Technical Challenges for Applying Unsaturated Soil Sensors to Conduct Laboratory-Scale Seepage Experiments</t>
  </si>
  <si>
    <t>WSN node access authentication protocol based on trusted computing</t>
  </si>
  <si>
    <t>Anomaly Detection with Feature Extraction Based on Machine Learning Using Hydraulic System IoT Sensor Data</t>
  </si>
  <si>
    <t>AutoLog: Anomaly detection by deep autoencoding of system logs</t>
  </si>
  <si>
    <t>On Residual-based Diagnosis of Physical Systems</t>
  </si>
  <si>
    <t>RtFog: A Real-Time FPGA-Based Fog Node with Remote Dynamically Reconfigurable Application Plane for Fog Analytics Redeployment</t>
  </si>
  <si>
    <t>Explainable and Interpretable Anomaly Detection Models for Production Data</t>
  </si>
  <si>
    <t>Automated detection-in-depth in industrial control systems</t>
  </si>
  <si>
    <t>42nd SGAI International Conference on Innovative Techniques and Applications of Artificial Intelligence, AI 2022</t>
  </si>
  <si>
    <t>Anomaly Detection and Root Cause Analysis on Log Data</t>
  </si>
  <si>
    <t>Supporting Warehouse Management through Machine Learning</t>
  </si>
  <si>
    <t>5th IFIP International Cross-Domain Conference on Internet of Things, IFIPIoT 2022</t>
  </si>
  <si>
    <t>Anomaly detection on OpenStack logs based on an improved robust principal component analysis model and its projection onto column space</t>
  </si>
  <si>
    <t>2022 1st International Conference on AI in Cybersecurity, ICAIC 2022</t>
  </si>
  <si>
    <t>Real-time Electrical Submersible Pump Smart Alarms Suite Enabled Through Data Analytics and Edge-based Virtual Flowmeter</t>
  </si>
  <si>
    <t>31st International Conference on Artificial Neural Networks, ICANN 2022</t>
  </si>
  <si>
    <t>Anomaly Detection in Spot Welding Machines in the Automotive Industry for Maintenance Prioritization</t>
  </si>
  <si>
    <t>Log Attention – Assessing Software Releases with Attention-Based Log Anomaly Detection</t>
  </si>
  <si>
    <t>A Synthetic Dataset for Anomaly Detection of Machine Behavior</t>
  </si>
  <si>
    <t>Log File Anomaly Detection Based on Process Mining Graphs</t>
  </si>
  <si>
    <t>Anomaly Detection Using Explainable Random Forest for the Prediction of Undesirable Events in Oil Wells</t>
  </si>
  <si>
    <t>Decision-making for the anomalies in IIoTs based on 1D convolutional neural networks and Dempster–Shafer theory (DS-1DCNN)</t>
  </si>
  <si>
    <t>International Conference on Wireless Communications, Networking and Applications, WCNA 2021</t>
  </si>
  <si>
    <t>USING UNSUPERVISED MACHINE LEARNING ALGORITHM TO PREVENT THE STICKING OF DRILLING AND CASING STRINGS [ИСПОЛЬЗОВАНИЕ МЕТОДОВ МАШИННОГО ОБУЧЕНИЯ «БЕЗ УЧИТЕЛЯ» ДЛЯ ПРЕДУПРЕЖДЕНИЯ ПРИХВАТОВ БУРИЛЬНОЙ И ОБСАДНОЙ КОЛОНН]</t>
  </si>
  <si>
    <t>A Bayesian based Intelligent Troubleshooting System</t>
  </si>
  <si>
    <t>Integrating Domain Knowledge with Machine Learning to Optimize Electrical Submersible Pump Performance</t>
  </si>
  <si>
    <t>International Conference on Computational Intelligence in Machine Learning, ICCIML 2021</t>
  </si>
  <si>
    <t>Data-driven approach for labelling process plant event data</t>
  </si>
  <si>
    <t>Unstructured Log Analysis for System Anomaly Detection—A Study</t>
  </si>
  <si>
    <t>Cyber Security Analysis and Evaluation for Intrusion Detection Systems</t>
  </si>
  <si>
    <t>Enjoy your observability: an industrial survey of microservice tracing and analysis</t>
  </si>
  <si>
    <t>7th International Conference on Science, Technology and Innovation for Society, CITIS 2021</t>
  </si>
  <si>
    <t>Deriving invariant checkers for critical infrastructure using axiomatic design principles</t>
  </si>
  <si>
    <t>Poster: Towards Explaining the Effects of Contextual Influences on Cyber-Physical Systems</t>
  </si>
  <si>
    <t>A machine learning framework with dataset-knowledgeability pre-assessment and a local decision-boundary crispness score: An industry 4.0-based case study on composite autoclave manufacturing</t>
  </si>
  <si>
    <t>CloudRCA: A Root Cause Analysis Framework for Cloud Computing Platforms</t>
  </si>
  <si>
    <t>A trust aware security mechanism to detect sinkhole attack in RPL-based IoT environment using random forest – RFTRUST</t>
  </si>
  <si>
    <t>Mechanical fault detection for induction motors based on vibration analysis: A case study</t>
  </si>
  <si>
    <t>A data-driven pipeline pressure procedure for remote monitoring of centrifugal pumps</t>
  </si>
  <si>
    <t>The Narrative Production of Stakeholder Engagement Processes</t>
  </si>
  <si>
    <t>A Faculty Roundtable on Instructional Challenges during the Pandemic</t>
  </si>
  <si>
    <t>Research risk factors in monitoring well drilling—a case study using machine learning methods</t>
  </si>
  <si>
    <t>A Secure Clustering Protocol with Fuzzy Trust Evaluation and Outlier Detection for Industrial Wireless Sensor Networks</t>
  </si>
  <si>
    <t>Anomaly Detection in a Boxed Beef Supply Chain</t>
  </si>
  <si>
    <t>Detection of methane plumes in hyperspectral images from sentinel-5P by coupling anomaly detection and pattern recognition</t>
  </si>
  <si>
    <t>An Anomaly Event Detection Method Based on GNN Algorithm for Multi-data Sources</t>
  </si>
  <si>
    <t>5th International Workshop on Advanced Algorithms and Control Engineering, IWAACE 2021</t>
  </si>
  <si>
    <t>EPCAD: Efficient and Privacy-Preserving Data Anomaly Detection Scheme for Industrial Control System Networks</t>
  </si>
  <si>
    <t>Detecting anomalous transactions via an iot based application: A machine learning approach for horse racing betting</t>
  </si>
  <si>
    <t>Bibliometric survey of IT Infrastructure Management to Avoid Failure Conditions</t>
  </si>
  <si>
    <t>Consumer decision-making and smart logistics planning based on FPGA and convolutional neural network</t>
  </si>
  <si>
    <t>Real Time Implementation of ESP Predictive Analytics - Towards Value Realization from Data Science</t>
  </si>
  <si>
    <t>Anomalies Detection in Smart Manufacturing Using Machine Learning and Deep Learning Algorithms</t>
  </si>
  <si>
    <t>2021 8th International Conference on Internet of Things: Systems, Management and Security, IOTSMS 2021</t>
  </si>
  <si>
    <t>2021 International Conference on Information and Communication Technologies for Disaster Management, ICT-DM 2021</t>
  </si>
  <si>
    <t>On the Limits of em Based Detection of Control Logic Injection Attacks in Noisy Environments</t>
  </si>
  <si>
    <t>Global Practice of AI and Big Data in Oil and Gas Industry</t>
  </si>
  <si>
    <t>22nd World Conference on Information Security Application, WISA 2021</t>
  </si>
  <si>
    <t>A cybersecurity data science demonstrator: Machine learning in IoT network security</t>
  </si>
  <si>
    <t>COMPONENT DEGRADATION DETECTION THROUGH AUTOENCODERS BASED ON MONITORING DATA</t>
  </si>
  <si>
    <t>Exploration drilling management system based on digital twins technology</t>
  </si>
  <si>
    <t>32nd International Conference on Database and Expert Systems Applications, DEXA 2021</t>
  </si>
  <si>
    <t>Log-Based Anomaly Detection with Multi-Head Scaled Dot-Product Attention Mechanism</t>
  </si>
  <si>
    <t>Using Language Models to Pre-train Features for Optimizing Information Technology Operations Management Tasks</t>
  </si>
  <si>
    <t>Improving Web API Usage Logging</t>
  </si>
  <si>
    <t>An un-supervised approach for backorder prediction using deep autoencoder</t>
  </si>
  <si>
    <t>CONTEXT: An Industry 4.0 Dataset of Contextual Faults in a Smart Factory</t>
  </si>
  <si>
    <t>International Conference on Artificial Intelligence and Applications, ICAIA 2020</t>
  </si>
  <si>
    <t>Measuring the levels of acetylcholinesterase and plasma thiol groups in selected technical personnel of national Iranian gas company</t>
  </si>
  <si>
    <t>Insider threat detection using deep learning: A review</t>
  </si>
  <si>
    <t>Securing manufacturing using blockchain</t>
  </si>
  <si>
    <t>Wind fleet generator fault detection via SCADA alarms and autoencoders</t>
  </si>
  <si>
    <t>Proceedings of the 15th IEEE Conference on Industrial Electronics and Applications, ICIEA 2020</t>
  </si>
  <si>
    <t>2020 IEEE International Conference on Consumer Electronics - Asia, ICCE-Asia 2020</t>
  </si>
  <si>
    <t>Interpretable Anomaly Prediction: Predicting anomalous behavior in industry 4.0 settings via regularized logistic regression tools</t>
  </si>
  <si>
    <t>Anomoly detection for PLC based on magnetic side channel</t>
  </si>
  <si>
    <t>Proceedings - 2020 3rd International Conference on Smart BlockChain, SmartBlock 2020</t>
  </si>
  <si>
    <t>On-line anomaly detection with advanced independent component analysis of multi-variate residual signals from causal relation networks</t>
  </si>
  <si>
    <t>Smart-troubleshooting connected devices: Concept, challenges and opportunities</t>
  </si>
  <si>
    <t>Time series anomaly detection in medical break-the-glass</t>
  </si>
  <si>
    <t>Intelligent spatial decision support system concept in the potato agro-industry supply chain</t>
  </si>
  <si>
    <t>Anomaly detection in Industrial Control Systems using Logical Analysis of Data</t>
  </si>
  <si>
    <t>A hybrid computational intelligence algorithm to transform traditional IPC into a smart camera</t>
  </si>
  <si>
    <t>Physics-based early detection algorithm for temperature monitoring systems in electrical equipment</t>
  </si>
  <si>
    <t>Log Discovery for Troubleshooting Open Distributed Systems with TLQ</t>
  </si>
  <si>
    <t>Fast Dimensional Analysis for Root Cause Investigation in a Large-Scale Service Environment</t>
  </si>
  <si>
    <t>Survey of State-of-the-art Log-based Failure Diagnosis [基于日志数据的分布式软件系统故障诊断综述]</t>
  </si>
  <si>
    <t>Pair-to-pair peer learning</t>
  </si>
  <si>
    <t>An Intelligent Anomaly Detection Scheme for Micro-Services Architectures with Temporal and Spatial Data Analysis</t>
  </si>
  <si>
    <t>Adversarial Example Attack Analysis of Low-Dimensional Industrial Control Network System Dataset [面向低维工控网数据集的对抗样本攻击分析]</t>
  </si>
  <si>
    <t>A Method for Software System Anomaly Detection Based on Log Information and CNN-Text [一种基于日志信息和CNN-text的软件系统异常检测方法]</t>
  </si>
  <si>
    <t>Failure Detection of an Air Production Unit in Operational Context</t>
  </si>
  <si>
    <t>Fault diagnosis of timed event systems: An exploration of machine learning methods</t>
  </si>
  <si>
    <t>Leveraging anomaly detection for proactive application monitoring</t>
  </si>
  <si>
    <t>A comprehensive review on pharmaceutical film coating: Past, present, and future</t>
  </si>
  <si>
    <t>Cloud computing based unsupervised fault diagnosis system in the context of Industry 4.0 [Sistema de diagnóstico de falhas não supervisionadas baseado em computação em nuvem no contexto da Indústria 4.0]</t>
  </si>
  <si>
    <t>Real-time well monitoring and engineering analysis of drilling activities: Intelligent rig state detection and prediction with uncertainty</t>
  </si>
  <si>
    <t>Treatment of oily legacy waste and defining future practices: Kuwait case study</t>
  </si>
  <si>
    <t>39th International Conference on Computer Safety, Reliability and Security, SAFECOMP 2020</t>
  </si>
  <si>
    <t>3rd World Congress on Formal Methods, FM 2019</t>
  </si>
  <si>
    <t>2nd International Conference on Smart Multimedia, ICSM 2019</t>
  </si>
  <si>
    <t>Logical Approaches to Anomaly Detection in Industrial Dynamic Processes</t>
  </si>
  <si>
    <t>Modeling realistic virtual objects within a high-throughput X-ray simulation framework</t>
  </si>
  <si>
    <t>16th IFIP WG 12.5 International Conference on Artificial Intelligence Applications and Innovations, AIAI 2020</t>
  </si>
  <si>
    <t>2nd International Conference on Human Interaction and Emerging Technologies: Future Applications, IHIET-AI 2020</t>
  </si>
  <si>
    <t>International Conference on Industry 4.0 and Smart Manufacturing, ISM 2019</t>
  </si>
  <si>
    <t>Anomaly detection in the HVAC system operation by a radviz based visualization-driven approach</t>
  </si>
  <si>
    <t>A novel automata and neural network based fault diagnosis system for PLC controlled manufacturing systems</t>
  </si>
  <si>
    <t>Problem Diagnostic Method for IEC61850 MMS Communication Network</t>
  </si>
  <si>
    <t>Troubleshooting transiently-recurring problems in production systems with blame-proportional logging</t>
  </si>
  <si>
    <t>14th International Conference on Soft Computing Models in Industrial and Environmental Applications, SOCO 2019</t>
  </si>
  <si>
    <t>An improved industrial control system device logs processing method for process-based anomaly detection</t>
  </si>
  <si>
    <t>Development of scalable on-line anomaly detection system for autonomous and adaptive manufacturing processes</t>
  </si>
  <si>
    <t>FARE: Schema-agnostic anomaly detection in social event logs</t>
  </si>
  <si>
    <t>Marine vessel telemetry data processing using machine learning</t>
  </si>
  <si>
    <t>A CAS Message Simulation Module Used in Civil Aircraft for Air Management System Failure Diagnosis</t>
  </si>
  <si>
    <t>Methods to identify time series abnormalities and predicting issues caused by component failures</t>
  </si>
  <si>
    <t>Topology-aware event sequence mining for understanding hpc system behavior and detecting anomalies</t>
  </si>
  <si>
    <t>LED Alert: Supply Chain Threats for Stealthy Data Exfiltration in Industrial Control Systems</t>
  </si>
  <si>
    <t>Anomaly detection in Bitcoin market via price return analysis</t>
  </si>
  <si>
    <t>A Systematic Review - Intrusion Detection Algorithms Optimisation for Network Forensic Analysis and Investigation</t>
  </si>
  <si>
    <t>Evaluating the benefits of using proactive transformed-domain-based techniques in fraud detection tasks</t>
  </si>
  <si>
    <t>On the practical integration of anomaly detection techniques in industrial control applications</t>
  </si>
  <si>
    <t>Electromagnetic Compatibility (EMC) design and test case analysis</t>
  </si>
  <si>
    <t>Development and application of IoT platform for gas lift recovery</t>
  </si>
  <si>
    <t>Polymerase Chain Reaction (PCR)</t>
  </si>
  <si>
    <t>Lopper: An Efficient Method for Online Log Pattern Mining Based on Hybrid Clustering Tree</t>
  </si>
  <si>
    <t>Context-based online configuration-error detection</t>
  </si>
  <si>
    <t>Innovation, verticals, and beams: Importance of time-domain mastery for 5G-and-beyond</t>
  </si>
  <si>
    <t>On machine learning approaches for automated log management</t>
  </si>
  <si>
    <t>Developing an integrated real-time drilling ecosystem to provide a one-stop solution for drilling monitoring and optimization</t>
  </si>
  <si>
    <t>5th EAI International Conference on Industrial Networks and Intelligent Systems, INISCOM 2019</t>
  </si>
  <si>
    <t>NBSR refueling canon control system upgrade</t>
  </si>
  <si>
    <t>16th International Conference on Detection of Intrusions and Malware, and Vulnerability Assessment, DIMVA 2019</t>
  </si>
  <si>
    <t>Data analytics towards predictive maintenance for industrial ovens: A case study based on data analysis of various sensors data</t>
  </si>
  <si>
    <t>Bayesian root cause analysis by separable likelihoods</t>
  </si>
  <si>
    <t>A novel hybrid artificial intelligence predictive multi-stages model for gas compressors based on multi-factors</t>
  </si>
  <si>
    <t>14th International Conference on Intelligent Information Hiding and Multimedia Signal Processing, IIH-MSP 2018</t>
  </si>
  <si>
    <t>User profiling in anomaly detection of authorization logs</t>
  </si>
  <si>
    <t>SaNSA - The supercomputer and node state architecture</t>
  </si>
  <si>
    <t>Contextual Anomaly Detection for a Critical Industrial System Based on Logs and Metrics</t>
  </si>
  <si>
    <t>Identifying impactful service system problems via log analysis</t>
  </si>
  <si>
    <t>Detecting anomaly in big data system logs using convolutional neural network</t>
  </si>
  <si>
    <t>Introducing a reliability analysis framework for high performance computing environments</t>
  </si>
  <si>
    <t>Mathematical programming for anomaly analysis of clafer models</t>
  </si>
  <si>
    <t>Anomaly detection and predictive maintenance for photovoltaic systems</t>
  </si>
  <si>
    <t>Machine learning for supply chain's big data: State of the art and application to social networks' data</t>
  </si>
  <si>
    <t>Anomaly detection for industrial control systems using process mining</t>
  </si>
  <si>
    <t>Execution anomaly detection in large-scale systems through console log analysis</t>
  </si>
  <si>
    <t>Converting unstructured system logs into structured event list for anomaly detection</t>
  </si>
  <si>
    <t>LogLens: A real-time log analysis system</t>
  </si>
  <si>
    <t>2018 IEEE International Conference on Automation, Quality and Testing, Robotics, AQTR 2018 - THETA 21st Edition, Proceedings</t>
  </si>
  <si>
    <t>Development of smart data analytics tools to support wastewater treatment plant operation</t>
  </si>
  <si>
    <t>Critical analysis of machine learning based approaches for fraud detection in financial transactions</t>
  </si>
  <si>
    <t>Round-Trip time anomaly detection</t>
  </si>
  <si>
    <t>Mobile agent-based anomaly detection and verification system for smart home sensor networks</t>
  </si>
  <si>
    <t>GRANO: Interactive graph-based root cause analysis for cloud-native distributed data platform</t>
  </si>
  <si>
    <t>Application of machine learning for churn prediction based on transactional data (RFM analysis)</t>
  </si>
  <si>
    <t>Runtime monitoring in continuous deployment by differencing execution behavior model</t>
  </si>
  <si>
    <t>30th International Conference on Advanced Information Systems Engineering, CAiSE 2018</t>
  </si>
  <si>
    <t>Technology-enhanced process elicitation of worker activities in manufacturing</t>
  </si>
  <si>
    <t>Arduino based foot pressure sensitive smart safety system for industrial robots</t>
  </si>
  <si>
    <t>A new burst-DFA model for SCADA anomaly detection</t>
  </si>
  <si>
    <t>Promoting life cycle thinking for sustainability in the mining sector of the Philippines</t>
  </si>
  <si>
    <t>LogSed: Anomaly Diagnosis through Mining Time-Weighted Control Flow Graph in Logs</t>
  </si>
  <si>
    <t>Predicting HDD failures from compound SMART attributes</t>
  </si>
  <si>
    <t>Topological characterization and early detection of bifurcations and chaos in complex systems using persistent homology</t>
  </si>
  <si>
    <t>NIPAD: a non-invasive power-based anomaly detection scheme for programmable logic controllers</t>
  </si>
  <si>
    <t>A Survey of Fault Detection for Distributed Software Systems with Statistical Monitoring in Cloud Computing</t>
  </si>
  <si>
    <t>Proceedings - International Test Conference</t>
  </si>
  <si>
    <t>Multi-GNSS constellation anomaly detection and performance monitoring</t>
  </si>
  <si>
    <t>Confederated International Conference On the Move to Meaningful Internet Systems, OTM 2017 held in conjunction with Conferences on CoopIS, CandTC and ODBASE 2017</t>
  </si>
  <si>
    <t>Strider: A hybrid adaptive distributed RDF stream processing engine</t>
  </si>
  <si>
    <t>A class based approach for utilizing existing data to demonstrate compliance &amp; equipment availability</t>
  </si>
  <si>
    <t>20th International Conference on Business Information Systems, BIS 2017</t>
  </si>
  <si>
    <t>Using timing-based side channels for anomaly detection in industrial control systems</t>
  </si>
  <si>
    <t>A concise summary of spatial anomalies and its application in efficient real-time driving behaviour monitoring</t>
  </si>
  <si>
    <t>Automatic construction of Statechart-based anomaly detection models for multi-threaded SCADA via spectral analysis</t>
  </si>
  <si>
    <t>LogMine: Fast pattern recognition for log analytics</t>
  </si>
  <si>
    <t>Incidence, populations and diversity of fungi from raw materials, final products and air of processing environment of multigrain whole meal bread</t>
  </si>
  <si>
    <t>Complex log file synthesis for rapid sandbox-benchmarking of security- and computer network analysis tools</t>
  </si>
  <si>
    <t>Leveraging mill-wide big data sets ir process and quality improvement in paperboard production</t>
  </si>
  <si>
    <t>Hackathons as an informal learning platform</t>
  </si>
  <si>
    <t>Prescriptive-based decision support system for online real-Time electrical submersible pump operations management</t>
  </si>
  <si>
    <t>Case study in improving the health of a remote monitoring &amp; diagnostics center</t>
  </si>
  <si>
    <t>PLAT: An Automated Fault and Behavioural Anomaly Detection Tool for PLC Controlled Manufacturing Systems</t>
  </si>
  <si>
    <t>Prediction of sonic velocities in shale from porosity and clay fraction obtained from logs - A North Sea well case study</t>
  </si>
  <si>
    <t>Behavior-based anomaly detection on big data</t>
  </si>
  <si>
    <t>Water analysis - A key tool for reservoir monitoring under cyclic steam stimulation</t>
  </si>
  <si>
    <t>16th International Conference on Engineering Applications of Neural Networks, EANN 2015</t>
  </si>
  <si>
    <t>30th International Symposium on Computer and Information Sciences on Information Sciences and Systems, ISCIS 2015</t>
  </si>
  <si>
    <t>Virtual overlay metrology for fault detection supported with integrated metrology and machine learning</t>
  </si>
  <si>
    <t>Intrusion alert prioritisation and attack detection using post-correlation analysis</t>
  </si>
  <si>
    <t>Control of batch processes</t>
  </si>
  <si>
    <t>2014 International Conference on Advances in Materials Science and Information Technologies in Industry, AMSITI 2014</t>
  </si>
  <si>
    <t>Proceedings - 2014 IEEE International Conference on Internet of Things, iThings 2014, 2014 IEEE International Conference on Green Computing and Communications, GreenCom 2014 and 2014 IEEE International Conference on Cyber-Physical-Social Computing, CPS 2014</t>
  </si>
  <si>
    <t>Simulation metamodelling of chosen production system</t>
  </si>
  <si>
    <t>Computer algebra and symbolic processing in modern telecommunication applications: A new kind of survey</t>
  </si>
  <si>
    <t>Successful application of diagnostic interventions for well revival: A case study</t>
  </si>
  <si>
    <t>Hydrogen fuel cell power-pack design</t>
  </si>
  <si>
    <t>Cost-benefit analysis and specification of component-level PHM systems in aircrafts</t>
  </si>
  <si>
    <t>9th International Conference on Dependability and Complex Systems, DepCoS-RELCOMEX 2014</t>
  </si>
  <si>
    <t>Automated productivity analysis of pilot tube microtunneling installations through workflow recognition in time-series data of hydraulic pressure</t>
  </si>
  <si>
    <t>The role of materiality: Knowing through objects in work practice</t>
  </si>
  <si>
    <t>Drastic reductions in energy and water consumption in large iron and steel metallurgical complexes</t>
  </si>
  <si>
    <t>Analyzing abnormal cycles of pilot tube microtunneling through pattern recognition in time-series data of hydraulic pressure</t>
  </si>
  <si>
    <t>Time correlated anomaly detection based on inferences</t>
  </si>
  <si>
    <t>Mining telecom system logs to facilitate debugging tasks</t>
  </si>
  <si>
    <t>Pythia: Detection, localization, and diagnosis of performance problems</t>
  </si>
  <si>
    <t>A virtual design engineering environment for control system design and validation</t>
  </si>
  <si>
    <t>2013 International Conference on Mechanical and Electronics Engineering, ICMEE 2013</t>
  </si>
  <si>
    <t>A survey of patients with haemophilia to understand how they track product used at home</t>
  </si>
  <si>
    <t>Well intervention challenges in mega-reach wells with coiled tubing and the application of the latest technologies in tackling these Challenges, Saudi Arabia</t>
  </si>
  <si>
    <t>Knowledge-based mill fan system technical condition prognosis</t>
  </si>
  <si>
    <t>The performance analysis and prognosis techniques of gearbox</t>
  </si>
  <si>
    <t>Analysing 3G radio network performance with fuzzy methods</t>
  </si>
  <si>
    <t>Remote diagnosis design for a PLC-based automated system: 2-evaluation of factors affecting remote diagnosis performance</t>
  </si>
  <si>
    <t>Glassbeam search: Big data analytics &amp; object oriented UX framework</t>
  </si>
  <si>
    <t>Challenges and opportunities in taxi fleet anomaly detection</t>
  </si>
  <si>
    <t>Automated monitoring of pilot tube microtunneling installations through pattern recognition in time-series data of hydraulic pressure</t>
  </si>
  <si>
    <t>Classification of seemingly random failures using similarity analysis</t>
  </si>
  <si>
    <t>Classifying malicious activities in Honeynets using entropy and volume-based thresholds</t>
  </si>
  <si>
    <t>The importance of MIT pressures for membranes in tertiary filter applications</t>
  </si>
  <si>
    <t>Granger causality for time-series anomaly detection</t>
  </si>
  <si>
    <t>Method for troubleshooting power integrity problems in programmable logic device electronic systems by embedded measurement of power distribution impedance</t>
  </si>
  <si>
    <t>Agent-based analysis and detection of functional faults of vehicle industry processes: A process mining approach</t>
  </si>
  <si>
    <t>Improving software diagnosability via log enhancement</t>
  </si>
  <si>
    <t>X-ray: Automating root-cause diagnosis of performance anomalies in production software</t>
  </si>
  <si>
    <t>Defense and monitoring model for distributed denial of service attacks</t>
  </si>
  <si>
    <t>An entropy and volume-based approach for identifying malicious activities in honeynet traffic</t>
  </si>
  <si>
    <t>Research on faults diagnostic technology of hydraulic system based on parameters measurement</t>
  </si>
  <si>
    <t>"Facts analysis' - A simple six-sigma analysis tool for troubleshooting problems with organic surface coatings on plastics</t>
  </si>
  <si>
    <t>2011 International Symposium on Computer Networks and Distributed Systems, CNDS 2011</t>
  </si>
  <si>
    <t>12th INNS EANN-SIG International Conference on Engineering Applications of Neural Networks, EANN 2011 and 7th IFIP WG 12.5 International Conference on Artificial Intelligence Applications and Innovations, AIAI 2011</t>
  </si>
  <si>
    <t>Characterizing the usability of interactive applications through query log analysis</t>
  </si>
  <si>
    <t>Generation of turbine maps using a fusion of validated operational data and a streamline curvature method</t>
  </si>
  <si>
    <t>Critical elements that discriminate between successful and unsuccessful ERP implementations in Sri Lanka</t>
  </si>
  <si>
    <t>Machinery Vibration and Rotordynamics</t>
  </si>
  <si>
    <t>Lithography light source fault detection</t>
  </si>
  <si>
    <t>Successful application of CO2 tracer technology for surveillance of gas lifted wells</t>
  </si>
  <si>
    <t>The community environmental monitoring program: A model for stakeholder involvement in environmental monitoring</t>
  </si>
  <si>
    <t>Longwall mining automation: A method for highly integrated automated longwall systems</t>
  </si>
  <si>
    <t>International Conference on Harbor, Maritime and Multimodal Logistics Modeling and Simulation, HMS 2009, Held at the International Mediterranean and Latin American Modeling Multiconference, I3M 2009</t>
  </si>
  <si>
    <t>Closed loop knowledge system (CLKS)</t>
  </si>
  <si>
    <t>Pattern Recognition of Health - Data derived prognostic health management</t>
  </si>
  <si>
    <t>The Node 2 on the International Space Station: Experiences and lessons learned from launch to on orbit operations</t>
  </si>
  <si>
    <t>An architecture for inline anomaly detection</t>
  </si>
  <si>
    <t>Characterization of oil water flows in inclined pipes</t>
  </si>
  <si>
    <t>Aviation turbine engine diagnostic system (ATEDS) for the CH-47 helicopter</t>
  </si>
  <si>
    <t>Traffic anomaly detection at fine time scales with Bayes Nets</t>
  </si>
  <si>
    <t>Cost-benefit analysis methodology for PHM applied to legacy commercial aircraft</t>
  </si>
  <si>
    <t>Understanding gained one layer at a time</t>
  </si>
  <si>
    <t>Model selection in logistic joinpoint regression with applications to analyzing cohort mortality patterns</t>
  </si>
  <si>
    <t>The reliability of snapshot data from caterpillar engines for accident investigation and analysis</t>
  </si>
  <si>
    <t>Soft computing applications in PHM</t>
  </si>
  <si>
    <t>Soft Computing applications to Prognostics and Health Management (PHM): Leveraging field data and domain knowledge</t>
  </si>
  <si>
    <t>Authentication anomaly detection: A case study on a virtual private network</t>
  </si>
  <si>
    <t>Paper machine process troubleshooting - Diagnostic techniques</t>
  </si>
  <si>
    <t>R-capriccio: A capacity planning and anomaly detection tool for enterprise services with live workloads</t>
  </si>
  <si>
    <t>Soft computing applications to Prognostics and Health Management (PHM): Leveraging field data and domain knowledge</t>
  </si>
  <si>
    <t>IFIP 19th World Computer Congress, TC 12: IFIP AI 2006 Stream</t>
  </si>
  <si>
    <t>Testing FPGA based digital system using XILINX ChipScope™ logic analyzer</t>
  </si>
  <si>
    <t>Domain knowledge and decision time: A framework for soft computing applications</t>
  </si>
  <si>
    <t>Meeting your needs</t>
  </si>
  <si>
    <t>Innovative HART pressure diagnostics provide proactive maintenance and improved process uptime</t>
  </si>
  <si>
    <t>Flight data recorder: Monitoring persistent-state interactions to improve systems management</t>
  </si>
  <si>
    <t>LiveOps: Systems management as a service</t>
  </si>
  <si>
    <t>Information assurance security framework for enterprise networks</t>
  </si>
  <si>
    <t>Designing for health; A methodology for integrated diagnostics/prognostics</t>
  </si>
  <si>
    <t>Representing TMP process fundamentals by creating non-linear variables in multivariate analysis</t>
  </si>
  <si>
    <t>Assurance Technologies Principles and Practices: A Product, Process, and System Safety Perspective: Second Edition</t>
  </si>
  <si>
    <t>Electrification and Integration of Accessories on a Class-8 Tractor</t>
  </si>
  <si>
    <t>Well Logging and Formation Evaluation</t>
  </si>
  <si>
    <t>An approach to spacecraft anomaly detection problem using Kernel Feature Space</t>
  </si>
  <si>
    <t>Active misconfiguration detection in ethernet networks based on analysis of end-to-end anomalies</t>
  </si>
  <si>
    <t>Process machinery - A troubleshooting guide</t>
  </si>
  <si>
    <t>Prognostic software agents for machinery health monitoring</t>
  </si>
  <si>
    <t>Incoming control of solid-state parts: A review</t>
  </si>
  <si>
    <t>Log correlation for intrusion detection: A proof of concept</t>
  </si>
  <si>
    <t>Combining fuzzy logic and voting methods for matching pixel spectra with signature databases</t>
  </si>
  <si>
    <t>Pacific Rim International Conference on Artificial Intelligence, PRICAI 2000</t>
  </si>
  <si>
    <t>Practical troubleshooting techniques for cryogenic gas plants</t>
  </si>
  <si>
    <t>Outage troubleshooting comes of age</t>
  </si>
  <si>
    <t>Residual gas analysis</t>
  </si>
  <si>
    <t>A new industrial ion implanter for surface modification of metals</t>
  </si>
  <si>
    <t>Servicing PLC 120V I/O modules</t>
  </si>
  <si>
    <t>Self-diagnostics in pneumatic systems using programmable logic controllers</t>
  </si>
  <si>
    <t>StreetTalk⋯making it work for you</t>
  </si>
  <si>
    <t>Fuzzy logic for distributed systems troubleshooting</t>
  </si>
  <si>
    <t>Troubleshooting industrial refrigeration equipment</t>
  </si>
  <si>
    <t>Step-by-step system helps involve line employees in quality program</t>
  </si>
  <si>
    <t>Logic analyzer simultaneously performs timing and analog analysis</t>
  </si>
  <si>
    <t>Expert system computer program for troubleshooting the gel-clot Limulus Amebocyte (LAL) lysate assay</t>
  </si>
  <si>
    <t>Advanced troubleshooting techniques</t>
  </si>
  <si>
    <t>LOGIC ANALYZER.</t>
  </si>
  <si>
    <t>Spacelab data processing facility (SLDPF) quality assurance expert systems development</t>
  </si>
  <si>
    <t>SAFETY ASSESSMENT OF HUMAN-ROBOT SYSTEMS. (4TH REPORT, EVALUATION OF HAZARD CONTROL MEASURES FOR AN INDUSTRIAL ROBOT HANDLING WORK PIECES).</t>
  </si>
  <si>
    <t>TROUBLESHOOTING MICROPROCESSOR-BASED SYSTEMS.</t>
  </si>
  <si>
    <t>The safety assessment of human-robot systems (4th report, evaluations of hazard control measures for an industrial robot handling work pieces)</t>
  </si>
  <si>
    <t>In-House servicing of microprocessor-based and digital patient care equipment</t>
  </si>
  <si>
    <t>TROUBLESHOOTING MICROPROCESSOR BASED INSTRUMENTATION: FACING THE CHALLENGE.</t>
  </si>
  <si>
    <t>VENEER MILL IMPROVEMENT PROGRAM.</t>
  </si>
  <si>
    <t>PERFORMANCE ASPECTS OF DIGITAL TROUBLESHOOTING.</t>
  </si>
  <si>
    <t>PRODUCTIVITY AND COST CONSIDERATIONS IN OFF-LINE TESTING FOLLOWING ATE.</t>
  </si>
  <si>
    <t>APPLYING LOGIC ANALYSIS IN A MANUFACTURING TEST ENVIRONMENT.</t>
  </si>
  <si>
    <t>SIGNATURE ANALYSIS SOFTWARE GUIDES CIRCUIT TROUBLESHOOTING.</t>
  </si>
  <si>
    <t>SOFTWARE AUTOMATES REPAIR AT FACTORY AND DEPOT.</t>
  </si>
  <si>
    <t>MICROPROCESSOR BASED ANALOG FAULT MONITOR.</t>
  </si>
  <si>
    <t>DIAGNOSTIC TREES SIMPLIFY DATA-COMM-NETWORK REPAIR.</t>
  </si>
  <si>
    <t>Designing for testability</t>
  </si>
  <si>
    <t>DIGITAL TESTING OSCILLOSCOPE: A NEW GENERATION OF DIGITAL TEST INSTRUMENTATION.</t>
  </si>
  <si>
    <t>Ortega-Fernandez I., Sestelo M., Burguillo J.C., Piñón-Blanco C.</t>
  </si>
  <si>
    <t>La Mazza D., Basone F., Longo M., Darò P., Cigada A.</t>
  </si>
  <si>
    <t>Yehia T., Wahba A., Mostafa S., Mahmoud O.</t>
  </si>
  <si>
    <t>Cinque M., Della Corte R., Pecchia A.</t>
  </si>
  <si>
    <t>Ataiefard F., Mashhadi M.J., Hemmati H., Walkinshaw N.</t>
  </si>
  <si>
    <t>He S., Zhang X., He P., Xu Y., Li L., Kang Y., Ma M., Wei Y., Dang Y., Rajmohan S., Lin Q.</t>
  </si>
  <si>
    <t>Jadidi Z., Hagemann J., Quevedo D.</t>
  </si>
  <si>
    <t>Zhang Q., Zhu X., Zhang M., Morley Mao Z.</t>
  </si>
  <si>
    <t>Mazzoleni M., Sarda K., Acernese A., Russo L., Manfredi L., Glielmo L., Del Vecchio C.</t>
  </si>
  <si>
    <t>Yao Z., Zhao C.</t>
  </si>
  <si>
    <t>Jia T., Li Y., Yang Y., Huang G., Wu Z.</t>
  </si>
  <si>
    <t>Viola L., Ronchieri E., Cavallaro C.</t>
  </si>
  <si>
    <t>Zhan X., Wu W., Shen L., Liao W., Zhao Z., Xia J.</t>
  </si>
  <si>
    <t>Navinchandran M., Sharp M.E., Brundage M.P., Sexton T.B.</t>
  </si>
  <si>
    <t>Pearce H., Surabhi V.R., Krishnamurthy P., Trujillo J., Karri R., Khorrami F.</t>
  </si>
  <si>
    <t>Cohen J., Jiang B., Ni J.</t>
  </si>
  <si>
    <t>Peng X.</t>
  </si>
  <si>
    <t>Fu W., Yu H., Arias O., Yang K., Jin Y., Yavuz T., Guo X.</t>
  </si>
  <si>
    <t>Alkahtani H., Aldhyani T.H.H.</t>
  </si>
  <si>
    <t>Singh P., Saman Azari M., Vitale F., Flammini F., Mazzocca N., Caporuscio M., Thornadtsson J.</t>
  </si>
  <si>
    <t>Yu Q.-Y., Bai X.-Y., Li M.-J., Li Q.-Y., Liu T., Liu Z.-Y., Pei D.</t>
  </si>
  <si>
    <t>Yan G., Bore T., Bhuyan H., Schlaeger S., Scheuermann A.</t>
  </si>
  <si>
    <t>Liu J., Liu L., Liu Z., Lai Y., Qin H., Luo S.</t>
  </si>
  <si>
    <t>Kim D., Heo T.-Y.</t>
  </si>
  <si>
    <t>Catillo M., Pecchia A., Villano U.</t>
  </si>
  <si>
    <t>Diedrich A., Niggemann O.</t>
  </si>
  <si>
    <t>Tan T.H., Ooi C.Y., Marsono M.N.</t>
  </si>
  <si>
    <t>Alharbi B., Liang Z., Aljindan J.M., Agnia A.K., Zhang X.</t>
  </si>
  <si>
    <t>Jadidi Z., Foo E., Hussain M., Fidge C.</t>
  </si>
  <si>
    <t>Xavier M., Dubinin V., Patil S., Vyatkin V.</t>
  </si>
  <si>
    <t>[No author name available]</t>
  </si>
  <si>
    <t>Pasha D., Shah A.H., Zadeh E.H., Konur S.</t>
  </si>
  <si>
    <t>Simone F., Nakhal Akel A.J., Patriarca R.</t>
  </si>
  <si>
    <t>Aboah Boateng E., Bruce J.W., Talbert D.A.</t>
  </si>
  <si>
    <t>Havlena V., Matousek P., Rysavy O., Holik L.</t>
  </si>
  <si>
    <t>Kalaki P.S., Shameli-Sendi A., Abbasi B.K.E.</t>
  </si>
  <si>
    <t>Milosevic N., Jakovetic D., Skrbic S., Savic M., Stamenkovic D., Mascolo J., Masera D.</t>
  </si>
  <si>
    <t>Al Islam M.N., Ma Y., Alarcon P., Chawla N., Cleland-Huang J.</t>
  </si>
  <si>
    <t>Deng L., Ambade A., de la Bastida M.H., Davalos D., Zanafria J.C., Gupta S.</t>
  </si>
  <si>
    <t>Bogatinovski J., Madjarov G., Nedelkoski S., Cardoso J., Kao O.</t>
  </si>
  <si>
    <t>Amin M.A.</t>
  </si>
  <si>
    <t>Spahic R., Lundteigen M.A.</t>
  </si>
  <si>
    <t>Brandão L.C.P., Martins-Jr A., Kopte G.A., Filho E., Maciel A.M.A.</t>
  </si>
  <si>
    <t>Munir S., Ali H., Qureshi J.</t>
  </si>
  <si>
    <t>Luftensteiner S., Praher P.</t>
  </si>
  <si>
    <t>Massri M., Miklos Z., Raipin P., Meye P.</t>
  </si>
  <si>
    <t>Liu X., Yin Z., Zhao C., Ge C., Chen L., Gao Y., Li D., Wang Z., Liang G., Tan J., Li F.</t>
  </si>
  <si>
    <t>Li Z., Zhang J., Zhang X., Lin F., Wang C., Cai X.</t>
  </si>
  <si>
    <t>Aslam N., Khan I.U., Alansari A., Alrammah M., Alghwairy A., Alqahtani R., Alqahtani R., Almushikes M., Hashim M.A.L.</t>
  </si>
  <si>
    <t>Çavdar T., Ebrahimpour N., Kakız M.T., Günay F.B.</t>
  </si>
  <si>
    <t>Zhang C., Peng X., Sha C., Zhang K., Fu Z., Wu X., Lin Q., Zhang D.</t>
  </si>
  <si>
    <t>He J., Lin Y., Gu X., Yeh C.-C.M., Zhuang Z.</t>
  </si>
  <si>
    <t>Salazar Z., Cavalli A.R., Mallouli W., Sebek F., Zaidi F., Rakoczy M.E.</t>
  </si>
  <si>
    <t>Ramish M., Sinha A., Desai J., Raj A., Rajawat Y.S., Punia P.</t>
  </si>
  <si>
    <t>Jena S., Ranade G.A., Sharma R.P., Arya K.</t>
  </si>
  <si>
    <t>Shcherbakov R.E., Kovalev A.V.</t>
  </si>
  <si>
    <t>Gu S., Rong G., Zhang H., Shen H.</t>
  </si>
  <si>
    <t>Yung I., D'Ambrosio F., Zaccaria A., Floreani F.</t>
  </si>
  <si>
    <t>Sharma A., Songchitruksa P., Sinha R.R.</t>
  </si>
  <si>
    <t>Corrêa D., Polpo A., Small M., Srikanth S., Hollins K., Hodkiewicz M.</t>
  </si>
  <si>
    <t>Behera A., Panigrahi C.R., Pati B.</t>
  </si>
  <si>
    <t>Abushark Y.B., Khan A.I., Alsolami F., Almalawi A., Alam M.M., Agrawal A., Kumar R., Khan R.A.</t>
  </si>
  <si>
    <t>Li B., Peng X., Xiang Q., Wang H., Xie T., Sun J., Liu X.</t>
  </si>
  <si>
    <t>Yoong C.H., Palleti V.R., Maiti R.R., Silva A., Poskitt C.M.</t>
  </si>
  <si>
    <t>Jha S.S., Mayer S., Garciá K.</t>
  </si>
  <si>
    <t>Crawford B., Sourki R., Khayyam H., S. Milani A.</t>
  </si>
  <si>
    <t>Zhang Y., Guan Z., Qian H., Xu L., Liu H., Wen Q., Sun L., Jiang J., Fan L., Ke M.</t>
  </si>
  <si>
    <t>Prathapchandran K., Janani T.</t>
  </si>
  <si>
    <t>Del Rosso V., Andreucci A., Boria S., Corradini M.L., Ranalli A.</t>
  </si>
  <si>
    <t>Giro R.A., Bernasconi G., Giunta G., Cesari S.</t>
  </si>
  <si>
    <t>Quick K.S.</t>
  </si>
  <si>
    <t>Basith I.I., Sara R., Islam A.B.M.R., Khan K.M., Sultana R.R.</t>
  </si>
  <si>
    <t>Islamov S., Grigoriev A., Beloglazov I., Savchenkov S., Gudmestad O.T.</t>
  </si>
  <si>
    <t>Yang L., Lu Y., Yang S.X., Guo T., Liang Z.</t>
  </si>
  <si>
    <t>Baumgartner P., Krumpholz A.</t>
  </si>
  <si>
    <t>Ouerghi E., Ehret T., De Franchis C., Facciolo G., Lauvaux T., Meinhardt E., Morel J.-M.</t>
  </si>
  <si>
    <t>Boudehenn C., Jacq O., Lannuzel M., Cexus J.-C., Boudraa A.</t>
  </si>
  <si>
    <t>Ji Y., Wang J., Li S., Li Y., Lin S., Li X.</t>
  </si>
  <si>
    <t>Ott H., Bogatinovski J., Acker A., Nedelkoski S., Kao O.</t>
  </si>
  <si>
    <t>Catovic A., Cartwright C., Gebreyesus Y.T., Ferlin S.</t>
  </si>
  <si>
    <t>Gao H., Yuan L., Yin F., Shen G.</t>
  </si>
  <si>
    <t>Min M., Lee J.J., Park H., Lee K.</t>
  </si>
  <si>
    <t>Bhanage D.A., Pawar A.V.</t>
  </si>
  <si>
    <t>Liang T., Wang H.</t>
  </si>
  <si>
    <t>Hung Y.-H., Jheng B.-J., Li H.-W., Lai W.-Y., Mallissery S., Wu Y.-S.</t>
  </si>
  <si>
    <t>Wongwattanaporn S., Phienthrakul T.</t>
  </si>
  <si>
    <t>Marin A.A., Al Balushi I., Al Ghadani A., Al Abri H., Al Zaabi A.K.S., Dhuhli K., Al Hadhrami I., Al Hinai S.H., Al Aufi F.M., Al Bimani A.A., Gala R.D., Marin E., Kumar N., Raj A.</t>
  </si>
  <si>
    <t>Choi H., Lor A., Megonegal M., Ji X., Watson A., Weimer J., Lee I.</t>
  </si>
  <si>
    <t>Gamal M., Donkol A., Shaban A., Costantino F., Di Gravio G., Patriarca R.</t>
  </si>
  <si>
    <t>Mahindru R., Kumar H., Bansal S.</t>
  </si>
  <si>
    <t>Onishi T., Kashima H.</t>
  </si>
  <si>
    <t>Vedros K., Makrakis G.M., Kolias C., Xian M., Barbara D., Rieger C.</t>
  </si>
  <si>
    <t>Zhang N., Feldman M., Olukotun K.</t>
  </si>
  <si>
    <t>Qing W.</t>
  </si>
  <si>
    <t>Gotsev L., Dimitrova M., Jekov B., Kovatcheva E., Shoikova E.</t>
  </si>
  <si>
    <t>Cofre-Martel S., Droguett E.L., Modarres M.</t>
  </si>
  <si>
    <t>Kalinin O., Elfimov M., Baybolov T.</t>
  </si>
  <si>
    <t>Du Q., Zhao L., Xu J., Han Y., Zhang S.</t>
  </si>
  <si>
    <t>Nguyen A., Foerstel S., Kittler T., Kurzyukov A., Schwinn L., Zanca D., Hipp T., Da Jun S., Schrapp M., Rothgang E., Eskofier B.</t>
  </si>
  <si>
    <t>Liu X., Tong Y., Xu A., Akkiraju R.</t>
  </si>
  <si>
    <t>Koçi R., Franch X., Jovanovic P., Abelló A.</t>
  </si>
  <si>
    <t>Saraogi G., Gupta D., Sharma L., Rana A.</t>
  </si>
  <si>
    <t>Kaupp L., Webert H., Nazemi K., Humm B., Simons S.</t>
  </si>
  <si>
    <t>Zendehdel R., Gohari F., Amini Z., Dehkordi M.M., Parkestani H., Rajabi F.</t>
  </si>
  <si>
    <t>Raut M., Dhavale S., Singh A., Mehra A.</t>
  </si>
  <si>
    <t>Jadidi Z., Dorri A., Jurdak R., Fidge C.</t>
  </si>
  <si>
    <t>Beretta M., Cárdenas J.J., Koch C., Cusidó J.</t>
  </si>
  <si>
    <t>Langone R., Cuzzocrea A., Skantzos N.</t>
  </si>
  <si>
    <t>Zhou R., Wang Z., Ji X., Xu W.</t>
  </si>
  <si>
    <t>Qian Y., Ying S., Wang B.</t>
  </si>
  <si>
    <t>Lughofer E., Zavoianu A.-C., Pollak R., Pratama M., Meyer-Heye P., Zörrer H., Eitzinger C., Radauer T.</t>
  </si>
  <si>
    <t>Caporuscio M., Flammini F., Khakpour N., Singh P., Thornadtsson J.</t>
  </si>
  <si>
    <t>Tasali Q., Gyawali N., Vasserman E.Y.</t>
  </si>
  <si>
    <t>Yusianto R., Marimin, Suprihatin, Hardjomidjojo H.</t>
  </si>
  <si>
    <t>Sicard F., Hotellier E., Pérez-Olivares J.S., Zamaï E.</t>
  </si>
  <si>
    <t>Das T.K., Adepu S., Zhou J.</t>
  </si>
  <si>
    <t>Amudha L., Pushpalakshmi R.</t>
  </si>
  <si>
    <t>Kandan R., Khalid M.F., Ismail B.I., Mohd Mydin M.N., Ahmad H., Hoe O.H.</t>
  </si>
  <si>
    <t>Purushothaman S.</t>
  </si>
  <si>
    <t>Meng W., Liu Y., Huang Y., Zhang S., Zaiter F., Chen B., Pei D.</t>
  </si>
  <si>
    <t>Kremer-Herman N., Thain D.</t>
  </si>
  <si>
    <t>Lin F., Muzumdar K., Pavlovich Laptev N., Curelea M.-V., Lee S., Sankar S.</t>
  </si>
  <si>
    <t>Garcia J., Vehkajarvi T.</t>
  </si>
  <si>
    <t>Jia T., Li Y., Wu Z.-H.</t>
  </si>
  <si>
    <t>Jaksic N.I.</t>
  </si>
  <si>
    <t>Lin F., Muzumdar K., Laptev N.P., Curelea M.-V., Lee S., Sankar S.</t>
  </si>
  <si>
    <t>Zuo Y., Wu Y., Min G., Huang C., Pei K.</t>
  </si>
  <si>
    <t>Boudehenn C., Cexus J.-C., Boudraa A.A.</t>
  </si>
  <si>
    <t>Cinque M., Esposito C., Pecchia A.</t>
  </si>
  <si>
    <t>Das A., Mueller F., Rountree B.</t>
  </si>
  <si>
    <t>Zhou W., Zhang S., Ding Y., Chen X.</t>
  </si>
  <si>
    <t>Mei Y.-D., Chen X., Sun Y.-Z., Niu Y.-X., Xiao L., Wang H.-R., Feng B.-M.</t>
  </si>
  <si>
    <t>Barros M., Veloso B., Pereira P.M., Ribeiro R.P., Gama J.</t>
  </si>
  <si>
    <t>Zacharia S.</t>
  </si>
  <si>
    <t>Zaid A.N.</t>
  </si>
  <si>
    <t>Ali A.M., Mohamed E.-A., Yacout S., Shaban Y.</t>
  </si>
  <si>
    <t>Kemajou V., Samuel R.</t>
  </si>
  <si>
    <t>Bikass S., Al-Mulla M., Al-Dhamen F., Prakash M.V., Hadzalic Z., Handgraaf P.</t>
  </si>
  <si>
    <t>Ilicheva V.V., Guda A.N., Shevchuk P.S.</t>
  </si>
  <si>
    <t>Coccarelli D., Gehm M.E., Greenberg J.A.</t>
  </si>
  <si>
    <t>Novikova E., Bestuzhev M., Kotenko I.</t>
  </si>
  <si>
    <t>Ghosh A., Wang G.-N., Lee J.</t>
  </si>
  <si>
    <t>Gautam A., Ashok S.</t>
  </si>
  <si>
    <t>Luo L., Nath S., Sivalingam L.R., Musuvathi M., Ceze L.</t>
  </si>
  <si>
    <t>Hussain M., Foo E., Suriadi S.</t>
  </si>
  <si>
    <t>Ahmed A., Krishnan V.V.G., Foroutan S.A., Touhiduzzaman M., Rublein C., Srivastava A., Wu Y., Hahn A., Suresh S.</t>
  </si>
  <si>
    <t>Choi S., Youm S., Kang Y.-S.</t>
  </si>
  <si>
    <t>Portillo-Dominguez A.O., Ayala-Rivera V.</t>
  </si>
  <si>
    <t>Shah N.</t>
  </si>
  <si>
    <t>Susanto H., Wibisono G.</t>
  </si>
  <si>
    <t>Haiyan X.</t>
  </si>
  <si>
    <t>Deac C.N., Deac G.C., Chiscop F., Popa C.L.</t>
  </si>
  <si>
    <t>Li Z., Fu S., Blanchard S., Lang M.</t>
  </si>
  <si>
    <t>Shannon R., Zucaro G., Tallent J., Collins V., Carswell J.</t>
  </si>
  <si>
    <t>Tychalas D., Keliris A., Maniatakos M.</t>
  </si>
  <si>
    <t>Shi F.-B., Sun X.-Q., Gao J.-H., Xu L., Shen H.-W., Cheng X.-Q.</t>
  </si>
  <si>
    <t>Zhu J., He S., Liu J., He P., Xie Q., Zheng Z., Lyu M.R.</t>
  </si>
  <si>
    <t>Sangher K.S., Singh A.</t>
  </si>
  <si>
    <t>Saia R., Carta S.</t>
  </si>
  <si>
    <t>Haller P., Genge B., Duka A.-V.</t>
  </si>
  <si>
    <t>Li Z., Davidson M., Fu S., Blanchard S., Lang M.</t>
  </si>
  <si>
    <t>Amen B., Grigoris A.</t>
  </si>
  <si>
    <t>Zheng J.</t>
  </si>
  <si>
    <t>Yu L., Wei W.Z.W., Zhigang F., Zhensong W.</t>
  </si>
  <si>
    <t>Dorado G., Besnard G., Unver T., Hernández P.</t>
  </si>
  <si>
    <t>Krleža D., Vrdoljak B., Brčič M.</t>
  </si>
  <si>
    <t>Liu J., Hou Z., Li Y.</t>
  </si>
  <si>
    <t>Yuan D., Xie Y., Panigrahy R., Yang J., Verbowski C., Kumar A.</t>
  </si>
  <si>
    <t>Harper C., Deutsch B.</t>
  </si>
  <si>
    <t>Harutyunyan A.N., Poghosyan A.V., Grigoryan N.M., Hovhannisyan N.A., Kushmerick N.</t>
  </si>
  <si>
    <t>Cao D., Ben Y., James C., Ruddy K.</t>
  </si>
  <si>
    <t>Shteimberg E., Şahin D.</t>
  </si>
  <si>
    <t>Uddin S., Choudhury N.</t>
  </si>
  <si>
    <t>Rousopoulou V., Nizamis A., Giugliano L., Haigh P., Martins L., Ioannidis D., Tzovaras D.</t>
  </si>
  <si>
    <t>Li Q., Meng S., Zhang S., Wu M., Zhang J., Taleby Ahvanooey M., Aslam M.S.</t>
  </si>
  <si>
    <t>Skorski M.</t>
  </si>
  <si>
    <t>Almadhoun W., Alashqar A.</t>
  </si>
  <si>
    <t>Zamanian Z., Feizollah A., Anuar N.B., Kiah L.B.M., Srikanth K., Kumar S.</t>
  </si>
  <si>
    <t>Agarwal N., Greenberg H., Blanchard S., Debardeleben N.</t>
  </si>
  <si>
    <t>Farshchi M., Weber I., Dellacorte R., Pecchia A., Cinque M., Schneider J.-G., Grundy J.</t>
  </si>
  <si>
    <t>He S., Lin Q., Lou J.-G., Zhang H., Lyu M.R., Zhang D.</t>
  </si>
  <si>
    <t>Lu S., Wei X., Li Y., Wang L.</t>
  </si>
  <si>
    <t>Sharma S., Clark A.D.</t>
  </si>
  <si>
    <t>Weckesser M., Lochau M., Ries M., Schürr A.</t>
  </si>
  <si>
    <t>De Benedetti M., Leonardi F., Messina F., Santoro C., Vasilakos A.</t>
  </si>
  <si>
    <t>El-Khchine R., Amar A., Guennoun Z.E., Bensouda C., Laaroussi Y.</t>
  </si>
  <si>
    <t>Myers D., Suriadi S., Radke K., Foo E.</t>
  </si>
  <si>
    <t>Bao L., Li Q., Lu P., Lu J., Ruan T., Zhang K.</t>
  </si>
  <si>
    <t>Debnath B., Solaimani M., Gulzar M.A.G., Arora N., Lumezanu C., Xu J., Zong B., Zhang H., Jiang G., Khan L.</t>
  </si>
  <si>
    <t>Chow C.W.K., Liu J., Li J., Swain N., Reid K., Saint C.P.</t>
  </si>
  <si>
    <t>Amarasinghe T., Aponso A., Krishnarajah N.</t>
  </si>
  <si>
    <t>Brahneborg D., Afzal W., Čaušević A., Sundmark D., Björkman M.</t>
  </si>
  <si>
    <t>Wang Z., Jin Z.</t>
  </si>
  <si>
    <t>Cao Q., Qiao Y., Lyu Z.</t>
  </si>
  <si>
    <t>Usman M., Muthukkumarasamy V., Wu X.-W., Khanum S.</t>
  </si>
  <si>
    <t>Wang H., Nguyen P., Li J., Kopru S., Zhang G., Katariya S., Ben-Romdhane S.</t>
  </si>
  <si>
    <t>Aleksandrova Y.</t>
  </si>
  <si>
    <t>Gupta M., Mandal A., Dasgupta G., Serebrenik A.</t>
  </si>
  <si>
    <t>Knoch S., Ponpathirkoottam S., Fettke P., Loos P.</t>
  </si>
  <si>
    <t>Ghosh A., Qin S., Lee J., Wang G.-N.</t>
  </si>
  <si>
    <t>Sarkar S., Ghosh G., Mohanta A., Ghosh A., Mitra S.</t>
  </si>
  <si>
    <t>Markman C., Wool A., Cardenas A.A.</t>
  </si>
  <si>
    <t>Balanay R.M., Halog A.</t>
  </si>
  <si>
    <t>Jia T., Yang L., Chen P., Li Y., Meng F., Xu J.</t>
  </si>
  <si>
    <t>Gaber S., Ben-Harush O., Savir A.</t>
  </si>
  <si>
    <t>Mittal K., Gupta S.</t>
  </si>
  <si>
    <t>Xiao Y.-J., Xu W.-Y., Jia Z.-H., Ma Z.-R., Qi D.-L.</t>
  </si>
  <si>
    <t>Drugan M.M.</t>
  </si>
  <si>
    <t>Wang T., Zhang W.-B., Xu J.-W., Wei J., Zhong H.</t>
  </si>
  <si>
    <t>Gunning K., Walter T., Enge P.</t>
  </si>
  <si>
    <t>Ren X., Curé O.</t>
  </si>
  <si>
    <t>Torstensen A., John M.</t>
  </si>
  <si>
    <t>He S., Zhu J., He P., Lyu M.R.</t>
  </si>
  <si>
    <t>Dunlap S., Butts J., Lopez J., Rice M., Mullins B.</t>
  </si>
  <si>
    <t>Chen D., Panfilenko D.V., Khabbazi M.R., Sonntag D.</t>
  </si>
  <si>
    <t>Lam H.T.</t>
  </si>
  <si>
    <t>Kleinmann A., Wool A.</t>
  </si>
  <si>
    <t>Hamooni H., Debnath B., Xu J., Zhang H., Jiang G., Mueen A.</t>
  </si>
  <si>
    <t>dos Santos J.L.P., Bernardi A.O., Pozza Morassi L.L., Silva B.S., Copetti M.V., S. Sant'Ana A.</t>
  </si>
  <si>
    <t>Wurzenberger M., Skopik F., Settanni G., Scherrer W.</t>
  </si>
  <si>
    <t>Raposo D., Rodrigues A., Silva J.S., Boavida F., Oliveira J., Herrera C., Egas C.</t>
  </si>
  <si>
    <t>Fu J., Hart P.W.</t>
  </si>
  <si>
    <t>Nandi A., Mandernach M.</t>
  </si>
  <si>
    <t>Lemoudden M., Ouahidi B.E.</t>
  </si>
  <si>
    <t>Adesanwo M., Denney T., Lazarus S., Bello O.</t>
  </si>
  <si>
    <t>Heda S.</t>
  </si>
  <si>
    <t>Pervukhina M., Golodoniuc P., Gurevich B., Clennell M.B., Dewhurst D.N., Nordgård-Bolås H.M.</t>
  </si>
  <si>
    <t>Kolek L., Ibrahim M.Y., Gunawan I., Laribi M.A., Zegloul S.</t>
  </si>
  <si>
    <t>Pecchia A., Cinque M., Carrozza G., Cotroneo D.</t>
  </si>
  <si>
    <t>Olabelurin A., Veluru S., Healing A., Rajarajan M.</t>
  </si>
  <si>
    <t>Xu D., Wu D., Xu X., Zhu L., Bass L.</t>
  </si>
  <si>
    <t>Ko S., Afzal S., Walton S., Yang Y., Chae J., Malik A., Jang Y., Chen M., Ebert D.</t>
  </si>
  <si>
    <t>Kim H., Kim J., Kim I., Chung T.-M.</t>
  </si>
  <si>
    <t>Jain A.K., Ahmed K., Ortiz-Volcan J.L., Al-Khamees W.</t>
  </si>
  <si>
    <t>Lee H.-G., Schmitt-Weaver E., Kim M.-S., Han S.-J., Kim M.-S., Kwon W.-T., Park S.-K., Ryan K., Theeuwes T., Sun K.-T., Lim Y.-W., Slotboom D., Kubis M., Staecker J.</t>
  </si>
  <si>
    <t>Shittu R., Healing A., Ghanea-Hercock R., Bloomfield R., Rajarajan M.</t>
  </si>
  <si>
    <t>Smith C.L.</t>
  </si>
  <si>
    <t>Furtáková S., Gregor M., Hnát J.</t>
  </si>
  <si>
    <t>Pavlovic V.D., Mladenovic V., Lutovac M.</t>
  </si>
  <si>
    <t>Singhai J., Goenka S.K., Kothiyal M.D., Parasher A.</t>
  </si>
  <si>
    <t>Larramona J.M., Arnedo A., Alberdi L., Martinez G., Nasarre L.</t>
  </si>
  <si>
    <t>Kählert A., Giljohann S., Klingauf U.</t>
  </si>
  <si>
    <t>Tang P., Shen Z., Olson M.P., Ariaratnam S.T.</t>
  </si>
  <si>
    <t>Lee C.-F., Amjadi M.</t>
  </si>
  <si>
    <t>Bascur O.A., Arroqui R.</t>
  </si>
  <si>
    <t>Shen Z., Tang P., Ariaratnam S.T.</t>
  </si>
  <si>
    <t>Olabelurin A., Kallos G., Xiang Y., Bloomfield R., Veluru S., Rajarajan M.</t>
  </si>
  <si>
    <t>Larsson A., Hamou-Lhadj A.</t>
  </si>
  <si>
    <t>Kanuparthy P., Lee D., Matthews W., Dovrolis C., Zarifzadeh S.</t>
  </si>
  <si>
    <t>Maturana F.P., Kalolia M., Paredes P.</t>
  </si>
  <si>
    <t>Yelundur A., Campbell K.</t>
  </si>
  <si>
    <t>Makanju A., Zincir-Heywood A.N., Milios E.E.</t>
  </si>
  <si>
    <t>Sholapur N.S., Barty R., Wang G., Almonte T., Heddle N.M.</t>
  </si>
  <si>
    <t>Dhufairi M., Arukhe J., Elsherif T., Baez F., Kharrat W., Bal M., Krueger Jr. R.E.</t>
  </si>
  <si>
    <t>Doukovska L., Vassileva S.</t>
  </si>
  <si>
    <t>Wang C.-C., Kang Y., Tu T.-Y.</t>
  </si>
  <si>
    <t>Kumpulainen P., Särkioja M., Kylväjä M., Hätönen K.</t>
  </si>
  <si>
    <t>Sekar R., Hsieh S.-J., Wu Z.</t>
  </si>
  <si>
    <t>Mahapatra J., Rathore P., Gupta S., Sridharamurthy P.</t>
  </si>
  <si>
    <t>Sen R., Balan R.K.</t>
  </si>
  <si>
    <t>Tang P., Olson M.P., Shen Z., Ariaratnam S.T.</t>
  </si>
  <si>
    <t>Adam M., Aurich J.C.</t>
  </si>
  <si>
    <t>Sqalli M.H., Firdous S.N., Salah K., Abu-Amara M.</t>
  </si>
  <si>
    <t>Risso L., Drury D.D., Shepherd B.</t>
  </si>
  <si>
    <t>Qiu H., Liu Y., Subrahmanya N.A., Li W.</t>
  </si>
  <si>
    <t>Iorga C.</t>
  </si>
  <si>
    <t>Dewey M., Lauffer J.</t>
  </si>
  <si>
    <t>Yu L., Zheng Z., Lan Z., Jones T., Brandt J.M., Gentile A.C.</t>
  </si>
  <si>
    <t>Werner-Stark Á., Dulai T.</t>
  </si>
  <si>
    <t>Yuan D., Zheng J., Park S., Zhou Y., Savage S.</t>
  </si>
  <si>
    <t>Attariyan M., Chow M., Flinn J.</t>
  </si>
  <si>
    <t>Tariq U., Malik Y., Abdulrazak B.</t>
  </si>
  <si>
    <t>Madani A., Rezayi S., Gharaee H.</t>
  </si>
  <si>
    <t>Sqalli M.H., Firdous S.N., Baig Z., Azzedin F.</t>
  </si>
  <si>
    <t>Guo H., Tian C.</t>
  </si>
  <si>
    <t>Yager R.A., Yager B.A.</t>
  </si>
  <si>
    <t>Fourney A., Mann R., Terry M.</t>
  </si>
  <si>
    <t>Zwingenberg M., Benra F.-K., Werner K., Dobrzynski B.</t>
  </si>
  <si>
    <t>Auxilia M., Tamilselvan D.</t>
  </si>
  <si>
    <t>Premaratne U., Premarathnet U., Samarasinghe K.</t>
  </si>
  <si>
    <t>Wickramasinghe V., Gunawardena V.</t>
  </si>
  <si>
    <t>Vance J., Zeidan F., Murphy B.</t>
  </si>
  <si>
    <t>Graham M., Pantel E., Nelissen P., Moen J., Tincu E., Dunstan W., Brown D.</t>
  </si>
  <si>
    <t>Shnaib F., Nadar M.S., Sreekumar M.P., Ponnuvel K., Peacock L.</t>
  </si>
  <si>
    <t>Hartwell W.T., Shafer D.S.</t>
  </si>
  <si>
    <t>Mundry S., Weßelmann J.</t>
  </si>
  <si>
    <t>Head S.</t>
  </si>
  <si>
    <t>Thakkar D., Zhen M.J., Hassan A.E., Hamann G., Flora P.</t>
  </si>
  <si>
    <t>Frankle N., Shroder R.</t>
  </si>
  <si>
    <t>Piras A., Malucchi G.</t>
  </si>
  <si>
    <t>Krueger T., Gehl C., Rieck K., Laskov P.</t>
  </si>
  <si>
    <t>Atmaca S., Sarica C., Zhang H.-Q., Al-Sarkhi A.S.</t>
  </si>
  <si>
    <t>Stramiello A., Kacprzynski G., Moffatt J., Hoffman J.</t>
  </si>
  <si>
    <t>Kline J., Nam S., Barford P., Plonka D., Ron A.</t>
  </si>
  <si>
    <t>Leão B.P., Fitzgibbon K.T., Puttini L.C., De Melo G.P.B.</t>
  </si>
  <si>
    <t>Lecklider T.</t>
  </si>
  <si>
    <t>Czajkowski M., Gill R.S., Rempala G.</t>
  </si>
  <si>
    <t>Drew K., Van Nooten S.A.B., Bortolin R., Gervais J., Hrycay J.R.</t>
  </si>
  <si>
    <t>Bonissone P.P.</t>
  </si>
  <si>
    <t>Bonissone P.P., Iyer N.</t>
  </si>
  <si>
    <t>Chapple M.J., Chawla N., Striegel A.</t>
  </si>
  <si>
    <t>Mardon A., Nelson D.</t>
  </si>
  <si>
    <t>Zhang Q., Cherkasova L., Mathews G., Greene W., Smirni E.</t>
  </si>
  <si>
    <t>Arshak K., Jafer E., Ibala C.</t>
  </si>
  <si>
    <t>Rudy S.F.</t>
  </si>
  <si>
    <t>Wehrs D.</t>
  </si>
  <si>
    <t>Verbowski C., Kıcıman E., Kumar A., Daniels B., Lu S., Lee J., Wang Y.-M., Roussev R.</t>
  </si>
  <si>
    <t>Verbowski C., Lee J., Liu X., Roussev R., Wang Y.-M.</t>
  </si>
  <si>
    <t>Kesari M.D., Velayutham T., Sudarsan S.D., Jagadhane M., Sailaja U.</t>
  </si>
  <si>
    <t>Beshears R., Butler L.</t>
  </si>
  <si>
    <t>Harrison R.P., Leroux R., Stuart P.R.</t>
  </si>
  <si>
    <t>Raheja D.G., Allocco M.</t>
  </si>
  <si>
    <t>Surampudi B., Redfield J., Ray G., Montemayor A., Walls M., McKee H., Edwards T., Lasecki M.</t>
  </si>
  <si>
    <t>Darling T.</t>
  </si>
  <si>
    <t>Fujimaki R., Yairi T., Machida K.</t>
  </si>
  <si>
    <t>Magnaghi A., He J., Chujo T., Katsuyama T.</t>
  </si>
  <si>
    <t>Barnard P.C.</t>
  </si>
  <si>
    <t>Logan K.P.</t>
  </si>
  <si>
    <t>Gorlov M.I., Andreev A.V.</t>
  </si>
  <si>
    <t>Abad C., Taylor J., Sengul C., Yurcik W., Zhou Y., Rowe K.</t>
  </si>
  <si>
    <t>Raeth P.G., Pilati M.L.</t>
  </si>
  <si>
    <t>Lynch J.T., Pitman R.N.</t>
  </si>
  <si>
    <t>Foster James D., Jones Charles</t>
  </si>
  <si>
    <t>Peters Laura</t>
  </si>
  <si>
    <t>Torp B., Abrahamsen P., Blomqvist K.I., Eriksen S., Høeg P.L., Nielsen B.R., Mikkelsen N.J., Pedersen J., Stræde C.A., Døssing M.</t>
  </si>
  <si>
    <t>Anon</t>
  </si>
  <si>
    <t>Evans D.S., Underwood P.</t>
  </si>
  <si>
    <t>Ahmed A., Ristau L.</t>
  </si>
  <si>
    <t>Kokubu Takao, Kamiyama Kenzo, Hamano Junich, Okamoto Tadashi</t>
  </si>
  <si>
    <t>Lirov Yuval</t>
  </si>
  <si>
    <t>White Ray, Adamson Ben, Happe Chris</t>
  </si>
  <si>
    <t>Antos Jeff</t>
  </si>
  <si>
    <t>Okada Takanori</t>
  </si>
  <si>
    <t>Tsuji K.</t>
  </si>
  <si>
    <t>Almond Jr. Charles B.</t>
  </si>
  <si>
    <t>Pankewycz M., Gerbrandt M., Brodie R.</t>
  </si>
  <si>
    <t>Kelly A.C., Basile L., Ames T., Watson J., Dallam W.</t>
  </si>
  <si>
    <t>Sato Yoshinobu, Inoue Koichi, Kumamoto Hiromitsu</t>
  </si>
  <si>
    <t>Robbins Allan H.</t>
  </si>
  <si>
    <t>Sato Y., Inoue K., Kumamoto H.</t>
  </si>
  <si>
    <t>Ben-Zvi S., Casaregola D., Weissenberg G.</t>
  </si>
  <si>
    <t>Miodownik Saul</t>
  </si>
  <si>
    <t>Danielson Jeanne D.</t>
  </si>
  <si>
    <t>Turkatte Patrick James</t>
  </si>
  <si>
    <t>Francis Robert S.</t>
  </si>
  <si>
    <t>Lemke Richard</t>
  </si>
  <si>
    <t>Rothmuller Ken</t>
  </si>
  <si>
    <t>SEATON JOHN</t>
  </si>
  <si>
    <t>Laird Joseph M., Jesteadt Paul J.</t>
  </si>
  <si>
    <t>Cochran Lynn</t>
  </si>
  <si>
    <t>Lowe L.</t>
  </si>
  <si>
    <t>Lorentzen Robert W.</t>
  </si>
  <si>
    <t>Wireless Networks</t>
  </si>
  <si>
    <t>Conference Proceedings of the Society for Experimental Mechanics Series</t>
  </si>
  <si>
    <t>Energies</t>
  </si>
  <si>
    <t>Journal of Network and Computer Applications</t>
  </si>
  <si>
    <t>ESEC/FSE 2022 - Proceedings of the 30th ACM Joint Meeting European Software Engineering Conference and Symposium on the Foundations of Software Engineering</t>
  </si>
  <si>
    <t>Computers in Industry</t>
  </si>
  <si>
    <t>ACM International Conference Proceeding Series</t>
  </si>
  <si>
    <t>Engineering Applications of Artificial Intelligence</t>
  </si>
  <si>
    <t>Proceedings of the ACM SIGKDD International Conference on Knowledge Discovery and Data Mining</t>
  </si>
  <si>
    <t>Computers</t>
  </si>
  <si>
    <t>Safety Science</t>
  </si>
  <si>
    <t>Journal of Intelligent Manufacturing</t>
  </si>
  <si>
    <t>Journal of Manufacturing Science and Engineering, Transactions of the ASME</t>
  </si>
  <si>
    <t>Proceedings of the ACM Great Lakes Symposium on VLSI, GLSVLSI</t>
  </si>
  <si>
    <t>Electronics (Switzerland)</t>
  </si>
  <si>
    <t>Environment Systems and Decisions</t>
  </si>
  <si>
    <t>Ruan Jian Xue Bao/Journal of Software</t>
  </si>
  <si>
    <t>Sensors</t>
  </si>
  <si>
    <t>Simulation Modelling Practice and Theory</t>
  </si>
  <si>
    <t>Expert Systems with Applications</t>
  </si>
  <si>
    <t>IEEE Transactions on Green Communications and Networking</t>
  </si>
  <si>
    <t>SPE Journal</t>
  </si>
  <si>
    <t>International Journal of Advanced Manufacturing Technology</t>
  </si>
  <si>
    <t>IEEE International Conference on Industrial Informatics (INDIN)</t>
  </si>
  <si>
    <t>Lecture Notes in Computer Science (including subseries Lecture Notes in Artificial Intelligence and Lecture Notes in Bioinformatics)</t>
  </si>
  <si>
    <t>Proceedings of the Summer School Francesco Turco</t>
  </si>
  <si>
    <t>IFIP Advances in Information and Communication Technology</t>
  </si>
  <si>
    <t>Software - Practice and Experience</t>
  </si>
  <si>
    <t>European Signal Processing Conference</t>
  </si>
  <si>
    <t>Proceedings of the IEEE International Conference on Requirements Engineering</t>
  </si>
  <si>
    <t>Proceedings - SPE Annual Technical Conference and Exhibition</t>
  </si>
  <si>
    <t>Proceedings - 2022 IEEE International Conference on Services Computing, SCC 2022</t>
  </si>
  <si>
    <t>Proceedings - 2022 IEEE World Conference on Applied Intelligence and Computing, AIC 2022</t>
  </si>
  <si>
    <t>CIVEMSA 2022 - IEEE International Conference on Computational Intelligence and Virtual Environments for Measurement Systems and Applications, Proceedings</t>
  </si>
  <si>
    <t>Proceedings of the International Conference on Software Engineering and Knowledge Engineering, SEKE</t>
  </si>
  <si>
    <t>Communications in Computer and Information Science</t>
  </si>
  <si>
    <t>Proceedings - International Conference on Data Engineering</t>
  </si>
  <si>
    <t>2022 2nd IEEE International Conference on Software Engineering and Artificial Intelligence, SEAI 2022</t>
  </si>
  <si>
    <t>Applied Computational Intelligence and Soft Computing</t>
  </si>
  <si>
    <t>Journal of Supercomputing</t>
  </si>
  <si>
    <t>Lecture Notes in Electrical Engineering</t>
  </si>
  <si>
    <t>Proceedings - International Conference on Software Engineering</t>
  </si>
  <si>
    <t>Proceedings - 2022 IEEE 14th International Conference on Software Testing, Verification and Validation Workshops, ICSTW 2022</t>
  </si>
  <si>
    <t>Proceedings - 2022 IEEE 11th International Conference on Communication Systems and Network Technologies, CSNT 2022</t>
  </si>
  <si>
    <t>IEEE Global Engineering Education Conference, EDUCON</t>
  </si>
  <si>
    <t>Bulletin of the Tomsk Polytechnic University, Geo Assets Engineering</t>
  </si>
  <si>
    <t>Procedia Computer Science</t>
  </si>
  <si>
    <t>Society of Petroleum Engineers - SPE Canadian Energy Technology Conference, CET 2022</t>
  </si>
  <si>
    <t>International Journal of Prognostics and Health Management</t>
  </si>
  <si>
    <t>Lecture Notes on Data Engineering and Communications Technologies</t>
  </si>
  <si>
    <t>Computers, Materials and Continua</t>
  </si>
  <si>
    <t>Empirical Software Engineering</t>
  </si>
  <si>
    <t>Smart Innovation, Systems and Technologies</t>
  </si>
  <si>
    <t>Cybersecurity</t>
  </si>
  <si>
    <t>International Conference on Information and Knowledge Management, Proceedings</t>
  </si>
  <si>
    <t>Computer Networks</t>
  </si>
  <si>
    <t>IECON Proceedings (Industrial Electronics Conference)</t>
  </si>
  <si>
    <t>Journal of Petroleum Science and Engineering</t>
  </si>
  <si>
    <t>Journal of Planning Education and Research</t>
  </si>
  <si>
    <t>ASEE Annual Conference and Exposition, Conference Proceedings</t>
  </si>
  <si>
    <t>Symmetry</t>
  </si>
  <si>
    <t>ISPRS Annals of the Photogrammetry, Remote Sensing and Spatial Information Sciences</t>
  </si>
  <si>
    <t>2021 International Conference on Cyber Situational Awareness, Data Analytics and Assessment, CyberSA 2021</t>
  </si>
  <si>
    <t>BSCI 2021 - Proceedings of the 3rd ACM International Symposium on Blockchain and Secure Critical Infrastructure, co-located with ASIA CCS 2021</t>
  </si>
  <si>
    <t>Proceedings - 2021 IEEE/ACM International Workshop on Cloud Intelligence, CloudIntelligence 2021</t>
  </si>
  <si>
    <t>Proceedings - 2021 IEEE/ACM 1st Workshop on AI Engineering - Software Engineering for AI, WAIN 2021</t>
  </si>
  <si>
    <t>Journal of Physics: Conference Series</t>
  </si>
  <si>
    <t>Information Discovery and Delivery</t>
  </si>
  <si>
    <t>Microprocessors and Microsystems</t>
  </si>
  <si>
    <t>2021 IEEE Conference on Dependable and Secure Computing, DSC 2021</t>
  </si>
  <si>
    <t>KST 2021 - 2021 13th International Conference Knowledge and Smart Technology</t>
  </si>
  <si>
    <t>Society of Petroleum Engineers - Abu Dhabi International Petroleum Exhibition and Conference, ADIP 2021</t>
  </si>
  <si>
    <t>Proceedings - 2021 IEEE/ACM Conference on Connected Health: Applications, Systems and Engineering Technologies, CHASE 2021</t>
  </si>
  <si>
    <t>Proceedings of the International Conference on Industrial Engineering and Operations Management</t>
  </si>
  <si>
    <t>Proceedings - 2021 36th IEEE/ACM International Conference on Automated Software Engineering, ASE 2021</t>
  </si>
  <si>
    <t>ICECIE 2021 - 2021 International Conference on Electrical, Control and Instrumentation Engineering, Conference Proceedings</t>
  </si>
  <si>
    <t>2021 Resilience Week, RWS 2021 - Proceedings</t>
  </si>
  <si>
    <t>2021 International Conference on Field-Programmable Technology, ICFPT 2021</t>
  </si>
  <si>
    <t>Machine Learning and Data Science in the Oil and Gas Industry: Best Practices, Tools, and Case Studies</t>
  </si>
  <si>
    <t>25th World Multi-Conference on Systemics, Cybernetics and Informatics, WMSCI 2021</t>
  </si>
  <si>
    <t>Proceedings of the 31st European Safety and Reliability Conference, ESREL 2021</t>
  </si>
  <si>
    <t>Lecture Notes in Business Information Processing</t>
  </si>
  <si>
    <t>Recent Advances in Computer Science and Communications</t>
  </si>
  <si>
    <t>Advances in Intelligent Systems and Computing</t>
  </si>
  <si>
    <t>Iran Occupational Health</t>
  </si>
  <si>
    <t>Proceedings of the 3rd International Conference on Intelligent Sustainable Systems, ICISS 2020</t>
  </si>
  <si>
    <t>Proceedings - 2020 IEEE 19th International Conference on Trust, Security and Privacy in Computing and Communications, TrustCom 2020</t>
  </si>
  <si>
    <t>Applied Sciences (Switzerland)</t>
  </si>
  <si>
    <t>Data and Knowledge Engineering</t>
  </si>
  <si>
    <t>2020 IEEE 4th Conference on Energy Internet and Energy System Integration: Connecting the Grids Towards a Low-Carbon High-Efficiency Energy System, EI2 2020</t>
  </si>
  <si>
    <t>Conference Proceedings - IEEE International Conference on Systems, Man and Cybernetics</t>
  </si>
  <si>
    <t>Information Sciences</t>
  </si>
  <si>
    <t>Future Generation Computer Systems</t>
  </si>
  <si>
    <t>2020 International Conference on Computer Science and Its Application in Agriculture, ICOSICA 2020</t>
  </si>
  <si>
    <t>IEEE International Conference on Emerging Technologies and Factory Automation, ETFA</t>
  </si>
  <si>
    <t>Computers and Security</t>
  </si>
  <si>
    <t>Handbook of Research on Innovation and Development of E-Commerce and E-Business in ASEAN</t>
  </si>
  <si>
    <t>2020 8th International Conference on Information Technology and Multimedia, ICIMU 2020</t>
  </si>
  <si>
    <t>IEEE Power and Energy Society General Meeting</t>
  </si>
  <si>
    <t>Proceedings - International Conference on Computer Communications and Networks, ICCCN</t>
  </si>
  <si>
    <t>Performance Evaluation Review</t>
  </si>
  <si>
    <t>Proceedings - 2020 IEEE 44th Annual Computers, Software, and Applications Conference, COMPSAC 2020</t>
  </si>
  <si>
    <t>SIGMETRICS Performance 2020 - Abstracts of the 2020 SIGMETRICS/Performance Joint International Conference on Measurement and Modeling of Computer Systems</t>
  </si>
  <si>
    <t>2020 International Conference on Cyber Situational Awareness, Data Analytics and Assessment, Cyber SA 2020</t>
  </si>
  <si>
    <t>Proceedings - 2020 IEEE 34th International Parallel and Distributed Processing Symposium, IPDPS 2020</t>
  </si>
  <si>
    <t>Jisuanji Yanjiu yu Fazhan/Computer Research and Development</t>
  </si>
  <si>
    <t>Jisuanji Xuebao/Chinese Journal of Computers</t>
  </si>
  <si>
    <t>ASME 2020 15th International Manufacturing Science and Engineering Conference, MSEC 2020</t>
  </si>
  <si>
    <t>Drug Design, Development and Therapy</t>
  </si>
  <si>
    <t>Gestao e Producao</t>
  </si>
  <si>
    <t>Proceedings of the International Conference on Offshore Mechanics and Arctic Engineering - OMAE</t>
  </si>
  <si>
    <t>Society of Petroleum Engineers - SPE International Conference and Exhibition on Health, Safety, Environment, and Sustainability 2020, HSE and Sustainability 2020</t>
  </si>
  <si>
    <t>Proceedings of SPIE - The International Society for Optical Engineering</t>
  </si>
  <si>
    <t>Procedia Manufacturing</t>
  </si>
  <si>
    <t>Computers and Industrial Engineering</t>
  </si>
  <si>
    <t>Proceedings of the 2018 USENIX Annual Technical Conference, USENIX ATC 2018</t>
  </si>
  <si>
    <t>Proceedings - 2019 International Conference on Frontiers of Information Technology, FIT 2019</t>
  </si>
  <si>
    <t>Proceedings - 2019 7th International Conference in Software Engineering Research and Innovation, CONISOFT 2019</t>
  </si>
  <si>
    <t>Proceedings - 2019 IEEE International Conference on Data Science and Advanced Analytics, DSAA 2019</t>
  </si>
  <si>
    <t>International Conference on Electrical Engineering, Computer Science and Informatics (EECSI)</t>
  </si>
  <si>
    <t>IOP Conference Series: Materials Science and Engineering</t>
  </si>
  <si>
    <t>MATEC Web of Conferences</t>
  </si>
  <si>
    <t>Proceedings - 21st IEEE International Conference on High Performance Computing and Communications, 17th IEEE International Conference on Smart City and 5th IEEE International Conference on Data Science and Systems, HPCC/SmartCity/DSS 2019</t>
  </si>
  <si>
    <t>IEEE Instrumentation and Measurement Magazine</t>
  </si>
  <si>
    <t>2019 IEEE 25th International Symposium on On-Line Testing and Robust System Design, IOLTS 2019</t>
  </si>
  <si>
    <t>PLoS ONE</t>
  </si>
  <si>
    <t>Proceedings - 2019 IEEE/ACM 41st International Conference on Software Engineering: Software Engineering in Practice, ICSE-SEIP 2019</t>
  </si>
  <si>
    <t>2019 International Conference on Automation, Computational and Technology Management, ICACTM 2019</t>
  </si>
  <si>
    <t>International Journal of Critical Infrastructure Protection</t>
  </si>
  <si>
    <t>Proceedings - 20th International Conference on High Performance Computing and Communications, 16th International Conference on Smart City and 4th International Conference on Data Science and Systems, HPCC/SmartCity/DSS 2018</t>
  </si>
  <si>
    <t>Electromagnetic Compatibility (EMC) Design and Test Case Analysis</t>
  </si>
  <si>
    <t>Society of Petroleum Engineers - Abu Dhabi International Petroleum Exhibition and Conference 2019, ADIP 2019</t>
  </si>
  <si>
    <t>Encyclopedia of Biomedical Engineering</t>
  </si>
  <si>
    <t>Proceedings of the 2011 USENIX Annual Technical Conference, USENIX ATC 2011</t>
  </si>
  <si>
    <t>Journal of ICT Standardization</t>
  </si>
  <si>
    <t>Journal of Universal Computer Science</t>
  </si>
  <si>
    <t>Lecture Notes of the Institute for Computer Sciences, Social-Informatics and Telecommunications Engineering, LNICST</t>
  </si>
  <si>
    <t>11th Nuclear Plant Instrumentation, Control, and Human-Machine Interface Technologies, NPIC and HMIT 2019</t>
  </si>
  <si>
    <t>Society of Petroleum Engineers - Abu Dhabi International Petroleum Exhibition and Conference 2018, ADIPEC 2018</t>
  </si>
  <si>
    <t>Proceedings of FTXS 2018: 8th Workshop on Fault Tolerance for HPC at eXtreme Scale, Held in conjunction with SC18: The International Conference for High Performance Computing, Networking, Storage and Analysis</t>
  </si>
  <si>
    <t>AUTOTESTCON (Proceedings)</t>
  </si>
  <si>
    <t>Proceedings - 2018 14th European Dependable Computing Conference, EDCC 2018</t>
  </si>
  <si>
    <t>ESEC/FSE 2018 - Proceedings of the 2018 26th ACM Joint Meeting on European Software Engineering Conference and Symposium on the Foundations of Software Engineering</t>
  </si>
  <si>
    <t>Proceedings - IEEE 16th International Conference on Dependable, Autonomic and Secure Computing, IEEE 16th International Conference on Pervasive Intelligence and Computing, IEEE 4th International Conference on Big Data Intelligence and Computing and IEEE 3rd Cyber Science and Technology Congress, DASC-PICom-DataCom-CyberSciTec 2018</t>
  </si>
  <si>
    <t>Proceedings of the 2018 IEEE/ACM International Conference on Advances in Social Networks Analysis and Mining, ASONAM 2018</t>
  </si>
  <si>
    <t>Proceedings - 21st ACM/IEEE International Conference on Model Driven Engineering Languages and Systems, MODELS 2018</t>
  </si>
  <si>
    <t>Neurocomputing</t>
  </si>
  <si>
    <t>Journal of Systems and Software</t>
  </si>
  <si>
    <t>Proceedings - International Conference on Distributed Computing Systems</t>
  </si>
  <si>
    <t>Chemometrics and Intelligent Laboratory Systems</t>
  </si>
  <si>
    <t>ICPE 2018 - Proceedings of the 2018 ACM/SPEC International Conference on Performance Engineering</t>
  </si>
  <si>
    <t>2017 3rd IEEE International Conference on Computer and Communications, ICCC 2017</t>
  </si>
  <si>
    <t>Mobile Agent-Based Anomaly Detection and Verification System for Smart Home Sensor Networks</t>
  </si>
  <si>
    <t>Proceedings of the VLDB Endowment</t>
  </si>
  <si>
    <t>International Multidisciplinary Scientific GeoConference Surveying Geology and Mining Ecology Management, SGEM</t>
  </si>
  <si>
    <t>Proceedings of the 2017 2nd IEEE International Conference on Electrical, Computer and Communication Technologies, ICECCT 2017</t>
  </si>
  <si>
    <t>CPS-SPC 2017 - Proceedings of the 2017 Workshop on Cyber-Physical Systems Security and PrivaCy, co-located with CCS 2017</t>
  </si>
  <si>
    <t>International Journal of Life Cycle Assessment</t>
  </si>
  <si>
    <t>IEEE International Conference on Cloud Computing, CLOUD</t>
  </si>
  <si>
    <t>SYSTOR 2017 - Proceedings of the 10th ACM International Systems and Storage Conference</t>
  </si>
  <si>
    <t>Chaos</t>
  </si>
  <si>
    <t>Frontiers of Information Technology and Electronic Engineering</t>
  </si>
  <si>
    <t>2016 IEEE Symposium Series on Computational Intelligence, SSCI 2016</t>
  </si>
  <si>
    <t>30th International Technical Meeting of the Satellite Division of the Institute of Navigation, ION GNSS 2017</t>
  </si>
  <si>
    <t>Proceedings of the Annual Offshore Technology Conference</t>
  </si>
  <si>
    <t>Proceedings - International Symposium on Software Reliability Engineering, ISSRE</t>
  </si>
  <si>
    <t>GIS: Proceedings of the ACM International Symposium on Advances in Geographic Information Systems</t>
  </si>
  <si>
    <t>CPS-SPC 2016 - Proceedings of the 2nd ACM Workshop on Cyber-Physical Systems Security and PrivaCy, co-located with CCS 2016</t>
  </si>
  <si>
    <t>Food Research International</t>
  </si>
  <si>
    <t>Information Systems</t>
  </si>
  <si>
    <t>WoWMoM 2016 - 17th International Symposium on a World of Wireless, Mobile and Multimedia Networks</t>
  </si>
  <si>
    <t>Tappi Journal</t>
  </si>
  <si>
    <t>SIGCSE 2016 - Proceedings of the 47th ACM Technical Symposium on Computing Science Education</t>
  </si>
  <si>
    <t>International Conference on Wireless Networks and Mobile Communications, WINCOM 2015</t>
  </si>
  <si>
    <t>Society of Petroleum Engineers - SPE Intelligent Energy International Conference and Exhibition</t>
  </si>
  <si>
    <t>Proceedings of the Annual Conference of the Prognostics and Health Management Society, PHM</t>
  </si>
  <si>
    <t>Computational Intelligence and Neuroscience</t>
  </si>
  <si>
    <t>Geophysics</t>
  </si>
  <si>
    <t>Proceeding - 2015 IEEE International Conference on Industrial Informatics, INDIN 2015</t>
  </si>
  <si>
    <t>ICNSC 2015 - 2015 IEEE 12th International Conference on Networking, Sensing and Control</t>
  </si>
  <si>
    <t>QoSA 2015 - Proceedings of the 11th International ACM SIGSOFT Conference on Quality of Software Architectures, Part of CompArch 2015</t>
  </si>
  <si>
    <t>2014 IEEE Conference on Visual Analytics Science and Technology, VAST 2014 - Proceedings</t>
  </si>
  <si>
    <t>Australian Information Security Management Conference, AISM 2015</t>
  </si>
  <si>
    <t>Society of Petroleum Engineers - SPE Kuwait Oil and Gas Show and Conference</t>
  </si>
  <si>
    <t>Control of Batch Processes</t>
  </si>
  <si>
    <t>Applied Mechanics and Materials</t>
  </si>
  <si>
    <t>FAIM 2014 - Proceedings of the 24th International Conference on Flexible Automation and Intelligent Manufacturing: Capturing Competitive Advantage via Advanced Manufacturing and Enterprise Transformation</t>
  </si>
  <si>
    <t>Telecommunications: Applications, Modern Technologies and Economic Impact</t>
  </si>
  <si>
    <t>Society of Petroleum Engineers - SPE Asia Pacific Oil and Gas Conference and Exhibition, APOGCE 2014 - Changing the Game: Opportunities, Challenges and Solutions</t>
  </si>
  <si>
    <t>20th World Hydrogen Energy Conference, WHEC 2014</t>
  </si>
  <si>
    <t>PHM 2014 - Proceedings of the Annual Conference of the Prognostics and Health Management Society 2014</t>
  </si>
  <si>
    <t>ICPTT 2014 - Proceedings of the 2014 International Conference on Pipelines and Trenchless Technology</t>
  </si>
  <si>
    <t>European Management Journal</t>
  </si>
  <si>
    <t>AISTech - Iron and Steel Technology Conference Proceedings</t>
  </si>
  <si>
    <t>Construction Research Congress 2014: Construction in a Global Network - Proceedings of the 2014 Construction Research Congress</t>
  </si>
  <si>
    <t>European Conference on Information Warfare and Security, ECCWS</t>
  </si>
  <si>
    <t>IEEE International Conference on Software Maintenance, ICSM</t>
  </si>
  <si>
    <t>Integrated Communications, Navigation and Surveillance Conference, ICNS</t>
  </si>
  <si>
    <t>Proceedings of the 2013 IFIP/IEEE International Symposium on Integrated Network Management, IM 2013</t>
  </si>
  <si>
    <t>Haemophilia</t>
  </si>
  <si>
    <t>Society of Petroleum Engineers - Coiled Tubing and Well Intervention Conference and Exhibition 2013</t>
  </si>
  <si>
    <t>WSEAS Transactions on Systems</t>
  </si>
  <si>
    <t>SenseMine 2013 - Proceedings of the 1st International Workshop on Sensing and Big Data Mining</t>
  </si>
  <si>
    <t>Pipelines 2013: Pipelines and Trenchless Construction and Renewals - A Global Perspective - Proceedings of the Pipelines 2013 Conference</t>
  </si>
  <si>
    <t>Procedia CIRP</t>
  </si>
  <si>
    <t>Security and Communication Networks</t>
  </si>
  <si>
    <t>AWWA/AMTA Membrane Technology Conference and Exposition 2012</t>
  </si>
  <si>
    <t>Proceedings - IEEE International Conference on Data Mining, ICDM</t>
  </si>
  <si>
    <t>DesignCon 2012: Where Chipheads Connect</t>
  </si>
  <si>
    <t>Proceedings of the International Conference on Dependable Systems and Networks</t>
  </si>
  <si>
    <t>ACM Transactions on Computer Systems</t>
  </si>
  <si>
    <t>Proceedings of the 10th USENIX Symposium on Operating Systems Design and Implementation, OSDI 2012</t>
  </si>
  <si>
    <t>Proceedings of the 2011 International Conference on Computational Aspects of Social Networks, CASoN'11</t>
  </si>
  <si>
    <t>Proceedings - 2011 International Conference on Cyberworlds, Cyberworlds 2011</t>
  </si>
  <si>
    <t>Proceedings of the 2011 2nd International Conference on Digital Manufacturing and Automation, ICDMA 2011</t>
  </si>
  <si>
    <t>Annual Technical Conference - ANTEC, Conference Proceedings</t>
  </si>
  <si>
    <t>Conference on Human Factors in Computing Systems - Proceedings</t>
  </si>
  <si>
    <t>Proceedings of the ASME Turbo Expo</t>
  </si>
  <si>
    <t>2010 International Conference on Computer Information Systems and Industrial Management Applications, CISIM 2010</t>
  </si>
  <si>
    <t>2010 7th International Conference on Wireless and Optical Communications Networks, WOCN2010</t>
  </si>
  <si>
    <t>Journal of Enterprise Information Management</t>
  </si>
  <si>
    <t>SPE Production and Operations Symposium, Proceedings</t>
  </si>
  <si>
    <t>Proceedings of the ICEM2007 - 11th International Conference on Environmental Remediation and Radioactive Waste Management</t>
  </si>
  <si>
    <t>Coal International</t>
  </si>
  <si>
    <t>Failure Prevention for System Availability - Proceedings of the 62nd Meeting of the Society for Machinery Failure Prevention Technology</t>
  </si>
  <si>
    <t>International Astronautical Federation - 59th International Astronautical Congress 2008, IAC 2008</t>
  </si>
  <si>
    <t>Proceedings - 4th Annual European Conference on Computer Network Defense, EC2ND 2008</t>
  </si>
  <si>
    <t>American Helicopter Society International - AHS International Condition Based Maintenance Specialists Meeting 2008</t>
  </si>
  <si>
    <t>Proceedings - The 3rd International Conference on Internet Monitoring and Protection, ICIMP 2008</t>
  </si>
  <si>
    <t>IEEE Aerospace Conference Proceedings</t>
  </si>
  <si>
    <t>EE: Evaluation Engineering</t>
  </si>
  <si>
    <t>Statistics in Medicine</t>
  </si>
  <si>
    <t>SAE Technical Papers</t>
  </si>
  <si>
    <t>World Scientific Proceedings Series on Computer Engineering and Information Science 1; Computational Intelligence in Decision and Control - Proceedings of the 8th International FLINS Conference</t>
  </si>
  <si>
    <t>AAAI Fall Symposium - Technical Report</t>
  </si>
  <si>
    <t>MineNet'07: Proceedings of the Third Annual ACM Workshop on Mining Network Data</t>
  </si>
  <si>
    <t>Pulp and Paper Canada</t>
  </si>
  <si>
    <t>ISSE 2006 - 29th International Spring Seminar on Electronics Technology: Nano Technologies for Electronics Packaging, Conference Proceedings</t>
  </si>
  <si>
    <t>Proceedings of the 2006 International Symposium on Evolving Fuzzy Systems, EFS'06</t>
  </si>
  <si>
    <t>Plating and Surface Finishing</t>
  </si>
  <si>
    <t>Proceedings of the International Instrumentation Symposium</t>
  </si>
  <si>
    <t>OSDI 2006 - 7th USENIX Symposium on Operating Systems Design and Implementation</t>
  </si>
  <si>
    <t>LISA 2006 - 20th Large Installation System Administration Conference</t>
  </si>
  <si>
    <t>Proceedings of The 2005 International Conference on Security and Management, SAM'05</t>
  </si>
  <si>
    <t>Annual Meeting of the Pulp and Paper Technical Association of Canada (PAPTAC)</t>
  </si>
  <si>
    <t>GLOBECOM - IEEE Global Telecommunications Conference</t>
  </si>
  <si>
    <t>Plant Engineer (London)</t>
  </si>
  <si>
    <t>Russian Microelectronics</t>
  </si>
  <si>
    <t>Proceedings - Annual Computer Security Applications Conference, ACSAC</t>
  </si>
  <si>
    <t>GPA Annual Convention Proceedings</t>
  </si>
  <si>
    <t>Proceedings of the IEEE Power Engineering Society Transmission and Distribution Conference</t>
  </si>
  <si>
    <t>Semiconductor International</t>
  </si>
  <si>
    <t>Nuclear Instruments and Methods in Physics Research, Section B: Beam Interactions with Materials and Atoms</t>
  </si>
  <si>
    <t>EC and M: Electrical Construction and Maintenance</t>
  </si>
  <si>
    <t>Proceedings ACM SIGUCCS User Services Conference</t>
  </si>
  <si>
    <t>1993 IEEE International Conference on Fuzzy Systems</t>
  </si>
  <si>
    <t>ASHRAE Journal</t>
  </si>
  <si>
    <t>Pulp and Paper</t>
  </si>
  <si>
    <t>JEE. Journal of electronic engineering</t>
  </si>
  <si>
    <t>Journal of Parenteral Science and Technology</t>
  </si>
  <si>
    <t>Engineering Conference, Proceedings of the Technical Association of the Pulp and Paper Industry</t>
  </si>
  <si>
    <t>Telematics and Informatics</t>
  </si>
  <si>
    <t>JSME International Journal</t>
  </si>
  <si>
    <t>Nihon Kikai Gakkai Ronbunshu, C Hen/Transactions of the Japan Society of Mechanical Engineers, Part C</t>
  </si>
  <si>
    <t>Journal of Clinical Engineering</t>
  </si>
  <si>
    <t>Interfaces</t>
  </si>
  <si>
    <t>Northcon - Conference Record</t>
  </si>
  <si>
    <t>Electronic Design</t>
  </si>
  <si>
    <t>ELECTRONICS</t>
  </si>
  <si>
    <t>Conference Record - IAS Annual Meeting (IEEE Industry Applications Society)</t>
  </si>
  <si>
    <t>Pap Presented at the West Electron Show</t>
  </si>
  <si>
    <t>208</t>
  </si>
  <si>
    <t>142</t>
  </si>
  <si>
    <t>11</t>
  </si>
  <si>
    <t>152</t>
  </si>
  <si>
    <t>33</t>
  </si>
  <si>
    <t>144</t>
  </si>
  <si>
    <t>42</t>
  </si>
  <si>
    <t>117</t>
  </si>
  <si>
    <t>191</t>
  </si>
  <si>
    <t>27</t>
  </si>
  <si>
    <t>118</t>
  </si>
  <si>
    <t>2022-July</t>
  </si>
  <si>
    <t>13652 LNAI</t>
  </si>
  <si>
    <t>665 IFIP</t>
  </si>
  <si>
    <t>2022-August</t>
  </si>
  <si>
    <t>2022-October</t>
  </si>
  <si>
    <t>13529 LNCS</t>
  </si>
  <si>
    <t>13530 LNCS</t>
  </si>
  <si>
    <t>13532 LNCS</t>
  </si>
  <si>
    <t>13531 LNCS</t>
  </si>
  <si>
    <t>13236 LNCS</t>
  </si>
  <si>
    <t>1633 CCIS</t>
  </si>
  <si>
    <t>2022-May</t>
  </si>
  <si>
    <t>2022</t>
  </si>
  <si>
    <t>942 LNEE</t>
  </si>
  <si>
    <t>2022-March</t>
  </si>
  <si>
    <t>333</t>
  </si>
  <si>
    <t>200</t>
  </si>
  <si>
    <t>834</t>
  </si>
  <si>
    <t>72</t>
  </si>
  <si>
    <t>252</t>
  </si>
  <si>
    <t>132</t>
  </si>
  <si>
    <t>198</t>
  </si>
  <si>
    <t>2021-October</t>
  </si>
  <si>
    <t>205</t>
  </si>
  <si>
    <t>17</t>
  </si>
  <si>
    <t>1861</t>
  </si>
  <si>
    <t>1856</t>
  </si>
  <si>
    <t>21</t>
  </si>
  <si>
    <t>49</t>
  </si>
  <si>
    <t>80</t>
  </si>
  <si>
    <t>13009 LNCS</t>
  </si>
  <si>
    <t>2021-September</t>
  </si>
  <si>
    <t>12924 LNCS</t>
  </si>
  <si>
    <t>12923 LNCS</t>
  </si>
  <si>
    <t>12632 LNCS</t>
  </si>
  <si>
    <t>415 LNBIP</t>
  </si>
  <si>
    <t>14</t>
  </si>
  <si>
    <t>180</t>
  </si>
  <si>
    <t>1164</t>
  </si>
  <si>
    <t>2020-October</t>
  </si>
  <si>
    <t>537</t>
  </si>
  <si>
    <t>111</t>
  </si>
  <si>
    <t>2020-September</t>
  </si>
  <si>
    <t>96</t>
  </si>
  <si>
    <t>2020-August</t>
  </si>
  <si>
    <t>31</t>
  </si>
  <si>
    <t>2020-June</t>
  </si>
  <si>
    <t>43</t>
  </si>
  <si>
    <t>1325</t>
  </si>
  <si>
    <t>12498 LNAI</t>
  </si>
  <si>
    <t>12234 LNCS</t>
  </si>
  <si>
    <t>12232 LNCS</t>
  </si>
  <si>
    <t>12015 LNCS</t>
  </si>
  <si>
    <t>1156 AISC</t>
  </si>
  <si>
    <t>11404</t>
  </si>
  <si>
    <t>583 IFIP</t>
  </si>
  <si>
    <t>1152 AISC</t>
  </si>
  <si>
    <t>11980 LNCS</t>
  </si>
  <si>
    <t>139</t>
  </si>
  <si>
    <t>591</t>
  </si>
  <si>
    <t>950</t>
  </si>
  <si>
    <t>608</t>
  </si>
  <si>
    <t>1-3</t>
  </si>
  <si>
    <t>11706 LNCS</t>
  </si>
  <si>
    <t>25</t>
  </si>
  <si>
    <t>2019-September</t>
  </si>
  <si>
    <t>293</t>
  </si>
  <si>
    <t>11543 LNCS</t>
  </si>
  <si>
    <t>349</t>
  </si>
  <si>
    <t>11376 LNCS</t>
  </si>
  <si>
    <t>110</t>
  </si>
  <si>
    <t>481</t>
  </si>
  <si>
    <t>2018-September</t>
  </si>
  <si>
    <t>310</t>
  </si>
  <si>
    <t>2018-July</t>
  </si>
  <si>
    <t>177</t>
  </si>
  <si>
    <t>2018-March</t>
  </si>
  <si>
    <t>2018-January</t>
  </si>
  <si>
    <t>11236 LNCS</t>
  </si>
  <si>
    <t>10816 LNCS</t>
  </si>
  <si>
    <t>308</t>
  </si>
  <si>
    <t>2017-June</t>
  </si>
  <si>
    <t>40</t>
  </si>
  <si>
    <t>10573 LNCS</t>
  </si>
  <si>
    <t>10587 LNCS</t>
  </si>
  <si>
    <t>288</t>
  </si>
  <si>
    <t>2016-November</t>
  </si>
  <si>
    <t>24-28-October-2016</t>
  </si>
  <si>
    <t>87</t>
  </si>
  <si>
    <t>60</t>
  </si>
  <si>
    <t>2016-October</t>
  </si>
  <si>
    <t>2016</t>
  </si>
  <si>
    <t>517</t>
  </si>
  <si>
    <t>363</t>
  </si>
  <si>
    <t>9424</t>
  </si>
  <si>
    <t>50</t>
  </si>
  <si>
    <t>9780470381991</t>
  </si>
  <si>
    <t>513-517</t>
  </si>
  <si>
    <t>32</t>
  </si>
  <si>
    <t>8062 LNAI</t>
  </si>
  <si>
    <t>385-386</t>
  </si>
  <si>
    <t>319</t>
  </si>
  <si>
    <t>107</t>
  </si>
  <si>
    <t>65</t>
  </si>
  <si>
    <t>7327 LNAI</t>
  </si>
  <si>
    <t>23</t>
  </si>
  <si>
    <t>7640</t>
  </si>
  <si>
    <t>257</t>
  </si>
  <si>
    <t>108</t>
  </si>
  <si>
    <t>4834 LNCS</t>
  </si>
  <si>
    <t>4507 LNCS</t>
  </si>
  <si>
    <t>217</t>
  </si>
  <si>
    <t>467</t>
  </si>
  <si>
    <t>2005</t>
  </si>
  <si>
    <t>B</t>
  </si>
  <si>
    <t>2003-January</t>
  </si>
  <si>
    <t>4725</t>
  </si>
  <si>
    <t>2112</t>
  </si>
  <si>
    <t>127-128</t>
  </si>
  <si>
    <t>Part F129500</t>
  </si>
  <si>
    <t>V 54</t>
  </si>
  <si>
    <t>7-8</t>
  </si>
  <si>
    <t>2.1</t>
  </si>
  <si>
    <t>5-8</t>
  </si>
  <si>
    <t>PARTS A, B, AND C</t>
  </si>
  <si>
    <t>PART B</t>
  </si>
  <si>
    <t>279</t>
  </si>
  <si>
    <t>Bk-1</t>
  </si>
  <si>
    <t>260</t>
  </si>
  <si>
    <t>482</t>
  </si>
  <si>
    <t>N 24</t>
  </si>
  <si>
    <t>Anomaly detection in industrial control and cyber-physical systems has gained much attention over the past years due to the increasing modernisation and exposure of industrial environments. Current dangers to the connected industry include the theft of industrial intellectual property, denial of service, or the compromise of cloud components; all of which might result in a cyber-attack across the operational network. However, most scientific work employs device logs, which necessitate substantial understanding and preprocessing before they can be used in anomaly detection. In this paper, we propose a network intrusion detection system (NIDS) architecture based on a deep autoencoder trained on network flow data, which has the advantage of not requiring prior knowledge of the network topology or its underlying architecture. Experimental results show that the proposed model can detect anomalies, caused by distributed denial of service attacks, providing a high detection rate and low false alarms, outperforming the state-of-the-art and a baseline model in an unsupervised learning environment. Furthermore, the deep autoencoder model can detect abnormal behaviour in legitimate devices after an attack. We also demonstrate the suitability of the proposed NIDS in a real industrial plant from the alimentary sector, analysing the false positive rate and the viability of the data generation, filtering and preprocessing procedure for a near real time scenario. The suggested NIDS architecture is a low-cost solution that uses only fifteen network-based features, requires minimal processing, operates in unsupervised mode, and is straightforward to deploy in real-world scenarios. © 2023, The Author(s).</t>
  </si>
  <si>
    <t>The growing demand for health assessment of civil infrastructure has allowed for a dense control, among others, of many bridges. The new industrial design of monitoring systems, based on cheaper hardware, at the same time granting satisfactory performances, is making available huge data flows, allowing researchers not just to create a wide database but also to create logbooks of possible anomalies and defects, which can be both related to the infrastructure and the monitoring system. When prompt alarms are to be sent to the bridge manager, to avoid failures, there is the risk to produce false positives, due to specific data features or ambiguous recorded structural behaviors that may appear as damage, therefore requiring a deeper knowledge level of the expected structural response, to be fully understood and classified as not dangerous in terms of risk for the human life (structural reliability). Only the combination of a continuous monitoring with the availability of an updated digital twin and a meticulous data interpretation of an expert engineer in the monitoring field can lead to a thorough understanding of the structural behavior and a proper asset management. In the present paper, an apparent damage identified by monitoring the dynamic response of a reinforced concrete bridge, under operational conditions, has proven to be a change of the static scheme of the structure, with a consequent bi-stable periodic variation of the structural behavior, explained, thanks to a fit-to-the-purpose numerical modeling. © 2023, The Society for Experimental Mechanics, Inc.</t>
  </si>
  <si>
    <t>Shale gas reservoirs have huge amounts of reserves. Economically evaluating these reserves is challenging due to complex driving mechanisms, complex drilling and completion configurations, and the complexity of controlling the producing conditions. Decline Curve Analysis (DCA) is historically considered the easiest method for production prediction of unconventional reservoirs as it only requires production history. Besides uncertainties in selecting a suitable DCA model to match the production behavior of the shale gas wells, the production data are usually noisy because of the changing choke size used to control the bottom hole flowing pressure and the multiple shut-ins to remove the associated water. Removing this noise from the data is important for effective DCA prediction. In this study, 12 machine learning outlier detection algorithms were investigated to determine the one most suitable for improving the quality of production data. Five of them were found not suitable, as they remove complete portions of the production data rather than scattered data points. The other seven algorithms were deeply investigated, assuming that 20% of the production data are outliers. During the work, eight DCA models were studied and applied. Different recommendations were stated regarding their sensitivity to noise. The results showed that the clustered based outlier factor, k-nearest neighbor, and the angular based outlier factor algorithms are the most effective algorithms for improving the data quality for DCA, while the stochastic outlier selection and subspace outlier detection algorithms were found to be the least effective. Additionally, DCA models, such as the Arps, Duong, and Wang models, were found to be less sensitive to removing noise, even with different algorithms. Meanwhile, power law exponential, logistic growth model, and stretched exponent production decline models showed more sensitivity to removing the noise, with varying performance under different outlier-removal algorithms. This work introduces the best combination of DCA models and outlier-detection algorithms, which could be used to reduce the uncertainties related to production forecasting and reserve estimation of shale gas reservoirs. © 2022 by the authors.</t>
  </si>
  <si>
    <t>This paper describes a study on log mining in the domain of microservices technologies. We focus on the detection of anomalies from logs, i.e., events requiring deeper inspection by analysts. Log mining is challenging in microservices systems due to the high number of heterogeneous logs. We present Micro2vec, a novel approach to mine numeric representations of computer logs without making assumptions on the format of underlying data and requiring no application knowledge; representations computed by Micro2vec are suited for anomaly detection. To cope with the lack of publicly-available datasets of labeled logs from production systems, we validate our approach by means of a mixture of direct measurements from logs, one-class classification experiments and generation of log variants. The study has been conducted in the context of a Clearwater IP Multimedia Subsystem setup consisting of microservices deployed in Docker containers, and on a real-world critical information system from the Air Traffic Control domain, which implements a communication model typically used with microservices. © 2022 Elsevier Ltd</t>
  </si>
  <si>
    <t>Many software engineering tasks, such as testing, debugging, and anomaly detection can benefit from the ability to infer a behavioral model of the software. Most existing inference approaches assume access to code to collect execution sequences. In this paper, we investigate a black-box scenario, where the system under analysis cannot be instrumented in this fashion. This scenario is particularly common when it comes to the analysis of control system logs, which often take the form of continuous signals. In this situation, an execution trace amounts to a multivariate time-series of input and output signals, where different states of the system correspond to different 'phases' in the time-series. From an inference perspective, the challenge is to detect when these phase changes take place. Unfortunately, most existing solutions are either univariate, make assumptions about the data distribution, or have limited learning power. In this paper we propose a hybrid deep neural network that accepts as input a multivariate time series and applies a set of convolutional and recurrent layers to learn the non-linear correlations between signals and the patterns over time. We show how this approach can be used to accurately detect state changes, and how the inferred models can be successfully applied to transfer-learning scenarios, to accurately process traces from different products with similar execution characteristics. Our experimental results on two UAV autopilot case studies (one industrial and one open-source) indicate that our approach is highly accurate (over 90% F1 score for state classification) and significantly improves baselines (by up to 102% for change point detection). Using transfer learning we also show that up to 90% of the maximum achievable F1 scores in the open-source case study can be achieved by reusing the trained models from the industrial case and only fine tuning them using as low as 5 labeled samples, which reduces the manual labeling effort by 98%. © 1976-2012 IEEE.</t>
  </si>
  <si>
    <t>Logs are crucial to the management and maintenance of software systems. In recent years, log analysis research has achieved notable progress on various topics such as log parsing and log-based anomaly detection. However, the real voices from front-line practitioners are seldom heard. For example, what are the pain points of log analysis in practice? In this work, we conduct a comprehensive survey study on log analysis at Microsoft. We collected feedback from 105 employees through a questionnaire of 13 questions and individual interviews with 12 employees. We summarize the format, scenario, method, tool, and pain points of log analysis. Additionally, by comparing the industrial practices with academic research, we discuss the gaps between academia and industry, and future opportunities on log analysis with four inspiring findings. Particularly, we observe a huge gap exists between log anomaly detection research and failure alerting practices regarding the goal, technique, efficiency, etc. Moreover, data-driven log parsing, which has been widely studied in recent research, can be alternatively achieved by simply logging template IDs during software development. We hope this paper could uncover the real needs of industrial practitioners and the unnoticed yet significant gap between industry and academia, and inspire interesting future directions that converge efforts from both sides. © 2022 ACM.</t>
  </si>
  <si>
    <t>In the old generation of industrial control systems (ICSs), their sub-components communicated within private networks and, therefore, it was assumed that ICSs are safe from cyber-attacks. However, new advanced ICS sub-components need Internet connectivity to control and monitor their geographically dispersed structure. Connection to corporate networks and the public Internet create various security issues. The increasing number of attacks has become a serious threat for ICS networks. These sophisticated attacks use multiple steps and affect different devices. A major weakness of existing attack detection methods is that they only detect attacks and they do not help security analysts identify the cause and effect of attacks. Therefore, manual analysis is required to identify and isolate the cause of the attack. Causal analysis can help to track the propagation of an attack. While there is weak security in ICS networks, there is not sufficient research in the causal analysis of attacks in these networks. To address this research gap in ICS networks, we present a solution that detects the causal impact of attacks by investigating causal dependencies in ICS logs. Our ICS causal anomaly detection (ICS-CAD) method consists of two phases. It initially detects attacks and identifies the ICS device generating the malicious traffic. Secondly, it analyses causal relationships between ICS logs to diagnose the attacker's future effect. We use a causal decomposition method to discover causality relationships in ICS logs. The performance of the ICS-CAD is evaluated using two datasets collected in real-world ICS networks. The ICS-CAD provides 98% accuracy in detecting attacks and the causal impact of the detected attacks. © 2022 Elsevier B.V.</t>
  </si>
  <si>
    <t>Cyber-physical industrial control systems (ICS) commonly implement configuration parameters that can be remotely tuned by human-machine interfaces (HMI) at runtime. These parameters directly control the behaviors of ICSs thus they can be exploited by attackers to compromise the safety of ICSs, proved by real-world attacks worldwide. However, existing anomaly detection methods, which mostly focus on the programmable logic controller (PLC) programs or sensor signals, lack a comprehensive analysis of configuration's impact on the entire system and thus cannot effectively detect improper parameters. A tool that automatically analyzes complicated control logic to determine the safety of configuration is absent. To fill this gap, we design SmtConf, a verification-based framework for detecting and mitigating improper parameters in ICSs at runtime. To understand the impact of configuration parameters on complicated control logic, we design a symbolic formal model representing behaviors of the ICS under any possible configuration parameters. Based on the model, SmtConf works as a monitoring system that detects safety violations in real-time when the improper configuration is injected. To further assist developers to determine the safe configuration, SmtConf recommends safe configuration parameters by solving an optimization problem. In 18 test cases collected from two production-level ICS testbeds, SmtConf detects all true violations caused by improper parameters in 0.41 seconds and correctly repairs the ICS with recommended safe parameters in 0.45 seconds. © 2022 ACM.</t>
  </si>
  <si>
    <t>Since the introduction of the industry 4.0 paradigm, manufacturing companies are investing in the development of algorithmic diagnostic solutions for their industrial equipment, relying on measured data and process models. However, process and fault models are not usually available for complex productions plants and production data are usually unlabeled. Thus, to classify machine status, unsupervised approaches such as anomaly detection and signal processing strategies have to be employed. Due to the unsupervised nature of the problem, it is meaningful to apply several diagnostic algorithms to cover most of the process anomalous behaviors. Additionally, in some contexts, the experience of process operators in grasping the correct functioning of machines as well as their ability in understanding early signs of deterioration is relevant for the diagnosis of incoming failures. However, seldom these information can be included in failure diagnosis algorithms. In this paper, we propose a diagnostic scheme for condition monitoring of mechanical components. The proposed scheme combines anomaly detection algorithms, envelope analysis of vibration data, and eventually additional qualitative information on machine functioning. The combination of all the fault indicators is obtained leveraging on a fuzzy inference system. The proposed scheme is experimentally validated on a steel making plant with real process data, making use of heuristic information such monitoring reports of machine health status. © 2022 Elsevier Ltd</t>
  </si>
  <si>
    <t>Missing data is quite common in the industrial field, resulting in problems in downstream applications, as most data driven methods used in these applications rely on complete and high-quality dataset to build a high-quality model. Existing methods deal with missing data individually regardless of its downstream application, treating all variables equally without considering their different roles in the downstream application. This would affect imputation performance for key variables, thus deteriorating the accuracy of the downstream model. A considerable challenge is how to refine the missing data imputation task. In this paper, a new method termed fine-tuned imputation GAN (FIGAN) is designed to achieve customized data imputation for industrial soft sensor. The major contribution of the paper lies in two aspects: 1) different from the original imputation GAN (GAIN) which treats all variables equally, FIGAN is guided by a soft sensor module so as to achieve customized data imputation by performing improved data imputation on quality-related variables. Enhanced accuracy for the final industrial soft sensor would be possible; 2) in addition, since labels of the soft sensor might also have missing data, a soft sensor with pseudo labeling is designed to conquer the problem with data imputation and label prediction being optimized interactively. Case studies on a converter steelmaking process and a penicillin fermentation process show the feasibility of the proposed FIGAN. It is noted that such customized imputation could be readily transferred to other downstream applications with missing data. Note to Practitioners-Industrial data is often incomplete and needs proper treatment. Meanwhile, downstream applications with preprocessed data vary under different industrial scenes. The focus of this study is to develop a customized data imputation method for specific downstream applications such as soft sensing. A fine-tuned imputation GAN is designed with a soft sensor module so as to guide the data imputation for good imputation on key variables of the soft sensor. Considering that missing data exists not only in measurement variables but also in soft sensor labels, a semi-supervised soft sensor is designed to handle missing data in the labels, optimized together with the imputation model. The customized data imputation can thus improve the final performance of the downstream model which is a soft sensor in this work. The customization could be transferred to other applications such as an anomaly detection model as well. © 2004-2012 IEEE.</t>
  </si>
  <si>
    <t>With the increasing complexity of modern software systems, it is essential yet hard to detect anomalies and diagnose problems precisely. Existing log-based anomaly detection approaches rely on a few key assumptions on system logs and perform well in some experimental systems. However, real-world industrial systems are often with poor logging quality, in which system logs are noisy and often violate the assumptions of existing approaches. This makes these approaches inefficient. This paper first conducts a comprehensive study on the system logs of three large-scale industrial software systems. Through the study, we identify four typical anti-patterns that affect the detection results the most. Based on these patterns, we propose HiLog, an effective human-in-the-loop log-based anomaly detection approach that integrates human knowledge to augment anomaly detection models. With little human labeling effort, our approach can significantly improve the effectiveness of existing models. Experiment results on three large-scale industrial software systems show that our method improves over 50% precision rate on average. © 2022 ACM.</t>
  </si>
  <si>
    <t>Context—Anomaly detection in a data center is a challenging task, having to consider different services on various resources. Current literature shows the application of artificial intelligence and machine learning techniques to either log files or monitoring data: the former created by services at run time, while the latter produced by specific sensors directly on the physical or virtual machine. Objectives—We propose a model that exploits information both in log files and monitoring data to identify patterns and detect anomalies over time both at the service level and at the machine level. Methods—The key idea is to construct a specific dictionary for each log file which helps to extract anomalous n-grams in the feature matrix. Several techniques of Natural Language Processing, such as wordclouds and Topic modeling, have been used to enrich such dictionary. A clustering algorithm was then applied to the feature matrix to identify and group the various types of anomalies. On the other side, time series anomaly detection technique has been applied to sensors data in order to combine problems found in the log files with problems stored in the monitoring data. Several services (i.e., log files) running on the same machine have been grouped together with the monitoring metrics. Results—We have tested our approach on a real data center equipped with log files and monitoring data that can characterize the behaviour of physical and virtual resources in production. The data have been provided by the National Institute for Nuclear Physics in Italy. We have observed a correspondence between anomalies in log files and monitoring data, e.g., a decrease in memory usage or an increase in machine load. The results are extremely promising. Conclusions—Important outcomes have emerged thanks to the integration between these two types of data. Our model requires to integrate site administrators’ expertise in order to consider all critical scenarios in the data center and understand results properly. © 2022 by the authors.</t>
  </si>
  <si>
    <t>Occupational safety and health (OSH) has always been a big concern in the labor-intensive warehouse industry, especially under peculiar circumstances like a low temperature. Accordingly, this paper aims to propose a framework of a smart system using the Industrial Internet of Things (IIoT) and digital twin (DT) technologies to realize real-time occupational safety monitoring in the warehouse and ensure synchronized cyber-physical spaces for information traceability and visibility. The unsupervised deep neural structure of stacked auto-encoder (SAE) is designed to identify abnormal stationary from human motion status, which is perceived as a sign of potential accident. The model is developed to automatically update online by cooperating with calibration samples so as to keep in accordance with the evolution of surroundings. The Bluetooth low energy (BLE) and a log-distance path loss model are used to fulfill indoor localization in order for managers to promptly respond to an incident on site. Besides, some intelligent services are enabled to promote the efficiency of safety management. A real-life case study is carried out in an air cargo cold storage warehouse to illustrate the viability and rationality of the proposed system and methods. The elaboration of the implementation is envisioned to facilitate replication and reproduction effectively. The impact of learning features concerned with distance and vibration on the performance of anomaly detection has also been analyzed by experiments. The insights and lessons gained in this study hold the promise of providing a reference or sparking new ideas for researchers and practitioners to meet similar needs in practice. © 2022 Elsevier Ltd</t>
  </si>
  <si>
    <t>Optimizing maintenance practices is a continuous process that must take into account the evolving state of the equipment, resources, workers, and more. To help streamline this process, facilities need a concise procedure for identifying critical tasks and assets that have major impact on the performance of maintenance activities. This work provides a process for making data investigations more effective by discovering influential equipment, actions, and other environmental factors from tacit knowledge within maintenance documents and reports. Traditional application of text analysis focuses on prediction and modeling of system state directly. Variation in domain data, quality, and managerial expectations prevent the creation of a generic method to do this with real industrial data. Instead, text analysis techniques can be applied to discover key factors within a system, which function as indicators for further, in-depth analysis. These factors can point investigators where to find good or bad behaviors, but do not explicitly perform any anomaly detection. This paper details an adaptable procedure tailored to maintenance and industrial settings for determining important named entities within natural language documents. The procedure in this paper utilizes natural language processing techniques to extract these terms or concepts from maintenance work orders and measure their influence on Key Performance Indicators (KPIs) as defined by managers and decision makers. We present a case study to demonstrate the developed workflow (algorithmic procedure) to identify terms associated with concepts or systems which have strong relationships with a selected KPI, such as time or cost. This proof of concept uses the length of time a Maintenance Work Order (MWO) remains open from creation to completion as the relevant performance indicator. By identifying tasks, assets, and environments that have significant relevance to KPIs, planners and decision makers can more easily direct investigations to identify problem areas within a facility, better allocate resources, and guide more effective analysis for both monitoring and improving a facility. The output of the analysis workflow presented in this paper is not intended as a direct indicator of good or bad practices and assets, but instead is intended to be used to help direct and improve the effectiveness of investigations determining those. This workflow provides a preparatory investigation that both conditions the data, helps guide investigators into more productive and effective investigations of the latent information contained in human generated work logs, specifically the natural language recorded in MWOs. When this information preparing and gathering procedure is used in conjunction with other tacit knowledge or analysis tools it gives a more full picture of the efficiency and effectiveness of maintenance strategies. When properly applied, this methodology can identify pain points, highlight anomalous patterns, or verify expected outcomes of a facility’s maintenance strategy. © 2021, This is a U.S. government work and not under copyright protection in the U.S.; foreign copyright protection may apply.</t>
  </si>
  <si>
    <t>Malicious modifications to printed circuit boards (PCBs) are known as hardware Trojans. These may arise when malafide third parties alter PCBs premanufacturing or postmanufacturing and are a concern in safety-critical applications, such as industrial control systems. In this research, we examine how data-driven detection can be utilized to detect such Trojans at run-time. We develop a flexible and reconfigurable PCB test bed derived from the popular open-source programmable logic controller (PLC) platform 'OpenPLC.' We then develop a Trojan detection framework, which utilizes and analyzes multimodal side channels (e.g., timing, magnetic signals, power, and hardware performance counters). We consider defender-configurable input/output (I/O) loopback test, comparison with design-document baselines, and magnetometer-aided monitoring of system behavior under defender-chosen excitations. Our approach can extend to golden-free environments. Golden (known-good) versions of the PCBs are assumed not available, but design information, datasheets, and component-level data are available. We demonstrate the efficacy of our approach on a range of Trojans instantiated in the test bed. © 1993-2012 IEEE.</t>
  </si>
  <si>
    <t>Common in discrete manufacturing, timed event systems often have strict synchronization requirements for healthy operation. Discrete event system methods have been used as mathematical tools to detect known faults, but do not scale well for problems with extensive variability in the normal class. A hybridized discrete event and data-driven method is suggested to supplement fault diagnosis in the case where failure patterns are not known in advance. A unique fault diagnosis framework consisting of signal data from programmable logic controllers, a Timed Petri Net of the normal process behavior, and machine learning algorithms is presented to improve fault diagnosis of timed event systems. Various supervised and unsupervised machine learning algorithms are explored as the methodology is implemented in a case study in semiconductor manufacturing. State-of-the-art classifiers such as artificial neural networks, support vector machines, and random forests are implemented and compared for handling multi-fault diagnosis using programmable logic controller signal data. For unsupervised learning, classifiers based on principal component analysis utilizing major and minor principal components are compared for anomaly detection. The rule-based random forest and extreme random forest classifiers achieve excellent performance with a precision and recall score of 0.96 for multi-fault classification. Additionally, the unsupervised learning approach yields anomaly detection rates of 98% with false alarms under 3% with a training set 99% smaller than the supervised learning classifiers. These results obtained on a real use case are promising to enable prognostic tools in industrial automation systems in the future. Copyright © 2021 by ASME.</t>
  </si>
  <si>
    <t>Distributed tracing traces requests as they flow between services. It has been widely accepted and practiced in industry as an important means to achieve observability in microservice architecture for various purposes such as anomaly detection and root cause localization. However, trace analysis in an industrial microservice system is often challenging due to the huge number of traces produced by the system and the difficulties in combining traces with other types of operation data such as logs and metrics. In this talk, I will first analyze the background and describe the industrial practice of distributed tracing and trace analysis. Then I will introduce our explorations on large-scale trace analysis for microservice anomaly detection and root cause localization. © 2022 Owner/Author.</t>
  </si>
  <si>
    <t>The rapid growth of the Internet of Things (IoT) industry has increased the demand for intellectual property (IP) cores. Increasing numbers of third-party vendors have raised security concerns for System-on-Chip (SoC) designers. With the growing complexity of SoC design, the workload is overwhelming for SoC designers to diagnose security vulnerabilities manually. Almost all existing SoC platforms are developed using SystemVerilog. However, there is a lack of reliable security static analysis tools for directly processing the SystemVerilog program. Due to its open-source, flexibility and extendability, RISC-V CPU has become an ideal platform for the IoT applications such as wearable devices, entertainment, smart thermostats, etc. As a result, assuring the trustworthiness of a given RISC-V system is highly desired. This paper proposes a graph neural network-based Trojan detection framework to protect the RISC-V SoC platform written in SystemVerilog from intruding malicious logic. The study is under-construction and planned to be validated on the Ariane RISC-V CPU with several peripheral IPs in the experimental section. © 2022 Owner/Author.</t>
  </si>
  <si>
    <t>Industrial control systems (ICSs) for critical infrastructure are extensively utilized to provide the fundamental functions of society and are frequently employed in critical infrastructure. Therefore, security of these systems from cyberattacks is essential. Over the years, several proposals have been made for various types of cyberattack detection systems, with each concept using a distinct set of processes and methodologies. However, there is a substantial void in the literature regarding approaches for detecting cyberattacks in ICSs. Identifying cyberattacks in ICSs is the primary aim of this proposed research. Anomaly detection in ICSs based on an artificial intelligence algorithm is presented. The methodology is intended to serve as a guideline for future research in this area. On the one hand, machine learning includes logistic regression, k-nearest neighbors (KNN), linear discriminant analysis (LDA), and decision tree (DT) algorithms, deep learning long short-term memory (LSTM), and the convolution neural network and long short-term memory (CNN-LSTM) network to detect ICS malicious attacks. The proposed algorithms were examined using real ICS datasets from the industrial partners Necon Automation and International Islamic University Malaysia (IIUM). There were three types of attacks: man-in-the-middle (mitm) attack, web-server access attack, and telnet attack, as well as normal. The proposed system was developed in two stages: binary classification and multiclass classification. The binary classification detected the malware as normal or attacks and the multiclass classification was used for detecting all individual attacks. The KNN and DT algorithms achieved superior accuracy (100%) in binary classification and multiclass classification. Moreover, a sensitivity analysis method was presented to predict the error between the target and prediction values. The sensitivity analysis results showed that the KNN and DT algorithms achieved R2 = 100% in both stages. The obtained results were compared with existing systems; the proposed algorithms outperformed existing systems. © 2022 by the authors. Licensee MDPI, Basel, Switzerland.</t>
  </si>
  <si>
    <t>The Internet of Things (IoT) is rapidly developing in diverse and critical applications such as environmental sensing and industrial control systems. IoT devices can be very heterogeneous in terms of hardware and software architectures, communication protocols, and/or manufacturers. Therefore, when those devices are connected together to build a complex system, detecting and fixing any anomalies can be very challenging. In this paper, we explore a relatively novel technique known as Process Mining, which—in combination with log-file analytics and machine learning—can support early diagnosis, prognosis, and subsequent automated repair to improve the resilience of IoT devices within possibly complex cyber-physical systems. Issues addressed in this paper include generation of consistent Event Logs and definition of a roadmap toward effective Process Discovery and Conformance Checking to support Self-Healing in IoT. © 2022, The Author(s).</t>
  </si>
  <si>
    <t>In a large microservice system, there usually exist many services with complex dependencies among them. A failure in one component may propagate widely and cause large-scale service anomalies. To ensure system quality, it is critical to effectively identify abnormalities and locate root causes. Invocation-chain analysis is a commonly used method for service performance modeling and anomaly detection. Existing techniques are mostly data-driven, facing many challenges of big data analysis such as diversified chain structures, a vast number of instances, and imbalanced datasets that many structures have only a small number of samples. In counter to the problems, the study proposes a model-based approach which builds high-level abstractions of method invocation models based on control-flow analysis. The instances of various invocation-chain structures are clustered into various method invocation models, which can greatly reduce the size of chain structures. Performance models are built for the method invocation models, and thresholds are defined based on the predicted execution time derived from the performance model. Outliers in the trace logs are thus identified as candidates of anomalies. Experiments were exercised on real industry logs from Baidu PhoenixNest Ads system. A one-day log with over 1.7 billion records was selected. The experiment results show that, compared with pure data-driven sequence analysis methods, the proposed model-based approach can greatly reduce the size of invocation-chain structures while effectively analyzing and detecting microservice performance anomalies and root causes. © Copyright 2022, Institute of Software, the Chinese Academy of Sciences. All rights reserved.</t>
  </si>
  <si>
    <t>Although many unsaturated soil experiments have successfully delivered positive out-comes, most studies just concisely illustrated sensor techniques, because their main objectives focused on bridging research gaps. Inexperienced research fellows might rarely follow up those techniques, so they could encounter very trivial and skill-demanding difficulties, undermining the quality of experimental outcomes. With a motivation to avoid those, this work introduces technical challenges in applying three sensor techniques: high precision tensiometer, spatial time-domain reflectometry (spa-tial TDR) and digital bench scales, which were utilized to measure three fundamental variables: soil suction, moisture content and accumulative outflow. The technical challenges are comprehensively elaborated from five aspects: the functional mechanism, assembling/manufacturing approaches, installation procedure, simultaneous data-logging configurations and post data/signal processing. The conclusions drawn in this work provide sufficient technical details of three sensors in terms of the aforementioned five aspects. This work aims to facilitate any new research fellows who carry out laboratory-scale soil column tests using the three sensors mentioned above. It is also expected that this work will salvage any experimenters having troubleshooting issues with those sensors and help researchers bypass those issues to focus more on their primary research interests. © 2022 by the authors. Licensee MDPI, Basel, Switzerland.</t>
  </si>
  <si>
    <t>Although wireless sensor networks (WSNs) are widely used in many fields, such as industrial production, medical studies, and environmental monitoring, they are vulnerable to various security problems. This study proposes a WSN node access authentication protocol based on trusted connection architecture to prevent easy node capture and various malicious attacks as well as to address the limited energy and computing power and different levels of node credibility in WSNs. First, each node of a WSN is configured using a trusted platform module to ensure complete key generation and safe storage, and thus provides security for the access protocol. Second, an alarm mechanism is introduced to avoid cluster node issues, such as not forwarding data, forwarding part of the data, and forwarding wrong data. This mechanism enhances the troubleshooting capability. Finally, during node access, bidirectional node identity authentication, platform identity authentication, and platform integrity verification are performed to achieve trusted node access. Our protocol is formally verified using Syverson-Van Oorschot (SVO) logic. The security features are applied to analyze the protocol, and back-end analysis modules such as On-the-fly Model-Checker (OFMC) and Constraint Logic based Attack Searcher (CL-AtSe) of the Automated Validation of Internet Security Protocols and Applications (AVISPA) tool are used to test the protocol. The theoretical analysis and test results show that the established security target of the protocol can resist network attacks in real application scenarios. In addition, the implementation efficiency of the protocol is sufficiently analyzed and evaluated. The results show that the protocol has high execution efficiency. In particular, the protocol is suitable for WSNs with high security requirements and limited computing power. © 2022 Elsevier B.V.</t>
  </si>
  <si>
    <t>Hydraulic systems are advanced in function and level as they are used in various industrial fields. Furthermore, condition monitoring using internet of things (IoT) sensors is applied for system maintenance and management. In this study, meaningful features were identified through extraction and selection of various features, and classification evaluation metrics were presented through machine learning and deep learning to expand the diagnosis of abnormalities and defects in each component of the hydraulic system. Data collected from IoT sensor data in the time domain were divided into clusters in predefined sections. The shape and density characteristics were extracted by cluster. Among 2335 newly extracted features, related features were selected using correlation coefficients and the Boruta algorithm for each hydraulic component and used for model learning. Linear discriminant analysis (LDA), logistic regression, support vector classifier (SVC), decision tree, random forest, XGBoost, LightGBM, and multi-layer perceptron were used to calculate the true positive rate (TPR) and true negative rate (TNR) for each hydraulic component to detect normal and abnormal conditions. Valve condition, internal pump leakage, and hydraulic accumulator data showed TPR performance of 0.94 or more and a TNR performance of 0.84 or more. This study’s findings can help to determine the stable and unstable states of each component of the hydraulic system and form the basis for engineers’ judgment. © 2022 by the authors. Licensee MDPI, Basel, Switzerland.</t>
  </si>
  <si>
    <t>The use of system logs for detecting and troubleshooting anomalies of production systems has been known since the early days of computers. In spite of the advances in the area, the analysis of log files emitted by real-life systems poses many peculiar challenges. Up-to-date tools, such as log management and Security Information and Event Management (SIEM) products, capitalize on standard data formats, logging protocols and dictionaries of threat signatures, which hardly fit to logs of industrial and proprietary systems. This paper addresses the analysis of logs emitted by computer systems with a focus on anomaly detection. The proposed approach, named AutoLog, consists in sampling the logs at regular intervals and to compute numeric scores. Scores collected under normative operations are used to train a semi-supervised deep autoencoder, which serves as a baseline to classify future scores. The approach is not constrained by the structure of underlying logs and does not need for anomalies at training time. The results obtained in detecting anomalies of two industrial systems and the public BG/L and Hadoop datasets widely used as benchmarks, indicate that the recall of AutoLog ranges between 0.96 and 0.99, while the precision is within 0.93 and 0.98. A comparative study with isolation forest, one-class SVM, decision tree, vanilla autoencoder and variational autoencoder is conducted to demonstrate the validity of the proposal. © 2021 Elsevier Ltd</t>
  </si>
  <si>
    <t>In this article we describe a novel diagnosis methodology for physical systems such as industrial production systems. The article consists of two parts: Part one analyzes the differences between using sensor values and using residual values for fault diagnosis. Residual values denote the health of a component by comparing sensor values to a predefined model of normal behaviour. We further analyse how faults propagate through components of a physical system and argue for the use of residual values for diagnosing physical systems. In part two we extend the theory of established consistency-based diagnosis algorithms to use residual values. We also illustrate how users of the presented diagnosis methodology are free to substitute the residual generating equations and the diagnosis algorithm to suit their specific needs. For diagnosis, we present the algorithm HySD, based on Satisfiability Modulo Linear Arithmetic. We present an implementation of HySD using threshold values and a symbolic diagnosis approach. However, the approach is also suitable to integrate modern machine learning methods for anomaly detection and combine them with a multitude of diagnosis approaches. Through experiments on the process-industry benchmark Tennessee Eastman Process and another benchmark consisting of multiple tank systems we show the feasibility of our approach. Overall we show how our novel diagnosis approach offers a practical methodology that allows industry to advance from current state of the art anomaly detection to automated fault diagnosis. © 2021 Elsevier Ltd</t>
  </si>
  <si>
    <t>This article presents a real-time FPGA (field-programmable gate array) based fog node architecture with a remote dynamically reconfigurable application plane. The proposed FPGA-based fog node exhibits high architectural flexibility to enable fog analytics dynamic redeployment, which is critical for adapting to application dynamicity and prolonging product lifespan. The proposed fog node architecture is implemented in an FPGA without GPP (general-purpose processor) and tested experimentally in the NetFPGA development board with a case study on anomaly detection analytics that is commonly used in IoT (Internet-of-Things) time-series monitoring applications. The Windowed Gaussian and KNN CAD implementations in FPGA have been benchmarked with the NAB (Numenta Anomaly Benchmark) environment for performance assessment. Significantly, the latency and throughput improvement for the KNN CAD in FPGA implementation over software is approximately 61×, while Windowed Gaussian is 42× and thus, both analytics attained &lt;1 ms real-time responsiveness. The implemented FPGA-based Windowed Gaussian and KNN CAD anomaly detection analytics has the respective energy efficiency of 0.06μ J and 0.12 mJ for each detection. In short, the proposed FPGA-based fog node exhibits high energy efficiency, low latency, and high throughput in network packet and data analytics processing for greener fog networks and real-time IoT applications. © 2017 IEEE.</t>
  </si>
  <si>
    <t>Trusting a machine-learning model is a critical factor that will speed the spread of the fourth industrial revolution. Trust can be achieved by understanding how a model is making decisions. For white-box models, it is easy to “see” the model and examine its prediction. For black-box models, the explanation of the decision process is not straightforward. In this work, we compare the performance of several white- and black-box models on two production data sets in an anomaly detection task. The presence of anomalies in production data can significantly influence business decisions and misrepresent the results of the analysis, if not identified. Therefore, identifying anomalies is a crucial and necessary step to maintain safety and ensure that the wells perform at full capacity. To achieve this, we compare the performance of K-nearest neighbor (KNN), logistic regression (Logit), support vector machines (SVMs), decision tree (DT), random forest (RF), and rule fit classifier (RFC). F1 and complexity are the two main metrics used to compare the prediction performance and interpretability of these models. In one data set, RFC outperformed the remaining models in both F1 and complexity, where F1 = 0.92, and complexity = 0.5. In the second data set, RF outperformed the rest in prediction performance with F1 = 0.84, yet it had the lowest complexity metric (0.04). We further analyzed the best performing models by explaining their predictions using local interpretable model-agnostic explanations, which provide justification for decisions made for each instance. Additionally, we evaluated the global rules learned from white-box models. Local and global analysis enable decision makers to understand how and why models are making certain decisions, which in turn allows trusting the models. Copyright © 2022 Society of Petroleum Engineers.</t>
  </si>
  <si>
    <t>Legacy industrial control systems (ICSs) are not designed to be exposed to the Internet and linking them to corporate networks has introduced a large number of cyber security vulnerabilities. Due to the distributed nature of ICS devices, a detection-in-depth strategy is required to simultaneously monitor the behaviour of multiple sources of ICS data. While a detection-in-depth method leads to detecting attacks, like flooding attacks in earlier phases before the attacker can reach the end target, most research papers have focused on anomaly detection based on a single source of ICS data. Here, we present a detection-in-depth method for an ICS network. The new method is called automated flooding attack detection (AFAD) which consists of three stages: data acquisition, pre-processing, and a flooding anomaly detector. Data acquisition includes data collection from different sources like programmable logic controller (PLC) logs and network traffic. We then generate NetFlow data to provide light-weight anomaly detection in ICS networks. NetFlow-based analysis has been used as a scalable method for anomaly detection in high-speed networks. It only analyses packet headers, and it is an efficient method for detecting flooding attacks like denial of service attacks, and its performance is not affected by encrypted data. However, it has not been sufficiently studied in industrial control systems. Besides NetFlow data, ICS device logs are a rich source of information that can be used to detect abnormal behaviour. Both NetFlow traffic and log data are processed in our pre-processing stage. The third stage of AFAD is anomaly detection which consists of two parallel machine learning analysis methods, which respectively analyse the behaviours of device logs and NetFlow records. Due to the lack of enough labelled training datasets in most environments, an unsupervised predictor and an unsupervised clustering method are respectively used in the anomaly detection stage. We validated our approach using traffic captured in a factory automation dataset, Modbus dataset, and SWAT dataset. These datasets contain physical and network level normal and abnormal data. The performance of AFAD was compared with single-layer anomaly detection and with other studies. Results showed the high precision of AFAD in detecting flooding attacks. © 2021, The Author(s), under exclusive licence to Springer-Verlag London Ltd., part of Springer Nature.</t>
  </si>
  <si>
    <t>In this paper, we discuss how process mining techniques can be applied in industrial control systems for modeling, verification, and enhancement of the cyber-physical system based on recorded data logs. Process mining is used for extracting the process models in different notations from the recorded behavioral traces of the system. The output model of the system's behavior is mainly derived using an open-source tool called ProM. The model can be used for such applications as anomaly detection, detection of cyber-attacks and alarm analysis in industrial control systems with the help of various control flow discovery algorithms. The extracted process model can be used to verify how the event log deviates from it by replaying the log on Petri net for conformance analysis. © 2022 IEEE.</t>
  </si>
  <si>
    <t>The proceedings contain 31 papers. The special focus in this conference is on Innovative Techniques and Applications of Artificial Intelligence. The topics include: Competitive Learning with Spiking Nets and Spike Timing Dependent Plasticity; an Evolutionary Game Theory Model of the Decision to Confront; hidden Markov Models for Surprising Pattern Detection in Discrete Symbol Sequence Data; The ODeLIndA Dataset for Field-of-View Obstruction Detection Using Transfer Learning for Real-Time Industrial Applications; automated Quality Inspection of High Voltage Equipment Supported by Machine Learning and Computer Vision; on Predicting the Work Load for Service Contractors; OAK4XAI: Model Towards Out-of-Box eXplainable Artificial Intelligence for Digital Agriculture; deep Learning for Detecting Tilt Angle and Orientation of Photovoltaic Panels on Satellite Imagery; recurrent Neural Networks for Music Genre Classification; job Assignment Problem and Traveling Salesman Problem: A Linked Optimisation Problem; explainable Boosting Machines for Network Intrusion Detection with Features Reduction; accelerating Cyber-Breach Investigations Through Novel Use of Artificial Immune System Algorithms; Comparing ML Models for Food Production Forecasting; comparing Peircean Algorithm with Various Bio-inspired Techniques for Multi-dimensional Function Optimization; Medical Recommendation System Based on Daily Clinical Reports: A Proposed NLP Approach for Emergency Departments; mentaLex: A Mental Processes Lexicon Based on the Essay Dataset; credit Card Fraud Using Adversarial Attacks; anomaly Detection and Root Cause Analysis on Log Data; Developing Testing Frameworks for AI Cameras; time is Budget: A Heuristic for Reducing the Risk of Ruin in Multi-armed Gambler Bandits; twitter Flu Trend: A Hybrid Deep Neural Network for Tweet Analysis; two-Phase Open-Domain Question Answering System; Have a Break from Making Decisions, Have a MARS: The Multi-valued Action Reasoning System; Data Augmentation for Pathology Prioritisation: An Improved LSTM-Based Approach.</t>
  </si>
  <si>
    <t>In this paper, we perform anomaly detection and root cause analysis on log data (system logs). Firstly, we employ a log parsing solution known as Drain (an online log parsing approach with fixed depth tree). We then present an anomaly detection approach that utilizes a decision tree model. This will be used to determine the anomalous devices in the log files. One benefit of decision tree models is that they are easily traceable, providing a contrast to most “black-box” solutions currently available in the industry. Finally, a sequential model using Keras is built to predict the root cause of a given issue. © 2022, The Author(s), under exclusive license to Springer Nature Switzerland AG.</t>
  </si>
  <si>
    <t>Warehouse Management System (WMS) software and integrated Enterprise Resource Planning (ERP) are widespread tools for modern operations management. Alongside ensuring smoother warehouse management, these solutions collect data regarding products inflows and outflows, too. These data can help daily management and be used to enhance supply chain performance for more strategic management if explored systematically. In this context, this manuscript suggests a Machine Learning (ML) methodology based on historic warehouse WMS and ERP transactions to identify hidden patterns from the combination of different events. Historic data are used to feed two ML solutions: (i) a saliency-based anomaly detection algorithm; (ii) a hierarchical clustering algorithm. The former spots anomalous operative time frames by analyzing a warehouse Key Performance Indicator (KPI). The latter is used to group sets of similar operations. Their joint usage allows calculating an error propension metric, which gives hints on the expected tendency of a set of transactions to contribute to lowering warehouse management performance. The methodology has been designed as a decision support tool for inventory managers to help them prioritize critical resources, organize properly warehouse movements, and set diverse layout solutions for logistic operations. The analytical steps of the methodology are exemplified in a demonstrative use case in an industrial warehouse. © 2022, AIDI - Italian Association of Industrial Operations Professors. All rights reserved.</t>
  </si>
  <si>
    <t>The proceedings contain 20 papers. The special focus in this conference is on Internet of Things. The topics include: SWIoTA: Anomaly Detection for Distributed Ledger Technology-Based Internet of Things (IOTA) Using Sliding Window (SW) Technique; a Framework for the Integration of IoT Components into the Household Digital Twins for Energy Communities; SHPIA: A Low-Cost Multi-purpose Smart Home Platform for Intelligent Applications; a Visible Light Communication System to Support Indoor Guidance; semantic Inferences Towards Smart IoT-Based Systems Actuation Conflicts Management; trade-Off Analysis of Pruning Methods for Compact Neural Networks on Embedded Devices; low-Code Internet of Things Application Development for Edge Analytics; adaptive Traffic Control Using Cooperative Communication Through Visible Light; an Edge Computing Approach for Autonomous Vehicle Platooning; PUFchain 3.0: Hardware-Assisted Distributed Ledger for Robust Authentication in the Internet of Medical Things; development of a Smart Insole for Baropodometric and Gait Analysis; On the Optimization of LoRaWAN Gateway Placement in Wide Area Monitoring Systems; Agri-Aid: An Automated and Continuous Farmer Health Monitoring System Using IoMT; a Smart Agriculture Framework to Automatically Track the Spread of Plant Diseases Using Mask Region-Based Convolutional Neural Network; Sensor-Based PUF: A Lightweight Random Number Generator for Resource Constrained IoT Devices; a Logic Programming Approach to Incorporate Access Control in the Internet of Things; Comprehensive Open-Source SCA Course Modules for Hands-On IoT Security Education; Improving Network Load Using a Cloud-Edge MAS-Based Architecture for Industrial Safety Applications.</t>
  </si>
  <si>
    <t>The prevalence of Internet-of-Things (IoT) technologies and the ubiquity of networked sensors and actuators in many Industrial Control Systems (ICS) have led to the exposure of critical infrastructure in our society to malicious activities and cyber threats. Programmable logic controllers (PLCs) are embedded devices that automate ICS processes. PLCs, which serve as the heart of ICS, are vulnerable to attacks and system malfunctions like other embedded devices. Because PLCs are widely used to control ICS physical processes, attacks against PLCs can cause irreparable damage to enterprises and even loss of life. However, due to the unique and proprietary architecture of PLCs, it is not easy to apply traditional tools and techniques for PLC protection. This work presents an unsupervised learning approach for anomaly detection in ICS based on neural networks with one class objective function and an additional regularization term. This technique combines the abilities of neural networks to learn complex relationships with a one-class objective function and a regularization term for separating normal conditions from anomalous operations. The newly introduced regularization term provides a model-tuning mechanism based on specific industrial requirements and performance metrics of interest (i.e., precision or recall). The model is evaluated on a recent real-world ICS dataset: the Secure Water Treatment (SWaT) dataset. The proposed technique's performance is compared with previous work, showing improvements in terms of scalability and attack detection capability, proving that the proposed technique is suitable for use in real ICS scenarios. The proposed method with the regularization term demonstrated superior recall values in 15 out of the 36 attack scenarios in the SWaT dataset, which is the largest of any published methods in the literature. A qualitative analysis of the proposed technique on the SWaT security showdown event data further proves the technique's high anomaly detection ability on real-time injected attacks. © 2013 IEEE.</t>
  </si>
  <si>
    <t>Several industry sectors, including critical infrastructure, have experienced severe cyber attacks against their Industrial Control Systems (ICS) due to the malware that masqueraded itself as a legitimate ICS process and communicated with valid ICS messages. Such behavior is difficult to detect by standard techniques. Intrusion Detection Systems (IDS) usually filter illegitimate communication using pre-defined patterns while statistical-based Anomaly Detection Systems (ADS) mostly observe selected attributes of transmitted packets without deeper analysis of ICS messages. We propose a new detection approach based on Deterministic Probabilistic Automata (DPAs) that capture the intended semantics of the ICS message exchange. The method models normal ICS message sequences using a set of DPAs representing expected traffic patterns. Then the detection system applies reasoning about the model to reveal a malicious activity in the ICS traffic expressed by unexpected ICS messages. In this paper, we significantly improve the performance of the automata-based detection method and reduce its false-positive rate. We also present a technique that produces additional details about detected anomalies, which is important for real-world deployment. The approach is demonstrated on IEC 104 or MMS communication from different ICS systems. IEEE</t>
  </si>
  <si>
    <t>With the advent of technology and the development of more complex software systems, the size of logs generated by these systems has increasingly risen so that the anomaly detection for remediating common errors has been more difficult than ever. The cloud emergence in the information technology (IT) industry has led to the immigration of enterprises toward it, which has extended the application of cloud management stacks such as OpenStack. By using the OpenStack platform, users can access resource infrastructure and manage virtual machines (VMs). The anomaly detection in OpenStack logs is not realized conveniently due to the substantial size of logs, and it is required to automate this process. Since there is no appropriate open-source dataset for OpenStack logs, we have generated 25,000 logs by injecting three types of anomalies to propose a more efficient technique in terms of performance and time in detecting anomalies in OpenStack logs relative to recent studies by proper OpenStack log parsing and analyzing these logs by data mining algorithms. To this end, compared to the previous research study, we could improve the anomaly detection performance in terms of F1 score, recall, and precision by 9%, 4%, and 14%, respectively, and decrease the running time relative to the log size by at least 30 s. © 2022 John Wiley &amp; Sons Ltd.</t>
  </si>
  <si>
    <t>The Internet of Things (IoT) technology has shown to offer promising benefits in various domains, including smart cities, smart factories, and smart manufacturing. However, the large number of heterogeneous devices deployed in such IoT systems increases the attack surface and hence poses additional security challenges. In this context, many of the relevant threat detection tasks can be formulated as deep learning (DL)-based detection of anomalies in the data acquired by the IoT system. There is hence a significant need for comprehensive anomaly detection (AD) tools in IoT applications. Indeed, as typical applications usually lack labeled data, multiple models need to be tried and compared one against another in order to get solid results. Moreover, the AD offerings should be adapted to the computational and storage capabilities of the underlying infrastructure for the given application. In this paper, we present BACS (Behavioral Analysis and Cognitive Security), a comprehensive DL-based tool for anomaly detection in IoT systems designed to be adaptable to edge-to-fog-to-cloud (E2F2C) environments. We provide an open source implementation of BACS, describe the internal architecture, explain how it is used by the developers, and illustrate its performance on real-world data provided by the Centro Ricerche Fiat (CRF) in the context of smart factory and smart logistics applications. © 2022 European Signal Processing Conference, EUSIPCO. All rights reserved.</t>
  </si>
  <si>
    <t>CyberPhysical systems (CPS) must be closely monitored to identify and potentially mitigate emergent problems that arise during their routine operations. However, the multivariate time-series data which they typically produce can be complex to understand and analyze. While formal product documentation often provides example data plots with diagnostic suggestions, the sheer diversity of attributes, critical thresholds, and data interactions can be overwhelming to non-experts who subsequently seek help from discussion forums to interpret their data logs. Deep learning models, such as Long Short-term memory (LSTM) networks can be used to automate these tasks and to provide clear explanations of diverse anomalies detected in real-time multivariate data-streams. In this paper we present RESAM, a requirements process that integrates knowledge from domain experts, discussion forums, and formal product documentation, to discover and specify requirements and design definitions in the form of time-series attributes that contribute to the construction of effective deep learning anomaly detectors. We present a case-study based on a flight control system for small Uncrewed Aerial Systems and demonstrate that its use guides the construction of effective anomaly detection models whilst also providing underlying support for explainability. RESAM is relevant to domains in which open or closed online forums provide discussion support for log analysis. © 2022 IEEE.</t>
  </si>
  <si>
    <t>The proceedings contain 22 papers. The topics discussed include: resilience analysis of deep q-learning algorithms in driving simulations against cyberattacks; a survey of reinforcement learning in intrusion detection; transforming the competencies of artificial intelligence to ensure the cyber threats: a systemic literature review of business sectors; automated system-level anomaly detection and classification using modified random forest; a review of quantum cybersecurity: threats, risks and opportunities; the dynamic influence of ICT on modern logistic industry in developing economy and CO2 emission using ARDL approach: a case of Pakistan; developing a mobile application for fleet vehicle tracking; and impact of assisted technological enablement on entrepreneurial success among Malaysian higher education students.</t>
  </si>
  <si>
    <t>Continuous monitoring of electrical submersible pumps (ESPs) ensures optimal working operating conditions and avoids deferred oil production. With the increased population of ESPs deployed worldwide, a comprehensive alarm triggering system is at the center of modern oilfield production surveillance systems. In this paper, a data-driven ESP smart alarm suite, integrated with a virtual flowmeter (VFM) deployed on the Edge, is presented with testing results and field applications for effectiveness demonstration. The overall Smart Alarm Suite consists of eight different alarms, each targeting a specific potential suboptimal pump working condition. For three alarms, a data-driven approach is adopted with the application of multiple classical machine learning models such as logistics regression, K-Means clustering, continuous linear regression, etc. The workflow also uses hybrid pipelines when manual labeling is not sufficient for model training. For the other five alarms, the workflow uses an Edge-enabled physics-based flowrate calculation to flag the status of different alarm categories. The presented workflow innovatively combines machine-learning algorithms with rule-based criteria and a robust VFM to raise awareness of the ESP performance conditions. The injection of domain expertise and physical modeling into AI-based workflows improves the robustness of the algorithm and reduces false alarms with limited data exposure. The completeness of the alarms promotes more comprehensive monitoring of the assets and reduces the risk of lost production due to ESP failure or downtime. Copyright © 2022, Society of Petroleum Engineers.</t>
  </si>
  <si>
    <t>The proceedings contain 259 papers. The special focus in this conference is on Artificial Neural Networks. The topics include: From Open Set Recognition Towards Robust Multi-class Classification; gait Adaptation After Leg Amputation of Hexapod Walking Robot Without Sensory Feedback; hierarchical Dynamics in Deep Echo State Networks; jacobian Ensembles Improve Robustness Trade-Offs to Adversarial Attacks; liquid State Machine on Loihi: Memory Metric for Performance Prediction; LogBERT-BiLSTM: Detecting Malicious Web Requests; ML-FORMER: Forecasting by Neighborhood and Long-Range Dependencies; cross-Domain Learning for Reference-Based Sketch Colorization with Structural and Colorific Strategy; Real-Time Display of Spiking Neural Activity of SIMD Hardware Using an HDMI Interface; sailfish: A Fast Bayesian Change Point Detection Framework with Gaussian Process for Time Series; SAM-kNN Regressor for Online Learning in Water Distribution Networks; spatial-Temporal Semantic Generative Adversarial Networks for Flexible Multi-step Urban Flow Prediction; topic-Grained Text Representation-Based Model for Document Retrieval; training 1-Bit Networks on a Sphere: A Geometric Approach; a Neural Network Approach to Estimating Color Reflectance with Product Independent Models; linear Self-attention Approximation via Trainable Feedforward Kernel; data Augmented Dual-Attention Interactive Image Classification Network; Deep Dictionary Pair Learning for SAR Image Classification; deepfake Video Detection Exploiting Binocular Synchronization; preface; adaptive Channel Encoding Transformer for Point Cloud Analysis; dep-ViT: Uncertainty Suppression Model Based on Facial Expression Recognition in Depression Patients; ensemble of One-Class Classifiers Based on Multi-level Hidden Representations Abstracted from Convolutional Autoencoder for Anomaly Detection; Images Structure Reconstruction from fMRI by Unsupervised Learning Based on VAE; inter-subtask Consistent Representation Learning for Visual Commonsense Reasoning; invisibiliTee: Angle-Agnostic Cloaking from Person-Tracking Systems with a Tee; makeup Transfer Based on Generative Adversarial Network for Large Angle Spatial Misalignment; making Images Resilient to Adversarial Example Attacks; multi-Class Lane Semantic Segmentation of Expressway Dataset Based on Aerial View.</t>
  </si>
  <si>
    <t>Artificial Intelligence for IT Operations (AIOps) describes the process of maintaining and operating large IT systems using diverse AI-enabled methods and tools for, e.g., anomaly detection and root cause analysis, to support the remediation, optimization, and automatic initiation of self-stabilizing IT activities. The core step of any AIOps workflow is anomaly detection, typically performed on high-volume heterogeneous data such as log messages (logs), metrics (e.g., CPU utilization), and distributed traces. In this paper, we propose a method for reliable and practical anomaly detection from system logs. It overcomes the common disadvantage of related works, i.e., the need for a large amount of manually labeled training data, by building an anomaly detection model with log instructions from the source code of 1000+ GitHub projects. The instructions from diverse systems contain rich and heterogenous information about many different normal and abnormal IT events and serve as a foundation for anomaly detection. The proposed method, named ADLILog, combines the log instructions and the data from the system of interest (target system) to learn a deep neural network model through a two-phase learning procedure. The experimental results show that ADLILog outperforms the related approaches by up to 60% on the F1 score while satisfying core non-functional requirements for industrial deployments such as unsupervised design, efficient model updates, and small model sizes. © 2022 IEEE.</t>
  </si>
  <si>
    <t>Every system generates a large quantity of logs. Logs are immensely crucial for monitoring a system, inspecting anomalous behaviors, and analyzing errors. By using log data, many recent studies suggest that efficient and accurate machine learning classifiers can use to detect anomalies. The source diversification and the unstructured nature of logs create difficulties in subsequent analysis. Even though the evaluation of automatic log parsing opened up the door to further research. To decrease manual work, many anomaly detection systems based on automated log analysis have been developed. However, due to the lack of a research and comparison of multiple anomaly detection methods, developers may still be unsure about which anomaly detection methods to utilize. Even if developers employ an anomaly detection technique, reimplementation takes time. To address these issues, we present a comprehensive study of detecting security anomalies from real-time log data based on different supervised machine learning algorithms and trained with publicly archived logs data. Two selected production log datasets with 15,923,592 and 365,298 log records were used to evaluate these algorithms. We also proposed an approach that the ability to provide visibility into the system, the proper way to acquire insight using a strong monitoring system that collects metrics, represents data, and automated methods to give notifications to administrators to bring to their awareness a significant change in the system's status. We assessed the model's performance using a variety of well-known assessment metrics, including 'precision', 'recall', 'specificity', 'F1 measure', and 'accuracy'. © 2022 IEEE.</t>
  </si>
  <si>
    <t>The growing need for autonomous systems in offshore industries has contributed to the increased use of machine learning methods. These systems promise to improve safety in operations. However, the methods as enablers of autonomy are susceptible to various failures while interpreting data and making decisions. Several studies have highlighted the lack of research on the reliability and resilience of autonomous systems powered by these standard methods. Recent research provides sets of data interpretation methods. Despite the popularity of machine learning, there is a significant drop in knowledge when these methods result in failures. These failures further support autonomous systems in making wrong decisions. For autonomous systems, resilience and safety management should be an integrated functionality for recovery from risky situations and reporting of incidents. This research proposes an overview of machine learning methods for interpreting sensor data captured by drones operated manually and autonomously. We apply Isolation Forest for anomaly detection analysis and evaluate the Decision tree, Random forest, kNN, Logistic Regression, SVM, and, Naive Bayes for classification analysis. The methods are chosen based on their adequacy and comparative research prevalence. Comparison between the two drone operation modes contributes to understanding the reliability level for autonomously collected data. This research’s results provide an evaluation of machine learning methods’ performance across sensor data. © 2022 IEEE.</t>
  </si>
  <si>
    <t>Based on the need of prioritization of maintenance activities in a BOSCH Spot Welding process in the automotive industry, this work aims to develop anomalous equipment selection methodologies for assisting it. The first one is proposed based on data exploration by checking every possible set of alarms of the machines. A second one is created using multiple data clustering models in order to identify machines that behave differently from the others for certain time periods. Bayesian networks were also applied to assist the identification of cause-and-effect relationships between the warning and error logs. The clustering method proved effective in identifying anomalies, which were later inspected on the shop floor. © 2022 Knowledge Systems Institute Graduate School. All rights reserved.</t>
  </si>
  <si>
    <t>A Software Engineering Manager (EM) has to cater to the demand for higher reliability and resilience in Production while simultaneously addressing the evolution of software architecture from monolithic applications to multi-cloud distributed microservices. Pre-release functional testing is no longer sufficient to eliminate faults as more and more issues are generated at runtime, which is challenging to diagnose due to complex inter-service dependencies and dynamic late binding of services. Bugs in Production are known to propagate across software components and become critical as they go undetected. This paper introduces LogAttention, a methodology based on analysis of runtime logs that provides actionable insights to the EM to identify faults and preempt failure in Production. LogAttention is a Log Anomaly Detection (LAD) technique that uses Attention-based Transformer Models to identify Anomalous Log Messages. LogAttention assigns a quality score to the software release in Production and presents remarkable logs to the EM to analyze, predict, and preempt failure. This paper presents empirical evidence showing that LogAttention outperforms existing LAD techniques to identify anomalous log messages and ensure that the detected log anomalies are reliable indicators of the health of a software release. © 2022, Springer Nature Switzerland AG.</t>
  </si>
  <si>
    <t>Logs have been used in modern software solutions for development and maintenance purposes as they are able to represent a rich source of information for subsequent analysis. A line of research focuses on the application of artificial intelligence techniques on logs to predict system behavior and to perform anomaly detection. Successful industrial applications are rather sparse due to the lack of publicly available log datasets. To fill this gap, we developed a method to synthetically generate a log dataset, which resembles a linear program execution log file. In this paper, the method is described as well as existing datasets are discussed. The generated dataset should enable a possibility for researcher to have a common base for new approaches. © 2022, The Author(s), under exclusive license to Springer Nature Switzerland AG.</t>
  </si>
  <si>
    <t>In process industry, it is quite common that manufacturing machines repeat a certain order of process steps consistently. These process steps are often declared in programs and have a linear workflow. During the production process, logs are generated for monitoring and further analysis, where not only production steps but also incidents and other deviations are logged. As the manual monitoring of such processes is quite time consuming and tedious, the demand for automatic anomaly and deviation detection is rising. A potential approach is the usage of Process Mining, whereat not all requirements are met. In this paper, we propose a new approach based on spectral gap analysis for the detection of anomalies in log files using the adjacency matrix generated by Process Mining techniques. Furthermore, the experiments section covers their application on a linear process and non-linear processes with deviating paths. © 2022, The Author(s), under exclusive license to Springer Nature Switzerland AG.</t>
  </si>
  <si>
    <t>IoT applications can be naturally modeled as a graph where the edges represent the interactions between devices, sensors, and their environment. Thing'in11https://www.thinginthefuture.com/ is a platform, initiated by Orange22Orange is a French multinational telecommunication operator. The platform manages a graph of millions of connected and non-connected objects using a commercial graph database. The graph of Thing'in is dynamic because loT devices create temporary connections between each other. Analyzing the history of these connections paves the way to new promising applications such as object tracking, anomaly detection, and forecasting the future behavior of devices. However, existing com-mercial graph databases are not designed with native temporal support which limits their usability in such use cases. In this paper, we discuss the design of a temporal graph management system Clock-G and introduce a new space-efficient storage technique d-Copy+Log, Clock-G is designed by the devel-opers of the Thing'in platform and is currently being deployed into production. It differentiates from existing temporal graph management systems by adopting the d-Copy+Log technique. This technique targets the mitigation of the apparent trade-off between the conflicting goals of the reduction of space usage and acceleration of query execution time. Our experimental results demonstrate that the d-Copy+Log presents an overall better performance as compared to traditional storage methods in terms of space usage and query evaluation time. © 2022 IEEE.</t>
  </si>
  <si>
    <t>Deploying database services on cloud systems has gained increasing popularity and has become a common practice in the industry. However, the complicated cloud environments make performance issues inevitable, which could violate the service level guarantee if not addressed in a timely manner. Among the various problems, anomalies in SQL queries are the most commonly reported sources that cause performance issues in database applications. These anomalous queries can be divided into High-impact SQLs (H-SQLs) and Root Cause SQLs (R-SQLs), representing the related SQLs that are correlated with the anomalies and the ones that are the root causes of the performance issue, respectively. In the presence of a large number of queries, to pinpoint the R-SQLs is far more difficult than to identify the H-SQLs. To address this challenge, we aim at automatically pinpointing the R-SQLs to resolve performance issues in cloud databases. This paper introduces PinSQL, an autonomous diagnosing system for Alibaba Cloud, which has four modules that are executed sequentially, including data collection and pre-processing, anomaly detection, root cause analysis, and repairing actions. First, the related performance metrics and query logs from monitored cloud database instances are collected and aggregated as the data sources. Then, based on these inputs, efficient anomaly detection is conducted in real-time. Upon the detection of an anomaly, the root cause SQLs are pinpointed through tracking the propagation chain of the involved SQLs. Finally, repairing actions are suggested and then executed on R-SQLs to address the anomalies. Extensive experiments on an Alibaba production system show that PinSQL can achieve an 80% accuracy for pinpointing the top-1 R-SQLs and successfully resolve the database performance issues resultantly. © 2022 IEEE.</t>
  </si>
  <si>
    <t>Logs are widely used in IT industry and the anomaly detection of logs is essential to identify the running status of systems. Conventional methods solving this problem require sophisticated rule-based regulations and intensive labor input. In this paper, we propose a new model based on natural language processing techniques. In order to modify the feature extraction and to improve the vector quality of log templates, Part-of-Speech (PoS) and Named Entity Recognition (NER) are employed in our model, which leads to the less involvement of regulation-based rule and a modification of the template vector thanks to the weight vector by NER. The PoS property of each token in the template is firstly analyzed, which also reduces labor involvement and helps for better weight allocation. The weight investigation on tokens of the template is introduced to modify the template vector. And the final detection based on the modified vector of templates is realized by deep neural networks (DNNs). The effectiveness of our model is tested on three datasets, and compared with two state-of-the-art models. The evaluation results prove that our model achieves better log anomaly detection. © 2022 IEEE.</t>
  </si>
  <si>
    <t>The worldwide demand for oil has been rising rapidly for many decades, being the first indicator of economic development. Oil is extracted from underneath reservoirs found below land or ocean using oil wells. An offshore oil well is an oil well type where a wellbore is drilled underneath the ocean bed to obtain oil to the surface that demands more stability than other oil wells. The sensors of oil wells generate massive amounts of multivariate time-series data for surveillance engineers to analyze manually and have continuous insight into drilling operations. The manual analysis of data is challenging and time-consuming. Additionally, it can lead to several faulty events that could increase costs and production losses since the engineers tend to focus on the analysis rather than detecting the faulty events. Recently, machine learning (ML) techniques have significantly solved enormous real-time data anomaly problems by decreasing the data engineers' interaction processes. Accordingly, this study aimed to utilize ML techniques to reduce the time spent manually to establish rules that detect abnormalities in oil wells, leading to rapid and more precise detection. Four ML algorithms were utilized, including random forest (RF), logistic regression (LR), k-nearest neighbor (K-NN), and decision tree (DT). The dataset used in this study suffers from the class imbalance issue; therefore, experiments were conducted using the original and sampled datasets. The empirical results demonstrated promising outcomes, where RF achieved the highest accuracy, recall, precision, F1-score, and AUC of 99.60%, 99.64%, 99.91%, 99.77%, and 1.00, respectively, using the sampled data, and 99.84%, 99.91%, 99.91%, 99.91%, and 1.00, respectively, using the original data. Besides, the study employed Explainable Artificial Intelligence (XAI) to enable surveillance engineers to interpret black box models to understand the causes of abnormalities. The proposed models can be used to successfully identify anomalous events in the oil wells. © 2022 Nida Aslam et al.</t>
  </si>
  <si>
    <t>The main motivation of the Internet of Things (IoT) is to enable everyday physical objects to sense and process data and communicate with other objects. Its applications in industry are called industrial Internet of Things (IIoTs) or Industry 4.0. One of the main goals of the IIoT is to automatically monitor and detect unexpected events, changes, and alterations to the collected data. Anomaly detection includes all techniques that identify data patterns deviating from the expected behavior. Deep learning (DL) can search for a specific relationship in billions of corporate IoT data and reach a meaningful goal by analyzing and classifying collected data, leading to making the right decisions. The realization of the IoT is entirely dependent on making the proper decisions. However, the conventional methods for processing voluminous IIoT data are not qualified. Hence, DL is indispensable for making the intended inferences through big IIoT data. Likewise, due to the advancement of sensor technology, various sensor resources such as sound, vibration, and current can be used to obtain appropriate inferences. Accordingly, the decision fusion theory can be used to make optimal decisions when there are multiple sources of information. Therefore, this paper proposes a method that combines one-dimensional convolution neural networks (1DCNNs) and the Dempster–Shafer (DS) decision-fusion method (DS-1DCNN) for decision-making on IIoT anomalies. According to obtained simulation results, this proposed method increases the decision accuracy and significantly decreases uncertainty. The proposed method was compared with long short-term memory, random forest and CNN models, which obtained better performance than these algorithms. The proposed method on the Mill dataset got an average recall of 0.9763 and an average precision of 0.9899, which is an acceptable and reliable result for decision-making. © 2022, The Author(s), under exclusive licence to Springer Science+Business Media, LLC, part of Springer Nature.</t>
  </si>
  <si>
    <t>The proceedings contain 121 papers. The special focus in this conference is on Wireless Communications, Networking and Applications. The topics include: Cross-Knowledge Graph Entity Alignment via Neural Tensor Network; Unsupervised MRI Images Denoising via Decoupled Expression; The Method for Micro Expression Recognition Based on Improved Light-Weight CNN; a Fully-Nested Encoder-Decoder Framework for Anomaly Detection; development of Deep Learning Algorithms, Frameworks and Hardwares; orchard Energy Management to Improve Fruit Quality Based on the Internet of Things; CTran_DA: Combine CNN with Transformer to Detect Anomalies in Transmission Equipment Images; from Data Literacy to Co-design Environmental Monitoring Innovations and Civic Action; a Novel Home Safety IoT Monitoring Method Based on ZigBee Networking; technological Intervention of Sleep Apnea Based on Semantic Interoperability; Multidimensional Data Analysis Based on LOGIT Model; five Application Modes of Mobile Government; a Storage Scheme for Access Control Record Based on Consortium Blockchain; a Formalization of Topological Spaces in Coq; A Method of UAV Formation Transformation Based on Reinforcement Learning Multi-agent; design and Implementation of Full Adder Circuit Based on Memristor; exploration of Non-legacy Creative Product Development Based on Information Technology; Multivariate Passenger Flow Forecast Based on ACLB Model; an Insight into Load Balancing in Cloud Computing; new Tendencies in Regulating Personal Data. Can We Achieve Balance?; the Ground-State Potential Energy Surface of F-Li2 Polymer; An Effective GAN-Based Multi-classification Approach for Financial Time Series; certificateless Identity Management and Authentication Scheme Based on Blockchain Technology; from Information Resources Push to Service Aggregation: The Development Trend of Mobile Government Service; preface.</t>
  </si>
  <si>
    <t>A microservice system in industry is usually a large-scale dis-tributed system consisting of dozens to thousands of services run-ning in different machines. An anomaly of the system often can be reflected in traces and logs, which record inter-service interactions and intra-service behaviors respectively. Existing trace anomaly detection approaches treat a trace as a sequence of service invocations. They ignore the complex structure of a trace brought by its invocation hierarchy and parallel/asynchronous invocations. On the other hand, existing log anomaly detection approaches treat a log as a sequence of events and cannot handle microservice logs that are distributed in a large number of services with complex interactions. In this paper, we propose DeepTraLog, a deep learning based microservice anomaly detection approach. DeepTraLog uses a unified graph representation to describe the complex structure of a trace together with log events embedded in the structure. Based on the graph representation, DeepTraLog trains a GGNNs based deep SVDD model by combing traces and logs and detects anom-alies in new traces and the corresponding logs. Evaluation on a microservice benchmark shows that DeepTraLog achieves a high precision (0.93) and recall (0.97), outperforming state-of-the-art trace/log anomaly detection approaches with an average increase of 0.37 in F1-score. It also validates the efficiency of DeepTraLog, the contribution of the unified graph representation, and the impact of the configurations of some key parameters. © 2022 ACM.</t>
  </si>
  <si>
    <t>Diagnosing a performance bug triggered in production cloud environments is notoriously challenging. Extracting performance bug signatures can help cloud operators quickly pinpoint the problem and avoid repeating manual efforts for diagnosing similar performance bugs. In this paper, we present PerfSig, a multi-modality performance bug signature extraction tool which can identify principal anomaly patterns and root cause functions for performance bugs. PerfSig performs fine-grained anomaly detection over various machine data such as system metrics, system logs, and function call traces. We then conduct causal analysis across different machine data using information theory method to pinpoint the root cause function of a performance bug. PerfSig generates bug signatures as the combination of the identified anomaly patterns and root cause functions. We have implemented a prototype of PerfSig and conducted evaluation using 20 real world performance bugs in six commonly used cloud systems. Our experimental results show that PerfSig captures various kinds of fine-grained anomaly patterns from different machine data and successfully identifies the root cause functions through multi-modality causal analysis for 19 out of 20 tested performance bugs. © 2022 ACM.</t>
  </si>
  <si>
    <t>Safety monitoring of Industrial Control Systems (ICS) is a must for optimal operation of safe manufacturing facilities. Failures and miss-behaviours seldomly occur without prior warning, but these warnings are often subtle, requiring careful analysis of data by experienced personnel for early detection. Monitoring function allows to promptly take adequate corrective actions in order to maximize uptime and increase trust of running industrial systems. In this paper, we present two main approaches of monitoring techniques implemented in the Montimage MMT tool. The first approach is a signature-based approach, where there are safety properties to be checked on the ICS logs, and the other relies on Machine Learning (ML) to detect anomalies. Both methods have been applied to check safety on an industrial system: a crane load position system provided by ABB. Several experiments have been performed to check if the information provided by a system's PLC is correct, guarantying the safety of the system. © 2022 IEEE.</t>
  </si>
  <si>
    <t>As the documentary action of every single enterprise and government agencies are being digitalized and several industries are heading towards complete Migration towards virtualization the risk of security threat, malicious attacks, criminal mindset are arising. Deep learning and AI have always been setting a new paradigm in one step above detection and classification of several attacks based on its file and features. Several enterprises utilize the historic data of their employees for storing cookies and understanding business processes. In this paper, we are proposing a new framework in which Malicious attacks can be classified using anomaly detection based on event users' log similarities and summaries of operations performed virtually. Also, the Classification of these relevant features log using Decomposed EEG signal is shown for detecting behavior more precisely using Kruskal- Wallis algorithm has been employed to select explicit static features. These selected features are used to classify the given EEG dataset into different categories using a supervised EEG decomposition algorithm. © 2022 IEEE.</t>
  </si>
  <si>
    <t>Given the lockdown situation due to the global pandemic in place, teaching and learning hardware-oriented hand-son skills became a major challenge for engineering education. The present study investigates some of the approaches and demonstrates an effective method of teaching modern engineering skills in a simulated environment, such as investigating the Industry 4.0 concept of 'Warehouse Automation.' As part of Project-Based Learning, we are using open source software and free services in a six-month online robotics competition with several stages and tasks. This learning activity was implemented among 1880 participants (470 teams) to teach complex engineering concepts from multidisciplinary domains such as - (1) Robot Operating System (ROS) to control two Robotic Arms in a dynamic simulator, (2) Internet of Things protocols such as MQTT and HTTP, and (3) free cloud services to log data in a database and developing an email notifications system. All the necessary resources were provided to the participants along with the troubleshooting guide that was provided via an online discussion forum. After each task performance of teams was recorded and feedback was collected from the participants. All the recorded data was passed through various statistical analyses as a part of the study to assess the effectiveness of this teaching and learning activity. The study further inspects- whether there is a correlation between participants' performance in the academic-curricular and the competition, and whether more interaction through online-discussion-forum leads to better performance. Finally, the study will help us understand the perception of participants about COVID-19 impact on their performance. © 2022 IEEE.</t>
  </si>
  <si>
    <t>The relevance. Drilling failures and accidents will continue to attract attention in drilling for oil and gas as more complex wells are being drilled across depleted zones to reach deeper reservoir targets. Stuck pipe incident continue to be a major contributor to non-productive time in drilling operations for oil and gas. When a stuck pipe incident occurs, costly corrective actions may include fishing operations, sidetracking the hole, or completely having to drill a new well. Stuck pipe warning signs are often undetected early enough for the deployment of effective mitigation strategies due to human mistakes and crew changes during drilling operations. The unsupervised machine learning algorithm is programmed to automatically detect abnormalities in real-time drilling parameter trends and predict potential stuck pipes, communicate observations in the form of alerts to engineers in advance to allow proactive corrective actions. Early detection of a stuck pipe and mitigating the incident in real time not only help to prevent its occurrence, but also help in making informed decisions to the appropriate freeing mechanism to adopt if it occurs. The main aim: create the stuck pipe detection model which predicts failure probability during the well drilling using mud logging service data. Objects: multivariate-sensing time-series data of mud logging service. Methods: analysis of current anomaly detection techniques achievments in the field of using machine learning; developing the stuck pipe detection model with open-source Python frameworks. Results. The authors have developed stuck pipe detection model with HTM algorithm, evaluated performance with test dataset. Promising areas of further research were identified. © 2022 Tomsk Polytechnic University, Publishing House. All rights reserved.</t>
  </si>
  <si>
    <t>Background: Logging practices provide the ability to record valuable runtime information of software systems to support operations tasks e.g., service monitoring and troubleshooting. However, current logging practices face common challenges. On the one hand, although the importance of logging practices has been broadly recognized, most of them are still conducted in an ad-hoc manner, ending up with questionable or inadequate support to perform these tasks. On the other hand, considerable research effort has been carried out on logging practices, however, few of the proposed methods have been widely adopted in industry. Objective: This study aims to establish a comprehensive understanding of the research state of logging practices, with a focus on unveiling possible problems and gaps which further shed light on the potential future research directions. Method: We carried out a systematic mapping study on logging practices with 56 primary studies. Results: This study provides a holistic report of the existing research on logging practices by systematically synthesizing and analyzing the focus and inter-relationship of the existing research in terms of issues, research topics and solution approaches. Using 3W1H--Why to log, Where to log, What to log and How well is the logging--as the categorization standard, we find that: (1) the best known issues in logging practices have been repeatedly investigated; (2) the issues are often studied separately without considering their intricate relationships; (3) the Where and What questions have attracted the majority of research attention while little research effort has been made on the Why and How well questions; and (4) the relationships between issues, research topics, and approaches regarding logging practices appear many-to-many, which indicates a lack of profound understanding of the issues in practice and how they should be appropriately tackled. Conclusions: This study indicates a need to advance the state of research on logging practices. For example, more research effort should be invested on why to log to set the anchor of logging practices, and on how well is the logging to close the loop. Additionally, a holistic process perspective should be taken into account in both the research and the adoption related to logging practices. Author</t>
  </si>
  <si>
    <t>Troubleshooting systems can bring different benefits in assets management, particularly for service operations, facilitating the diagnosis of problems and faulty components identification. However, these systems are commonly based on rigid computation logic unable to handle uncertainties. In this work, a knowledge-based system exploiting the Bayesian theorem was developed and applied in a troubleshooting tool that relies on human-machine interaction. The required knowledge and the algorithm were analyzed and tested to ensure robustness and self-learning capabilities. Subsequently, the system was implemented in an industrial environment, specifically from a crane manufacturing company. The algorithm is robust to errors and provides the possibility of not answering some questions. However, the system performance is highly dependent on the questions, both in terms of quantity (adequate number compared to possible failures) and quality (effective to discriminate among failures). Indeed, this work shows how the system knowledge enhancement by introducing additional questions can significantly improve the troubleshooting performance. Future developments may involve user-friendliness enhancement and self-learning implementation to add and update questions over time. © 2022 The Authors. Published by Elsevier B.V.</t>
  </si>
  <si>
    <t>A data-driven workflow was developed to monitor electrical submersible pump (ESP) health using an anomaly detection method with high-frequency sensor data. The workflow would help maximize the run life of ESPs while reducing the cost of maintenance. The new workflow contrasts with conventional field maintenance which is often reactive and incurs additional downtime in logistics and inventory management in diagnosing the issues and taking the recommended actions. In contrast, using machine learning (ML) concepts can save operating costs, especially in the case of the ESPs widely used for artificial lift. Many operators augment ESPs with high-frequency (HF) sensors to monitor their performance, but much of this information remains either unused or partially used in post-failure analysis. The application of ML concepts in understanding ESP operational behavior complements the existing domain practice. The workflow we describe in this paper begins with domain knowledge and exploratory statistical analysis to find the key performance indicators (KPIs) related to ESP failure. Feature engineering and advanced ML techniques are used to build and test healthy ESP models for each selected KPI. Multiple health signals are fused to improve the performance of anomaly detection using historical ESP failure data and pullout reports as benchmarks. In a test of the workflow, the model was trained on the data from a group of active producing wells with reported historical events, failures, and pullout reports. The data contained several well events and several reported failures. This information was used to fine-tune the alarm thresholds for the health indicators. The model was able to detect approximately 70% of failure events (true positive rate) in the data set. The false alarm rates for the configured model were approximately at 20% (false positive rate). The solution can be implemented in a dashboard to monitor ESP KPIs and show health alarms. These alarms can be further prioritized based on the failure probability and remaining useful life of the ESP. The health signal degradation patterns can be captured and learned to predict the remaining useful life of the ESPs, thus enabling operators to allocate and prioritize maintenance resources. In addition, the analysis of ESP pullout reports can provide insight into the relationship between health signals and root causes of the failure, which can be structured into a formal Bayesian network to provide automatic root cause interpretation The data-driven approach takes advantage of the vast amount of reservoir, production, and facilities data and provides insights into nonlinear multidimensional relationships between parameters to better understand and optimize field development and to adopt a proactive approach toward equipment maintenance. © 2022, Society of Petroleum Engineers</t>
  </si>
  <si>
    <t>The proceedings contain 51 papers. The special focus in this conference is on Computational Intelligence in Machine Learning. The topics include: Recognizing Art Style Automatically in Painting Using Convolutional Neural Network; violence Recognition Using Convolutional Neural Networks; the Future of Car Automation Field with Smart Driverless Technologies; Fault Classification of Cooling Fans Using a CNN-Based Approach; Hybrid Model Seasonal ARIMA-LSTM for Prediction Water Level in Black River on the Border Vietnam-China; Fuzzy Logic in Battery Energy Storage System (BESS); applications of Machine Learning in Anomaly Detection; design and Development of an Algorithm for Automatically Capturing and Recognizing the Number Plates of Vehicles—A Surveillance System to Support Indian Traffic Police; data Security Using Cryptography and Steganography Technique on the Cloud; data Security in Cloud Computing Using a Hybrid Algorithm Approach; automated Detection of Cataract Using a Deep Learning Technique; Machine Vison-Based System for Vehicle Classification and Counting Using YOLO; Deep Learning Based Model for COVID-19 Pneumonia Prediction with Pulmonary CT Images; fuzzy Logic Control for Quadrotor Micro-aerial Vehicle Altitude and Attitude Stabilization; placement Analysis—A New Approach to Ease the Recruitment Process; machine Learning Concept in Smart Water Purifier and Dispenser for Averting Spread of Infections; smart Irrigation for Enhanced Agriculture Production Using IoT; seafloor Habitat Mapping Using Machine Learning and Underwater Acoustic Sonar; a Study of Glaucoma Diagnosis Using Brain–Computer Interface Technology; A Survey on DDoS Attacks from Compromised Devices to Enhance IoT Security; anomalous Behavior Detection in Examination; depressive Bangla Text Detection from Social Media Post Using Different Data Mining Techniques; program Synthesis—A Survey.</t>
  </si>
  <si>
    <t>An essential requirement in any data analysis is to have a response variable representing the aim of the analysis. Much academic work is based on laboratory or simulated data, where the experiment is controlled, and the ground truth clearly defined. This is seldom the reality for equipment performance in an industrial environment and it is common to find issues with the response variable in industry situations. We discuss this matter using a case study where the problem is to detect an asset event (failure) using data available but for which no ground truth is available from historical records. Our data frame contains measurements of 14 sensors recorded every minute from a process control system and 4 current motors on the asset of interest over a three year period. In this situation the ``how to'' label the event of interest is of fundamental importance. Different labelling strategies will generate different models with direct impact on the in-service fault detection efficacy of the resulting model. We discuss a data-driven approach to label a binary response variable (fault/anomaly detection) and compare it to a rule-based approach. Labelling of the time series was performed using dynamic time warping followed by agglomerative hierarchical clustering to group events with similar event dynamics. Both data sets have significant imbalance with 1,200,000 non-event data but only 150 events in the rule-based data set and 64 events in the data-driven data set. We study the performance of the models based on these two different labelling strategies, treating each data set independently. We describe decisions made in window-size selection, managing imbalance, hyper-parameter tuning, training and test selection, and use two models, logistic regression and random forest for event detection. We estimate useful models for both data sets. By useful, we understand that we could detect events for the first four months in the test set. However as the months progressed the performance of both models deteriorated, with an increasing number of false positives, reflecting possible changes in dynamics of the system. This work raises questions such as ``what are we detecting?'' and ``is there a right way to label?'' and presents a data driven approach to support labelling of historical events in process plant data for event detection in the absence of ground truth data. © 2022, Prognostics and Health Management Society. All rights reserved.</t>
  </si>
  <si>
    <t>Nowadays, with the rapid pace of innovation, a typical production infrastructure is getting huge, complicated and difficult to manage. Hence, incident detection and action have become a challenge to the operations and information security (InfoSec) teams. As we are moving toward deployments of complicated or complex large-scale micro-service architectures, the kind of data generated from all those systems is huge. So, it becomes very difficult to identify if anything goes wrong in underlying systems, i.e., the system is vulnerable to various attacks. Keeping track of the flow of traffic and user activities on a large scale, complicated environment is becoming very costly and unmanageable. Traditional systems and ways are becoming inefficient for zero-day security issues. So it is highly recommended to develop a system that is capable of raising an alarm for any detected anomaly after performing an automatic analysis of the generated logs. This study is conducted to review the research work on unstructured log analysis for the purpose of monitoring the system and anomaly detection. We have identified the datasets used for this purpose and also pointed out the challenges involved in unstructured data analysis. © 2022, The Author(s), under exclusive license to Springer Nature Singapore Pte Ltd.</t>
  </si>
  <si>
    <t>Machine learning is a technique that is widely employed in both the academic and industrial sectors all over the world. Machine learning algorithms that are intuitive can analyse risks and respond swiftly to breaches and security issues. It is crucial in offering a proactive security system in the field of cybersecurity. In real time, cybersecurity protects information, information systems, and networks from intruders. In the recent decade, several assessments on security and privacy estimates have noted a rapid growth in both the incidence and quantity of cybersecurity breaches. At an increasing rate, intruders are breaching information security. Anomaly detection, software vulnerability diagnosis, phishing page identification, denial of service assaults, and malware identification are the foremost cyber-security concerns that require efficient clarifications. Practitioners have tried a variety of approaches to address the present cybersecurity obstacles and concerns. In a similar vein, the goal of this research is to assess the idealness of machine learning-based intrusion detection systems under fuzzy conditions using a Multi-Criteria Decision Making (MCDM)-based Analytical Hierarchy Process (AHP) and a Technique for Order of Preference by Similarity to Ideal-Solutions (TOPSIS). Fuzzy sets are ideal for dealing with decision-making scenarios in which experts are unsure of the best course of action. The projected work would support practitioners in identifying, prioritising, and selecting cybersecurityrelated attributes for intrusion detection systems, allowing them to design more optimal and effective intrusion detection systems. © 2022 Tech Science Press. All rights reserved.</t>
  </si>
  <si>
    <t>Microservice systems are often deployed in complex cloud-based environments and may involve a large number of service instances being dynamically created and destroyed. It is thus essential to ensure observability to understand these microservice systems’ behaviors and troubleshoot their problems. As an important means to achieve the observability, distributed tracing and analysis is known to be challenging. While many companies have started implementing distributed tracing and analysis for microservice systems, it is not clear whether existing approaches fulfill the required observability. In this article, we present our industrial survey on microservice tracing and analysis through interviewing developers and operation engineers of microservice systems from ten companies. Our survey results offer a number of findings. For example, large microservice systems commonly adopt a tracing and analysis pipeline, and the implementations of the pipeline in different companies reflect different tradeoffs among a variety of concerns. Visualization and statistic-based metrics are the most common means for trace analysis, while more advanced analysis techniques such as machine learning and data mining are seldom used. Microservice tracing and analysis is a new big data problem for software engineering, and its practices breed new challenges and opportunities. © 2021, The Author(s), under exclusive licence to Springer Science+Business Media, LLC, part of Springer Nature.</t>
  </si>
  <si>
    <t>The proceedings contain 68 papers. The special focus in this conference is on Science, Technology and Innovation for Society. The topics include: Combining Escape Rooms and Google Forms to Reinforce Python Programming Learning; model of State Spaces for Estimating the Dynamic Origin–Destination Matrix for a Public Transport Network by Applying the Kalman Filter; multi-objective Logistic Regression for Anomaly Detection in Water Distribution Systems; what Affects Household Electricity Demand in Ecuador: Using Analytical Hierarchy Process to Read Homeowners’ Perception; preliminary Studies of Performance and Lipid Profiles of Ecuadorian P. volubilis L. as Contribution to Agricultural Innovation; toxicological Evaluation of Essential Oil and Ethanolic Extracts of Ruta graveolens in Artemia salina; physicochemical Characteristics and Antioxidant Capacity of Yellow and Orange Andean Floral Species; dynamics of Nitrates and Phosphates in Chone Multipurpose Dam, Ecuador; the Effect of Ascorbic and Citric Acids in the in Vitro Establishment of Solanum betaceum to Prevent Phenolic Oxidation; data Augmentation Techniques Applied to Improve a Vitiligo Database; the Technification of Irrigation as a Strategy of Community Resilience. Case Study: Pisque River Basin, Ecuador; limitations and Potentialities of Organic or Non-conventional Milk Production in Ecuador; I + PD Temperature Controller Tuned for Ant Colony Optimization (ACO) on an ARM Platform; analyzing Trends in Academic Papers about Sustainable Development and Smart Tourism using Text Mining; design and Evaluation of a Distributed Architecture for GeoSparkSim; toward a Social Media Emergency Events Detection Based on Supervised Learning; exploratory Study of Physic Informed Deep Learning Applied to a Step-Pool for Different Flow Magnitudes.</t>
  </si>
  <si>
    <t>Cyber-physical systems (CPSs) in critical infrastructure face serious threats of attack, motivating research into a wide variety of defence mechanisms such as those that monitor for violations of invariants, i.e. logical properties over sensor and actuator states that should always be true. Many approaches for identifying invariants attempt to do so automatically, typically using data logs, but these can miss valid system properties if relevant behaviours are not well-represented in the data. Furthermore, as the CPS is already built, resolving any design flaws or weak points identified through this process is costly. In this paper, we propose a systematic method for deriving invariants from an analysis of a CPS design, based on principles of the axiomatic design methodology from design science. Our method iteratively decomposes a high-level CPS design to identify sets of dependent design parameters (i.e. sensors and actuators), allowing for invariants and invariant checkers to be derived in parallel to the implementation of the system. We apply our method to the designs of two CPS testbeds, SWaT and WADI, deriving a suite of invariant checkers that are able to detect a variety of single- and multi-stage attacks without any false positives. Finally, we reflect on the strengths and weaknesses of our approach, how it can be complemented by other defence mechanisms, and how it could help engineers to identify and resolve weak points in a design before the controllers of a CPS are implemented. © 2021, The Author(s).</t>
  </si>
  <si>
    <t>The increasing complexity of Cyber-Physical Systems (CPS) increases the difficulty for users to understand their behavior. Using existing Explainable Artificial Intelligence (XAI) methods, CPS can explain their behavior to the users. However, the input-output correlations used in XAI methods are not capable of explaining certain anomalies on CPS behavior caused by contextual influences (CIs) since they do not consider the context of the CPS. Some well-known techniques used for understanding such CIs on CPS are test chambers and the analysis of logged CPS data. However, test chambers are typically only available to the manufacturer of a CPS, thus not useful for understanding CIs on the shop floors. Data analysis methods focus on data correlations, which are insufficient to explain causal relationships without using expert (human) knowledge. Hence, we propose a context-aware log-based explanation system to explain the causal relationship between CIs and the behavior of a CPS. The proposed solution employs semantic technologies to access the context of the CPS. It demonstrates the causal relationship between the CPS and CIs through counterfactual explanation and abductive reasoning methods. The contextual explanations offered by the proposed system will assist users in visualizing diverse scenarios in order to improve the CPS' behavior accordingly. © 2021 ACM.</t>
  </si>
  <si>
    <t>Manufacturing advanced fiber-reinforced polymer composite structures e.g. in aerospace sector is known to be a highly complex task, subjected to a stringent framework of process qualifications and structural substantiation. Conversely, Industry 4.0 is an emerging set of sensing, network and predictive technologies and tools which can enable better decision-making towards risk reduction, supported by data-driven models, representing a novel and fruitful intersection between information technologies and manufacturing. This study aims to investigate and develop innovative applications of artificial intelligence, machine learning and data-driven approaches in support of manufacturing advanced composites, including the model building process of analyses, optimization, inverse problems and experimental investigations. This article presents an Industry 4.0-based composite process modeling pipeline, including both dataset- and model-based knowledge engineering activities pertinent to industrial considerations, with the novel approach of integrating domain expertise directly into the dataset and model building activities. This is investigated through a case study on the autoclave cure process of the Hexcel AS4/8552 carbon prepreg material. In particular, surrogate and highly interpretable models such as Logistic Rule Regression are combined with domain expert knowledge under a fuzzy scoring to provide a tool for assessing the quality (knowledgeability) of complex manufacturing datasets, prior to training black-box models. Further, specificity as a global indicator is combined with the novel Decision Boundary Crispness Score (DBSC) as a local indicator, to better quantify the overall confidence of the users in the model's prediction in the context of small perturbations in manufacturing conditions. Results demonstrate that the DBSC yields a more granular and conservative assessment of both dataset and model quality. Such explainability and local assessment features is deemed vital for production engineers in practice, especially when deploying black-box models for high-risk, in-situ decision-making. © 2021 Elsevier B.V.</t>
  </si>
  <si>
    <t>As business of Alibaba expands across the world among various industries, higher standards are imposed on the service quality and reliability of big data cloud computing platforms which constitute the infrastructure of Alibaba Cloud. However, root cause analysis in these platforms is non-trivial due to the complicated system architecture. In this paper, we propose a root cause analysis framework called CloudRCA which makes use of heterogeneous multi-source data including Key Performance Indicators (KPIs), logs, as well as topology, and extracts important features via state-of-the-art anomaly detection and log analysis techniques. The engineered features are then utilized in a Knowledge-informed Hierarchical Bayesian Network (KHBN) model to infer root causes with high accuracy and efficiency. Ablation study and comprehensive experimental comparisons demonstrate that, compared to existing frameworks, CloudRCA 1) consistently outperforms existing approaches in f1-score across different cloud systems; 2) can handle novel types of root causes thanks to the hierarchical structure of KHBN; 3) performs more robustly with respect to algorithmic configurations; and 4) scales more favorably in the data and feature sizes. Experiments also show that a cross-platform transfer learning mechanism can be adopted to further improve the accuracy by more than 10%. CloudRCA has been integrated into the diagnosis system of Alibaba Cloud and employed in three typical cloud computing platforms including MaxCompute, Realtime Compute and Hologres. It saves Site Reliability Engineers (SREs) more than 20% in the time spent on resolving failures in the past twelve months and improves service reliability significantly. © 2021 ACM.</t>
  </si>
  <si>
    <t>The Internet of Things (IoT) plays a vital role in many application domains like battlefield surveillance, wildlife monitoring, disaster response, medical care, transportation, industry, smart home, smart cities, etc. However, this network is susceptible to various types of attacks due to its special features like sensing, intelligence, large scale, self-configuring, connectivity, heterogeneity, open and dynamic environment. It is significant to ensure security in the IoT network. In the scalable and dynamic IoT environment, conventional security mechanisms such as cryptography techniques, key management, intrusion detection system, anomaly detection, etc cannot be applicable, because it consumes more energy. Therefore, the IoT network requires a lightweight security mechanism for reliable and secure data transmission. A trust-based security solution solves many security-related problems. The proposed RFTrust model provides a trust-based lightweight solution for ensuring security in the IoT network. It is primarily designed to address the sinkhole attack in Routing Protocol for Low power and Lossy networks (RPL) based IoT environments. It enhances the trusted routing in the IoT environment by finding and removing sinkhole nodes in the network. The proposed model uses Random Forest (RF) and Subjective Logic (SL) to improve the network performance by identifying sinkhole attack. The mathematical analysis shows the applicability of the proposed model. The merits of the proposed work are highlighted by comparing performance with the existing similar protocols in terms of delivery ratio, throughput, average delay, energy consumption, false-positive rate, false-negative rate, and detection accuracy. © 2021 Elsevier B.V.</t>
  </si>
  <si>
    <t>Quality check of induction motor (IM) is a crucial phase for manufacturers. Among the large number of tests usually applied at the end of the production line, the vibration analysis allows to identify mechanical failures such as damaged bearings or rotor faults. This study proposes an end-of-line quality control procedure based on vibrational analysis, in both radial and axial directions, to identify mechanically faulty IMs. Many features in time and frequency domains have been extracted from time experimentally recorded signals and frequency spectra, and a suitably selected set of them has been fed into four classification models based on Logistic Regression and k-NN techniques. Results are encouraging, and an accuracy higher than 94% is achieved by all classifiers. A more extensive experimental acquisition is planned in the near future to validate the obtained results. © 2021 IEEE.</t>
  </si>
  <si>
    <t>Pumping systems are a key component of oil and gas pipeline transportation assets: monitoring their integrity is a crucial operation from a safety and revenue point of view. The solutions currently employed in the industry apply supervised machine learning techniques to data collected by multi-domain sensors directly installed on several positions of the pump itself; however, such approaches are not applicable on older machines, in contexts where a direct access to the pump is not possible, or whenever labelled data are not at disposal. This paper, instead, presents a predictive maintenance strategy where the condition of a centrifugal pump is tracked by solely exploiting standard pressure measurements, recorded also on remote points along the pipeline, and using an unsupervised learning approach. The smart monitoring strategy is presented and validated on historical pressure signals collected by Eni for several years on a crude oil transportation pipeline, located in Italy. Pressure data, recorded along the fluid line, are used to compute several statistical indicators on appropriate window lengths. These indicators are then fed to an unsupervised clustering procedure, based on a Gaussian mixture model. The output is an index within four different pump operational regimes, and a clustering visualization that permits the interpretation of the automatic regime classification. In fact, the manual inspection of the clusters shows that three of them describe standard modes (regular pumping operation, pumps off, flow regulations). The fourth one corresponds to high amplitude peaks in the signals and indicators, and so it is tagged as “anomalous” mode: pump maintenance logs reveal that the peaks are associated to damaged roller bearing movements, which disappear after the activation of the pump backup system. Anomalies are reported several days before the pump switch, so that a preventive maintenance could have been triggered. The robustness of the clustering algorithm is assessed on a statistical basis, whereas the overall validity of the monitoring system is tested on an instantaneous basis by applying the proposed model on two independent datasets, collected on real transportation pipelines: the results demonstrate the reliability of the proposed monitoring strategy in predicting and detecting all the pump failure events reported by the available maintenance logs. With respect to the mostly employed approaches, our machine learning procedure does not require any previous supervision of the data. Moreover, input data are the pressure transients produced by the pumps and guided within the fluid in the pipeline for long distances: pump failure analysis can be run using sensors located at several kilometers of distance from the pump itself, making a remote control strategy feasible. © 2021</t>
  </si>
  <si>
    <t>Narrative work is a critical aspect of producing complex stakeholder engagement processes. I demonstrate the value of attending to the effort and consequences of enactment forms of narrative work to complement attention to talk forms of narrative work. Through ethnographic analysis of a contentious planning effort, I show how master narratives structure expectations about what a “participatory process” involves, how narrative logics provide momentum for moving through an engagement process, and how storytelling represents perspectives, imagines futures, and persuades. I suggest prompts for investigating, designing, and troubleshooting narrative work to improve engagement processes. © The Author(s) 2018.</t>
  </si>
  <si>
    <t>This article highlights instructional experiences from various disciplines at SHSU during the COVID-19 pandemic. The serious global health threat has hit us hard, posing enormous challenges to the educators who had to switch to virtual and hybrid modes of instruction through major modifications of teaching methodologies, lab strategies, and even grading criteria. The authors of this paper participated in a series of roundtable discussions to share their course delivery experiences during the pandemic. We attempt to share our key findings, which may benefit other educators and help them adopt alternative instructional approaches in other institutions. Instructional challenges in a wide variety of courses such as Digital Electronics, Industrial Robotics, Programmable Logic Controller (PLC), Software Engineering, System Modeling, Epidemiology, Human Diseases, Environmental Health, and Intermediate Business Analysis were mitigated using alternative or modified approaches. Hands-on and in-person learning activities (e.g., laboratory experiments and data analysis) were substituted by innovative strategies such as online exercises via simulation, statistical software, enhanced use of audiovisual tools, and synchronous and asynchronous online instructions. Instructors also reported more frequent troubleshooting experience while using blended formats of instruction. Several other sociocultural barriers of effective teaching were also noted. While individuals with children struggled to cope up due to school and daycare closures, individuals living alone struggled with depression and anxiety due to limited in-person interactions amid widespread stay-at-home order. The struggle was exacerbated for students who were tested coronavirus positive or caregivers for immediate family members. The pandemic also had a major psychosocial impact on individuals in academia who lost their loved ones or became unemployed. In a nutshell, both students and instructors were not able to perform their academic responsibilities effectively and had to sacrifice learning goals to some extent. © American Society for Engineering Education, 2021</t>
  </si>
  <si>
    <t>This article takes an approach to creating a machine learning model for the oil and gas industry. This task is dedicated to the most up-to-date issues of machine learning and artificial in-telligence. One of the goals of this research was to build a model to predict the possible risks arising in the process of drilling wells. Drilling of wells for oil and gas production is a highly complex and expensive part of reservoir development. Thus, together with injury prevention, there is a goal to save cost expenditures on downtime and repair of drilling equipment. Nowadays, companies have begun to look for ways to improve the efficiency of drilling and minimize non-production time with the help of new technologies. To support decisions in a narrow time frame, it is valuable to have an early warning system. Such a decision support system will help an engineer to intervene in the drilling process and prevent high expenses of unproductive time and equipment repair due to a problem. This work describes a comparison of machine learning algorithms for anomaly detection during well drilling. In particular, machine learning algorithms will make it possible to make decisions when determining the geometry of the grid of wells—the nature of the relative position of production and injection wells at the production facility. Development systems are most often sub-divided into the following: placement of wells along a symmetric grid, and placement of wells along a non-symmetric grid (mainly in rows). The tested models classify drilling problems based on his-torical data from previously drilled wells. To validate anomaly detection algorithms, we used his-torical logs of drilling problems for 67 wells at a large brownfield in Siberia, Russia. Wells with problems were selected and analyzed. It should be noted that out of the 67 wells, 20 wells were drilled without expenses for unproductive time. The experiential results illustrate that a model based on gradient boosting can classify the complications in the drilling process better than other models. © 2021 by the authors. Licensee MDPI, Basel, Switzerland.</t>
  </si>
  <si>
    <t>Security is one of the major concerns in industrial wireless sensor networks (IWSNs). To assure the security in clustered IWSNs, this article presents a secure clustering protocol with fuzzy trust evaluation and outlier detection. First, to deal with the transmission uncertainty in an open wireless medium, an interval type-2 fuzzy logic controller is adopted to estimate the trusts. And then, a density-based outlier detection mechanism is introduced to acquire an adaptive trust threshold used to isolate the malicious nodes from being cluster heads. Finally, a fuzzy-based cluster heads election method is proposed to achieve a balance between energy saving and security assurance, so that a normal sensor node with more residual energy or less confidence on other nodes has higher probability to be the cluster head. Extensive experiments verify that our secure clustering protocol can effectively defend the network against attacks from internal malicious or compromised nodes. © 2020 IEEE.</t>
  </si>
  <si>
    <t>An approach to simulating and analysing sensor events in a boxed beef supply chain is presented. The simulation component reflects our industrial partner's transport routes and parameters under normal and abnormal conditions. The simulated transport events are fed into our situational awareness system for detecting temperature anomalies or potential box tampering. The situational awareness system features a logic-based modeling language and an inference engine that tolerates incomplete or erroneous observations. The paper describes the approach and experimental results in more detail. © 2021 ACM.</t>
  </si>
  <si>
    <t>Reducing methane emissions is essential to tackle climate change. Here, we address the problem of detecting large methane leaks using hyperspectral data from the Sentinel-5P satellite. For that we exploit the fine spectral sampling of Sentinel-5P data to detect methane absorption features visible in the shortwave infrared wavelength range (SWIR). Our method involves three separate steps: i) background subtraction, ii) detection of local maxima in the negative logarithmic spectrum of each pixel and iii) anomaly detection in the background-free image. In the first step, we remove the impact of the albedo using albedo maps and the impact of the atmosphere by using a principal component analysis (PCA) over a time series of past observations. In the second step, we count for each pixel the number of local maxima that correspond to a subset of local maxima in the methane absorption spectrum. This counting method allows us to set up a statistical a contrario test that controls the false alarm rate of our detections. In the last step we use an anomaly detector to isolate potential methane plumes and we intersect those potential plumes with what have been detected in the second step. This process strongly reduces the number of false alarms. We validate our method by comparing the detected plumes against a dataset of plumes manually annotated on the Sentinel-5P L2 methane product. © 2021 Copernicus GmbH. All rights reserved.</t>
  </si>
  <si>
    <t>The maritime sector is facing a continuous shift towards digitalization. A ship built during the last decade shows all characteristics of a comprehensive information system, combining information and operational technologies. While industrial programmable logic controllers are used for engine and power management, the bridge is now highly relying on digital sensors, networks and displays for navigation. Meanwhile, over the last few years, many cyber attacks targeting maritime assets and made publicly confirm a real interest of criminal and non-state actors in this critical sector for our globalized economies. In this work, a concept designed to detect and visualize advanced navigation cyber attacks on maritime systems using contextual NMEA data analytics is presented. A strategy is built to enhance the detection of navigation spoofing attacks, assess possible physical impacts onboard and support decision makers. © 2021 IEEE.</t>
  </si>
  <si>
    <t>Anomaly event detection is crucial for critical infrastructure security(transportation system, social-ecological sector, insurance service, government sector etc.) due to its ability to reveal and address the potential cyber-Threats in advance by analysing the data(messages, microblogs, logs etc.) from digital systems and networks. However, the convenience and applicability of smart devices and the maturity of connected technology make the social anomaly events data multi-source and dynamic, which result in the inadaptability for multi-source data detection and thus affect the critical infrastructure security. To effectively address the proposed problems, in this paper, we design a novel anomaly detection method based on multi-source data. First, we leverage spectral clustering algorithm for feature extraction and fusion of multiple data sources. Second, by harnessing the power of deep graph neural network(Deep-GNN), we perform a fine-gained anomaly social event detection, revealing the threatening events and guarantee the critical infrastructure security. Experimental results demonstrate that our framework outperforms other baseline anomaly event detection methods and shows high tracking accuracy, strong robustness and stability. © 2021 ACM.</t>
  </si>
  <si>
    <t>Anomalies or failures in large computer systems, such as the cloud, have an impact on a large number of users that communicate, compute, and store information. Therefore, timely and accurate anomaly detection is necessary for reliability, security, safe operation, and mitigation of losses in these increasingly important systems. Recently, the evolution of the software industry opens up several problems that need to be tackled including (1) addressing the software evolution due software upgrades, and (2) solving the cold-start problem, where data from the system of interest is not available. In this paper, we propose a framework for anomaly detection in log data, as a major troubleshooting source of system information. To that end, we utilize pre-trained general-purpose language models to preserve the semantics of log messages and map them into log vector embeddings. The key idea is that these representations for the logs are robust and less invariant to changes in the logs, and therefore, result in a better generalization of the anomaly detection models. We perform several experiments on a cloud dataset evaluating different language models for obtaining numerical log representations such as BERT, GPT-2, and XL. The robustness is evaluated by gradually altering log messages, to simulate a change in semantics. Our results show that the proposed approach achieves high performance and robustness, which opens up possibilities for future research in this direction. © 2021 IEEE.</t>
  </si>
  <si>
    <t>Logs are a common way to record detailed run-time information in software. As modern software systems evolve in scale and complexity, logs have become indispensable to understanding the internal states of the system. At the same time however, manually inspecting logs has become impractical. In recent times, there has been more emphasis on statistical and machine learning (ML) based methods for analyzing logs. While the results have shown promise, most of the literature focuses on algorithms and state-of-the-art (SOTA), while largely ignoring the practical aspects. In this paper we demonstrate our end-to-end log classification pipeline, Linnaeus. Besides showing the more traditional ML flow, we also demonstrate our solutions for adaptability and re-use, integration towards large scale software development processes, and how we cope with lack of labelled data. We hope Linnaeus can serve as a blueprint for, and inspire the integration of, various ML based solutions in other large scale industrial settings. © 2021 IEEE.</t>
  </si>
  <si>
    <t>The proceedings contain 121 papers. The topics discussed include: research on oxygen saturation based on statistical analyses; application of machine learning in recommendation system; research on location of cold chain logistics distribution center with low carbon in Beijing-Tianjin-Hebei area on the basis of RNA-artificial fish swarm algorithm; health evaluation method of supercapacitor based on data mining; research on network traffic anomaly detection method based on deep learning; microservice monitoring and handoff algorithm based on dual-node hot standby; application of particle swarm optimization on reliability sampling inspection program for success or failure product; and quantitative research on the science and technology investment and economic growth of Guangdong province from the perspective of intelligent data analysis.</t>
  </si>
  <si>
    <t>With the integration of Internet and industry, traditional industrial control system (ICS) has faced cyber-security risks and challenges due to interacting with the Internet. In this paper, we propose an efficient and privacy-preserving data anomaly detection scheme (EPCAD) for ICS. The scheme, a combination of a homomorphic cryptosystem and the support vector machine (SVM) algorithm, has the capability of efficiently detecting anomalies in data without compromising data information. Security analysis result shows that the EPCAD scheme has the following advantages: protect the data in the programmable logic controller (PLC); ensure that the classification parameters of anomaly detection server (ADS) are not compromised. Performance evaluation analysis demonstrates that the EPCAD scheme has significant advantages in terms of computational costs and communication overheads. © Published under licence by IOP Publishing Ltd.</t>
  </si>
  <si>
    <t>During the past decade, the technological advancement have allowed the gambling industry worldwide to deploy various platforms such as the web and mobile applications. Govern-ment agencies and local authorities have place strict regulations regarding the location and amount allowed for gambling. These efforts are made to prevent gambling addictions and monitor fraud-ulent activities. The revenue earned from gambling provides a considerable amount of tax revenue. The inception of internet gambling have allowed professional gamblers to par take in unlawful acts. However, the lack of studies on the technical inspections and systems to prohibit unlawful internet gambling has caused incidents such as the Walkerhill Hotel incident in 2016, where fraudsters placed bets abnormally by modifying an Internet of Things (IoT)-based application called “MyCard”. This paper investigates the logic used by smartphone IoT applications to vali-date the location of users and then confirm continuous threats. Hence, our research analyzed transactions made on applications that operated using location authentication through IoT devices. Drawing on gambling transaction data from the Korea Racing Authority, this research used time series machine learning algorithms to identify anomalous activities and transactions. In our re-search, we propose a method to detect and prevent these anomalies by conducting a comparative analysis of the results of existing anomaly detection techniques and novel techniques. © 2021 by the authors. Licensee MDPI, Basel, Switzerland.</t>
  </si>
  <si>
    <t>Purpose: The purpose of this paper is to present the bibliometric study of articles IT Infrastructure Management to Avoid Failure Conditions. As in today’s era of IT Industries, IT infrastructure management plays a crucial role. As a result, substantial research is going on to improve the reliability and availability of assets in IT infrastructure. Design/methodology/approach: The paper analyzes and focuses the results acquired from articles accessed from Scopus for the past 15 years by examining in terms of frequently used keywords, the amount of work done in different countries and year-wise progression of the research, prolific authors, article citation frequencies, etc. Tools such as Gephi, Word Cloud, BiblioShiny, GPS visualizer, etc. are used for bibliometric analysis. Findings: The study comes out with maximum publications of IT infrastructure management from conferences and journals. Anomaly detection, log analysis and learning system are the most frequently used keywords in the publications. Significant research has been done in the USA, followed by China under the area of Computer Science with an increase in publication since 2018. Originality/value: This paper provides an accurate idea about the amount of work done in different countries and year-wise progression of the research. This bibliometric analysis will be useful for beginners to conduct a literature survey using appropriate literature available on the Scopus database. © 2020, Emerald Publishing Limited.</t>
  </si>
  <si>
    <t>In the fourth Industrial Revolution, cost-effective planning and rational management were the key to the success of the revolution. This paper mainly studies the development and application of models in machine learning technology. The abnormal activities monitored in real time are rectified so that the customer's electronic orders can be displayed through the support of big data, thus laying the foundation for the development of intelligent logistics. Under the data system, an exception model is created and classified and regressed. In this model, the security and stability of customer orders in the network can be automatically detected, and the abnormal data can be analyzed and evaluated. Unusual circumstances of this kind need to be in an intelligent logistics environment, and delivery tasks must be called intuitive for special care. Early detection of abnormal order events is expected to improve the accuracy of delivery planning. To enable new technical solutions, the logistics industry and economic decision-makers often lack the IT background and expertise needed to start developing new systems and technical solutions. Evaluate the benefits of using. Implementation and integration complexity is seen as one of the three major obstacles to the success of the IoT above. This is by hindering long-term investment in new technologies from slowing down digitization. © 2020</t>
  </si>
  <si>
    <t>Static information flow analysis (IFA) and dynamic information flow tracking (DIFT) have been widely employed in offline security analysis of computer programs. As security attacks become more sophisticated, there is a rising need for IFA and DIFT in production environment. However, existing systems usually deal with IFA and DIFT separately, and most DIFT systems incur significant performance overhead. We propose MIT to facilitate IFA and DIFT in online production environment. MIT offers mixed-mode information flow tracking at byte-granularity and incurs moderate runtime performance overhead. The core techniques consist of the extraction of taint semantics intermediate representation (TSIR) at compile-time and the decoupled execution of TSIR for information flow analysis. We conducted an extensive performance overhead evaluation on MIT to confirm its applicability in production environment. We also outline potential applications of MIT, including the implementation of data provenance checking and information flow based anomaly detection in real-world applications. © 2021 IEEE.</t>
  </si>
  <si>
    <t>An electronic nose has been applied in many areas such as the food industry, the environmental area, and this technology can be used to detect some explosives. Many classification machine learning techniques are applied for creating the model which manipulates data into a defined group to be used for customer grouping, marketing, anomaly detection, and medical analysis. The purpose of this research is to find a suitable classification technique to be applied in an electronic nose to imitate the ability of sniffer dogs to detect the chemical substances. This research compares the accuracy of eight different classification techniques, which are Logistic Regression, Support Vector Machine (SVM), Decision Tree, Random Forest (RF), Adaptive Boosting, K-Nearest Neighbors, Gaussian Naive Bayes, and Multilayer Perceptron in both binary and multi-class gas sensor array open source datasets. Experimental results show the top algorithms are RF, and SVM models, which give average score as 99.66 and 98.93, respectively. © 2021 IEEE.</t>
  </si>
  <si>
    <t>Failure Prediction in Oil and Gas Artificial Lift Systems is materializing through the implementation of advanced analytics driven by physics-based models. During the Phase I of this project, two early failure prediction machine learning models were trained offline with historical data and evaluated through a blind test. The next challenge, Phase II, is to operationalize these models on Real-Time and re-assess their accuracy, precision and early prediction (in days) while having the assets focusing on either extending the runtime through optimization, chemical injection, etc. or proactive pump replacement (PPR) for high producers wells with triggered early prediction alarms. The paper details Phase II of live prediction for two assets consisting of 740 wells to enable data-driven insights in engineers' daily workflow. In Phase I, a collaboration between SMEs and Data Scientists was established to build two failure prediction models for Electrical Submersible Pumps (ESP) using historical data that could identify failure prone wells along with the component at risk with high precision. Phase II entails the development of a Real-Time scoring pipeline to avail daily insights from this model for live wells. To achieve this, PDO leveraged its Digital Infrastructure for extraction of high-resolution measured data for 750 wells daily. A Well Management System (WMS) automatically sustains physics-based ESP models to calculate engineering variables from nodal analysis. Measured and engineered data are sampled, and referencing learnt patterns, the machine learning algorithm (MLA) estimates the probability of failure based on a daily rolling data window. An Exception Based Surveillance (EBS) system tracks well failure probability and highlights affected wells based on business logic. A visualization is developed to facilitate EBS interpretation. All the above steps are automated and synchronized among data historian, WMS and EBS System to operate on a daily schedule. From the Asset, at each highlighted exception, a focus team of well owners and SME initiate a review to correlate the failure probability with ESP signatures to validate the alarm. Aided by physics-based well models, action is directed either towards a) optimization, b) troubleshooting or c) proactive pump replacement in case of inevitable failure conditions. This workflow enables IT infrastructure and Asset readiness to benefit from various modeling initiatives in subsequent phases. Live Implementation of Exceptions from Predictive Analytics is an effective complement to well owners for prioritization of well reviews. Based on alarm validity, risk of failure and underperformance - optimizations, PPRs or workover scheduling are performed with reliability. This methodology would enable a Phase III of scaling up in Real-Time with growing assets wherethe system would be periodically retrained on True Negatives and maintained automatically with minimum manual intervention. It is experienced that a high precision model alone is not enough to reap the benefits of Predictive Analytics. The ability to operate in a production mode and embedding insights into decisions and actions, determines ROI on Data Science initiatives. Digital Infrastructure, a Real Time Well Modeling Platform and Cognitive adaptation of analytics by Well Owners are key for this operationalization that demands reliable data quality, computational efficiency, and data-driven decisions philosophy. © Copyright 2021, Society of Petroleum Engineers</t>
  </si>
  <si>
    <t>Medical professionals spend extensive time collecting, validating, reviewing, and analyzing medical device data. These devices use vendor-specific applications with lengthy trou-bleshooting times, causing extended downtimes where medical professionals have to manually document patient data in the electronic health record (EHR). Manual logging of this data creates delays and leaves it vulnerable to errors, manipulation, and omissions. In this paper, we present VitalCore, a medical device integration platform that supports access to medical device data in real-time. We deploy VitalCore in three applications at Penn Medicine: Medical Device Dashboard, Ventilation Alert, and Anomaly Detector. In the Medical Device Dashboard, we reduced, by up to six times, the amount of time required of medical professionals, clinical engineers, and IT analysts by simplifying the troubleshooting workflow, thus decreasing down-times and increasing clinical productivity. In Ventilation Alert, we demonstrated the ability to assist medical professionals by alerting them to newly ventilated patients. In Anomaly Detector, we showed that we could predict anomalous patterns in our data with 93% accuracy. © 2021 IEEE.</t>
  </si>
  <si>
    <t>Nowadays, the rapidly changing of manufacturing environment has pushed companies to achieve more customer satisfaction by enhancing product quality, reducing production cost, and realizing sustainability. Anomaly detection has a strong influence on the quality of products and it is usually conducted through visual quality inspection. The visual quality inspection of a product can be performed either manually or automatically. The manual inspection suffers from being a monotonous task, leading to overlooked errors and subjective assessments. Accordingly, the manufacturing industry has high ambitions to rely upon automated quality inspection systems to cope with the requirements of smart manufacturing and the emergence of industry 4.0. Efficient utilization of big data can enable the development of intelligent quality inspection systems. Machine learning as one of the prevailing data analytics methods is widely used to support and improve the performance of the automated quality inspection systems. This research compares the performance of Recurrent Neural Networks (RNN) like Multilayer Perceptron (MLP) with the traditional machine learning algorithms (TMLA) for anomalies detection in manufacturing such as Decision Trees, Random Forest (RF), k-Nearest-Neighbor (KNN), Support Vector Machine (SVM), Naïve Bayes, and Logistic Regression (LR). A data set for faults is adapted from the literature to fairly compare the performance of these algorithms considering different accuracy measures such as accuracy, precision, sensitivity, and F1-score. © IEOM Society International.</t>
  </si>
  <si>
    <t>The proceedings contain 32 papers. The topics discussed include: IoT security and safety testing toolkits for water distribution systems; vulnerability assessment and penetration testing on IP camera; medium-term prediction for ambulance demand of heat stroke using weekly weather forecast; analyzing the application of fuzzy logic in renewable energy systems; a programmable and reliable publish/subscribe system for multi-tier IoT; creation of smart structures with the aid of IoT; on the performance of isolation forest and multi-layer perceptron for anomaly detection in industrial control systems networks; improving health disabled people through smart wheelchair based on fuzzy ontology; and intelligent service migration in multi-domain cellular networks based on profile predictions.</t>
  </si>
  <si>
    <t>Based on 2020 SRE report, 80% of SREs work on postmortem analysis of incidents due to lack of provided information and 16% of toil come from investigating false positives/negatives. As a cloud service provider, the desire is to proactively identify signals that can help reduce outages and/or reduce the mean time to resolution. By leveraging AI for Operations (AIOps), this work proposes a novel methodology for proactive identification of log anomalies and its resolutions by sifting through the log lines. Typically, relevant information to retrieve resolutions corresponding to logs is spread across multiple heterogeneous corpora that exist in silos, namely historical ticket data, historical log data, and symptom resolution available in product documentation, for example. In this paper, we focus on augmented dataset preparation from multiple heterogeneous corpora, metadata selection and prediction, and finally, using these elements during run-time to retrieve contextual resolutions for signals triggered via logs. For early evaluation, we used logs from a production middleware application server, predicted log anomalies and their resolutions, and conducted qualitative evaluation with subject matter experts; the accuracy of metadata prediction and resolution retrieval are 78.57% and 65.7%, respectively. © 2021 IEEE.</t>
  </si>
  <si>
    <t>The proceedings contain 32 papers. The topics discussed include: capturing and labelling the experiences of survivors of disasters triggered by natural hazards; big data assisted strategy for resuming of work and production during COVID-19; proposal of information hub models for effective disaster support activities; satellite data transmission method for deep learning-based autoencoders; distributed systems anomaly detection based on log; dynamic evacuation system for the intelligent building based on beacons and handheld devices; research on mobile and broadband integration user identification based on big data analysis; research on distance based data records matching method for mobile network CDR; and exploration and discussion on operation management system of telecom operators.</t>
  </si>
  <si>
    <t>Many studies have been conducted in the manufacturing industry to support the cause analysis and early recovery of production line shutdowns caused by machine failures. However, methods such as simple anomaly detection are not effective against large machines with complex behavior. In this study, we propose a method for such machines to show the estimated causes of failure by combining log text files and sensor data, which record software behavior and hardware status, respectively. The proposed method is twice as accurate as methods with only software logs or sensor data, and achieves explainability of the results. © 2021 IEEE.</t>
  </si>
  <si>
    <t>The difficulty in applying traditional security mechanisms in Industrial Control System (ICS) environments makes a large portion of these mission-critical assets vulnerable to cyber attacks. Therefore, there is a dire need for the development of novel security mechanisms specifically designed to protect such critical systems. Recently a lot of attention has been given to mechanisms that exploit the EM emanations of devices for defense purposes. Such practices may lead to the development of robust external and non-intrusive anomaly detection systems. Nevertheless, the majority of current work in the area neglects to consider the implications of real-life environments, particularly environmental noise. In this work, we explore the limits of EM-based anomaly detection towards identifying injection attacks in control logic software in noisy environments. Our study conducted upon both synthetically generated and real signals identified that indeed environmental noise might significantly degrade the accuracy of the anomaly detection process. Experiments done upon synthetic data indicated that assuming that signals are captured with high sampling rates, even minor code injections can be detected with above-90% accuracy in noisy environments where SNR is up to-2dB. This is true even if naive detection methods are considered. Moreover, experiments done using a real-life testbed attest that even single-instruction injections can be detected with near-perfect accuracy in relatively clean environments. Finally, noise-elimination techniques can drastically improve the reliability of the detection mechanism even in noisy environments. © 2021 IEEE.</t>
  </si>
  <si>
    <t>Lattice regression-based models are highly-constrainable and interpretable machine learning models used in applications such as query classification and path length prediction for maps. To improve their performance and better serve these models to millions of consumers, we accelerate them using field programmable gate arrays. We adopt a library-based approach using a high level hardware description language (HLHDL) to support the broad family of lattice models. HLHDLs improve productivity by providing both control abstraction such as looping, reductions, and memory hierarchies, as well as automatically handling low-level tasks such as retiming. However, these abstractions can lead to performance bottlenecks if not carefully used. We characterize these bottlenecks and implement a lattice regression library using a streaming tensor abstraction which avoids them. On a pair of models trained for network anomaly detection, we achieve a 166,-,256 × speedup over CPUs even with large batch sizes. © 2021 IEEE.</t>
  </si>
  <si>
    <t>This chapter introduces typical cases of artificial intelligence and big data application in oil and gas industry. In the upstream field, it introduces how to combine digital rock physics with big data and AI to optimize recovery efficiency. Digital core (also known as digital petrophysics—DRP) technology enables more reliable physical information about pore-scale multiphase flows to determine the cause of low recovery and provides new ways for different injection solutions to improve reservoir performance. Combined with digital rock technology and AI, we can integrate the characteristics of digital rock databases into logging and well data, and use a variety of advanced classification techniques to identify the remaining oil and gas potential. Through the multi-phase flow simulation, the multi-scale model can predict the best injection method for maximum recovery under different conditions and propose possible solutions to optimize crude oil production. In the downstream field, the application of AI and big data analysis in planning and scheduling systems, process unit optimization, preventive maintenance of equipment, and other aspects is introduced. Among them, the molecular-level advanced planning and scheduling system (MAPS) can realize the cost performance measurement under different production schemes for potential types of processable crude oil, which is conducive to more accurate selection of crude oil and prediction of crude oil properties. In addition, the whole process simulation can be used to understand the product quality changes under different crude oil blending schemes and different unit operating conditions, which is conducive to timely adjusting the product blending schemes according to economic benefits or ex-factory demands. The operation conditions of secondary units and even the properties of mixed crude oil can be deduced according to different product quality requirements. In the process of optimization, the Continuous Catalytic Reforming (CCR) unit in the refinery process, for example, introduces the application of large data analysis, including correlation analysis, single index detection, multidimensional data anomaly detection, and the parameters of the single objective optimization, a multi-objective parameter optimization analysis, unstructured data analysis, and forecast analysis based on material properties. Good practices in CCR units have also been extended to other oil refining and chemical units, such as Fluid Catalytic Cracking (FCC) and ethylene cracking. In terms of equipment preventive maintenance, it introduced how to integrated application of Internet of things, deep machine learning, knowledge map and other technology to build real-time and on-line distributed equipment health monitoring and early warning system, for early detection of equipment hidden danger, early warning, early treatment of providing effective means, guarantee equipment run healthy and stable for a long period of time, to reduce unplanned downtime losses. In particular, the establishment of equipment prediction model based on time series and AI can realize effective monitoring and early warning of equipment faults such as shaft displacement, shaft fracture, shell cracking, power overload, and prediction of equipment remaining life. © 2021 Elsevier Inc. All rights reserved.</t>
  </si>
  <si>
    <t>The proceedings contain 23 papers. The special focus in this conference is on Information Security Application. The topics include: Pattern Matching over Encrypted Data with a Short Ciphertext; Efficient Adaptation of TFHE for High End-to-End Throughput; AnyTRNG: Generic, High-Throughput, Low-Area True Random Number Generator Based on Synchronous Edge Sampling; Masked Implementation of PIPO Block Cipher on 8-bit AVR Microcontrollers; Parallel Implementation of PIPO Block Cipher on 32-bit RISC-V Processor; No Silver Bullet: Optimized Montgomery Multiplication on Various 64-Bit ARM Platforms; ARMed Frodo: FrodoKEM on 64-Bit ARMv8 Processors; quantitative Analysis on Attack Capacity in Meltdown-Type Attacks; Adaptive Network Security Service Orchestration Based on SDN/NFV; a Method for Collecting Vehicular Network Data for Enhanced Anomaly Detection; a General Framework for Matching Pattern Hiding in Deep Packet Inspection; A Privacy-Preserving Payment Model for EV Charging; measuring Healthcare Data Breaches; BadASLR: Exceptional Cases of ASLR Aiding Exploitation; unsupervised Driver Behavior Profiling Leveraging Recurrent Neural Networks; on the Robustness of Intrusion Detection Systems for Vehicles Against Adversarial Attacks; a Framework for Generating Evasion Attacks for Machine Learning Based Network Intrusion Detection Systems; echo-Guard: Acoustic-Based Anomaly Detection System for Smart Manufacturing Environments; research on Improvement of Anomaly Detection Performance in Industrial Control Systems; quantum Cryptanalysis Landscape of Shor’s Algorithm for Elliptic Curve Discrete Logarithm Problem; Anonymous IBE from PEKS: A Generic Construction.</t>
  </si>
  <si>
    <t>The punctilious understanding of where and how Data Science creates a value-added in IoT network security lies in the applied experimental session evaluating the performance of particular machine learning models for attack detection. Results stand as a base demonstrating the benefits of the emerging technologies integration for predicting threats issues. Furthermore, implementing machine learning to intelligent security systems deepens the need for a multi-disciplinary approach and data e-infrastructure to manage the whole lifecycle (Software Engineering end-to-end, including ML and Data DevOps). Comparative performance analysis of the algorithms that have proven helpful in mitigating security in IoT domains such as Support Vector Machines, Random Forrest, Naïve Bayes, Logistic Regression, Decision Tree is presenting. The case study is accomplished by conducting experiments with the public available IoT-23 dataset containing labeled information of malicious and benign IoT network traffic. The benign scenarios were obtained from original hardware and not simulated. That allowed to be analyzed real network behavior. As a result, models produce accurate outputs usable to predict and detect vulnerabilities in IoT-based systems. Besides, the lab could be multiplicate for creating business and industrial demonstrators to present the advantages of developing intrusion detection tools featuring machine learning algorithms. © WMSCI 2021.All right reserved.</t>
  </si>
  <si>
    <t>In the context of prognosis and health management (PHM) frameworks, deep learning (DL) algorithms have had a strong impact on the development of diagnosis and prognosis techniques. To this end, a common approach is to use monitoring data from engineering systems to find patterns that can help to assess the system’s state of health and predict its future behavior. Accurate diagnosis models based on operational conditions can serve as a tool to determine maintenance policies and logistic optimization. Further, a precise system’s diagnosis is important to have a baseline for prognosis tasks, such as the estimation of the system’s remaining useful life (RUL). The latter relies on accurate RUL labels, which are hard to acquire, especially when dealing with multi-component systems that present few failure instances. Hence, though these models are widely studied in academia, applying them to real complex systems is a challenging task. In diagnosis applications, processing the data to train health state classifiers or damage detection models is an ongoing challenge, which hinders their applicability to real complex systems. In this paper, we present a methodology to detect a system’s degradation states based on monitoring data and maintenance logs. The methodology comprises a data preprocessing stage to separate data from the system’s healthy state from possibly degraded or anomalous data. The objective is to obtain a clean dataset to train a deep learning autoencoder (AE). Once trained, the AE is tuned to reconstruct data from healthy states and thus can be used to detect anomalies and the system’s degraded states based on the reconstruction error. The proposed methodology is flexible and can easily be adapted to any system with many components. The methodology is validated with a case study corresponding to a vapor recovery unit (VRU) located at an offshore oil production platform. The system is composed of multiple components where sensor data is collected for a one-year period every 15 seconds. Results show that by analyzing the behavior of the reconstruction error in time, the trained AE can accurately detect degradation on the system’s components based on their failure modes. © ESREL 2021. Published by Research Publishing, Singapore.</t>
  </si>
  <si>
    <t>Digital transformation of oil and gas companies requires consistent improvement of work performance management. Oil and gas companies strive to improve work efficiency and consistently develop and implement digital products. The realization of such complicated solutions requires deep diving into current business processes and transformation of them. This paper deals with implementation of digital management system for exploration and production wells. Digital management system for exploration and production wells is based on ideology of digital twin and act as a single window and single source of data for all exploration and production wells. Digital management system covers whole construction process started from planning stage to execution and results assessment and orchestrates the exchange of data between process phases and people involved in it. Transparency provided by the digital twin improves efficiency and accelerates well construction process. Cognitive assistants based on AI and ML techniques are implemented at every stage: while planning, the assistants search analogue wells, analyze its design and complications while drilling and provide recommendations for the most optimal well design, offers the optimum drilling mud density and recommends the most suitable set of logs to cover geological section uncertainty. At the execution stage, a number of ML assistants are used to increase efficiency and reduce risks while drilling: automatic method for anomaly detection while drilling to prevent complications while drilling, machine learning based model for automatic torque and drag control to control borehole condition to predict any signs of differential stuck, key sitting and pack-off, data-driven model for drilling bit position and direction determination to predict BHA position while drilling including a blind zone, data-driven model for the identification of the rock type at a drilling bit for correct geosteering application. © 2021, Society of Petroleum Engineers</t>
  </si>
  <si>
    <t>The proceedings contain 68 papers. The special focus in this conference is on Database and Expert Systems Applications. The topics include: Sarcasm Detection for Japanese Text Using BERT and Emoji; Sigmalaw PBSA - A Deep Learning Model for Aspect-Based Sentiment Analysis for the Legal Domain; BERT-Based Sentiment Analysis: A Software Engineering Perspective; a Stochastic Block Model Based Approach to Detect Outliers in Networks; Medical-Based Text Classification Using FastText Features and CNN-LSTM Model; diversified Pattern Mining on Large Graphs; EHUCM: An Efficient Algorithm for Mining High Utility Co-location Patterns from Spatial Datasets with Feature-specific Utilities; BERT-Based Multi-Task Learning for Aspect-Based Opinion Mining; GPU-Accelerated Vertex Orbit Counting for 5-Vertex Subgraphs; subgroup Discovery with Consecutive Erosion on Discontinuous Intervals; efficient Discovery of Partial Periodic-Frequent Patterns in Temporal Databases; database Framework for Supporting Retention Policies; internal Data Imputation in Data Warehouse Dimensions; purging Data from Backups by Encryption; improving Quality of Ensemble Technique for Categorical Data Clustering Using Granule Computing; Online Optimized Product Quantization for Dynamic Database Using SVD-Updating; querying Collections of Tree-Structured Records in the Presence of Within-Record Referential Constraints; Dealing with Plethoric Answers of SPARQL Queries; feature Selection and Software Defect Prediction by Different Ensemble Classifiers; traffic Flow Prediction Through the Fusion of Spatial-Temporal Data and Points of Interest; Fast SQL/Row Pattern Recognition Query Processing Using Parallel Primitives on GPUs; predicting Student Performance in Experiential Education; log-Based Anomaly Detection with Multi-Head Scaled Dot-Product Attention Mechanism; enhancing Scan Matching Algorithms via Genetic Programming for Supporting Big Moving Objects Tracking and Analysis in Emerging Environments.</t>
  </si>
  <si>
    <t>Anomaly detection is one of the key technologies to ensure the performance and reliability of software systems. Because of the rich information provided by logs, log-based anomaly detection approaches have attracted great interest nowadays. However, it’s time-consuming to check the large amount of logs manually due to the ever-increasing scale and complexity of the system. In this work, we propose a log-based automated anomaly detection approach called LogAttention, which embeds log patterns into semantic vectors and subsequently uses a self-attention based neural network to detect anomalies in the log pattern sequences. LogAttention has the ability to capture contextual and semantic information in the log patterns and to attend far more long-range dependencies in the log pattern sequence. We evaluate LogAttention on two publicly available log datasets, and the experimental results demonstrate that our proposed approach can achieve better results compared to the existing baselines. © 2021, Springer Nature Switzerland AG.</t>
  </si>
  <si>
    <t>The most important goal of customer service is to keep the customer satisfied. However, service resources are always limited and must prioritize specific customers. Therefore, it is essential to identify customers who potentially become unsatisfied and might lead to escalations. Data science on IoT data (especially log data) for machine health monitoring and analytics on enterprise data for customer relationship management (CRM) have mainly been researched and applied independently. This paper presents a data-driven decision support system framework that combines IoT and enterprise data to model customer sentiment and predicts escalations. The proposed framework includes a fully automated and interpretable machine learning pipeline using state-of-the-art methods. The framework is applied in a real-world case study with a major medical device manufacturer providing data from a fleet of thousands of high-end medical devices. An anonymized version of this industrial benchmark is released for the research community based on the presented case study, which has interesting and challenging properties. In our extensive experiments, we achieve a Recall@50 of 50.0% for the task of predicting customer escalations. In addition, we show that combining IoT and enterprise data can improve prediction results and ease troubleshooting. Additionally, we propose a practical workflow for end-users when applying the proposed framework. Author</t>
  </si>
  <si>
    <t>Information Technology (IT) Operations management is a vexing problem for most companies that rely on IT systems for mission-critical business applications. While IT operators are increasingly leveraging analytical tools powered by artificial intelligence (AI), the volume, the variety and the complexity of data generated in the IT Operations domain poses significant challenges in managing the applications. In this work, we present an approach to leveraging language models to pre-train features for optimizing IT Operations management tasks such as anomaly prediction from logs. Specifically, using log-based anomaly prediction as the task, we show that the machine learning models built using language models (embeddings) trained with IT Operations domain data as features outperform those AI models built using language models with general-purpose data as features. Furthermore, we present our empirical results outlining the influence of factors such as the type of language models, the type of input data, and the diversity of input data, on the prediction accuracy of our log anomaly prediction model when language models trained from IT Operations domain data are used as features. We also present the run-time inference performance of log anomaly prediction models built using language models as features in an IT Operations production environment. © 2021, Springer Nature Switzerland AG.</t>
  </si>
  <si>
    <t>A Web API (WAPI) is a type of API whose interaction with its consumers is done through the Internet. While being accessed through the Internet can be challenging, mostly when WAPIs evolve, it gives providers the possibility to monitor their usage. Currently, WAPI usage is mostly logged for traffic monitoring and troubleshooting. Even though they contain invaluable information regarding consumers’ behavior, they are not sufficiently used by providers. In this paper, we first consider two phases of the application development lifecycle, and based on them we distinguish two different types of usage logs, namely development logs and production logs. For each of them we show the potential analyses (e.g., WAPI usability evaluation) that can be performed, as well as the main impediments, that may be caused by the unsuitable log format. We then conduct a case study using logs of the same WAPI from different deployments and different formats, to demonstrate the occurrence of these impediments and at the same time the importance of a proper log format. Next, based on the case study results, we present the main quality issues of WAPI logs and explain their impact on data analyses. For each of them, we give some practical suggestions on how to deal with them, as well as mitigating their root cause. © 2021, Springer Nature Switzerland AG.</t>
  </si>
  <si>
    <t>Background: Backorders are an accepted abnormality affecting accumulation alternation and logistics, sales, chump service, and manufacturing, which generally leads to low sales and low chump satisfaction. A predictive archetypal can analyze which articles are best acceptable to ac-quaintance backorders giving the alignment advice and time to adjust, thereby demography accom-plishes to aerate their profit. Objective: To address the issue of predicting backorders, this paper has proposed an un-supervised approach to backorder prediction using Deep Autoencoder. Methods: In this paper, artificial intelligence paradigms are researched in order to introduce a predictive model for the present unbalanced data issues, where the number of products going on backorder is rare. Results: Un-supervised anomaly detection using deep auto encoders has shown better Area under the Receiver Operating Characteristic and precision-recall curves than supervised classification techniques employed with resampling techniques for imbalanced data problems. Conclusion: We demonstrated that Un-supervised anomaly detection methods specifically deep au-to-encoders can be used to learn a good representation of the data. The method can be used as a predictive model for inventory management and help to reduce the bullwhip effect, raise customer satisfaction as well as improve operational management in the organization. This technology is ex-pected to create the sentient supply chain of the future-able to feel, perceive and react to situations at an extraordinarily granular level. © 2021 Bentham Science Publishers.</t>
  </si>
  <si>
    <t>Cyber-physical systems in smart factories get more and more integrated and interconnected. Industry 4.0 accelerates this trend even further. Through the broad interconnectivity a new class of faults arise, the contextual faults, where contextual knowledge is needed to find the underlying reason. Fully-automated systems and the production line in a smart factory form a complex environment making the fault diagnosis non-trivial. Along with a dataset, we give a first definition of contextual faults in the smart factory and name initial use cases. Additionally, the dataset encompasses all the data recorded in a current state-of-the-art smart factory. We also add additional information measured by our developed sensing units to enrich the smart factory data even further. In the end, we show a first approach to detect the contextual faults in a manual preliminary analysis of the recorded log data. © 2021 Elsevier B.V.. All rights reserved.</t>
  </si>
  <si>
    <t>The proceedings contain 57 papers. The special focus in this conference is on Artificial Intelligence and Applications. The topics include: Cryptosystem Based on Hybrid Chaotic Structured Phase Mask and Hybrid Mask Using Gyrator Transform; PE File-Based Malware Detection Using Machine Learning; intelligence Graphs for Threat Intelligence and Security Policy Validation of Cyber Systems; anomaly Detection Using Federated Learning; enhanced Digital Image Encryption Using Sine Transformed Complex Chaotic Sequence; A Low-Power Ring Voltage-Controlled Oscillator with MOS Resistor Tuning for Wireless Application; Fuzzy Logic Control D-STATCOM Technique; Comparative Study on Machine Learning Classifiers for Epileptic Seizure Detection in Reference to EEG Signals; Design Fundamentals: Iris Waveguide Filters Versus Substrate Integrated Waveguide (SIW) Bandpass Filters; Software Cost Estimation Using LSTM-RNN; FPGA Implementation of Recursive Algorithm of DCT; Classification of EEG Signals for Hand Gripping Motor Imagery and Hardware Representation of Neural States Using Arduino-Based LED Sensors; Bandwidth and Gain Enhancement Techniques of DRA Antenna; TODD: Time-Aware Opinion Dynamics Diffusion Model for Online Social Networks; spectral Graph Theory-Based Spatio-spectral Filters for Motor Imagery Brain–Computer Interface; Discovering Mutated Motifs in DNA Sequences: A Comparative Analysis; classification of S&amp;P 500 Stocks Based on Correlating Market Trends; blockchain and Industrial Internet of Things: Applications for Industry 4.0; opinion Mining to Aid User Acceptance Testing for Open Beta Versions; a Genesis of an Effective Clustering-Based Fusion Descriptor for an Image Retrieval System; Artificial Neural Network (ANN) to Design Microstrip Transmission Line; MR Image Synthesis Using Generative Adversarial Networks for Parkinson’s Disease Classification; repulsion-Based Grey Wolf Optimizer.</t>
  </si>
  <si>
    <t>Background and aims: Over time new energy sources and advanced technologies will be needed. Fossil fuels such as gas energy play a major role in the energy demand of world. Natural gas (NG) containing of methane as a primary fuel is used in urban and building application. Moreover, development of technological methods for gas extraction increased the use of this resource. It is also a source of raw material for petrochemical industry. Although methane is often regarded as a non-toxic chemical but high concentration can reduce the percentage of oxygen in the air. Natural gas distribution, lower extraction cost and less environmental contamination are the advantages of natural gas consumption. In these years, natural gas as a source of energy basket was used due to environmental issues and decreasing of oil reserve in world. However, natural gas is the most important alternative instead of fuel. After extraction of natural gas, it sent to refiner. By finishing the refining and processing procedure, natural gas is chemically ready to use but it is colorless and odorless gas as physically. From a safety point of view, a change must be made in natural gas to be quickly and easily identifiable. In the gas distribution process for industrial and public use, insurance of the user safety is important. Many accidents are reported where gas leak cause these difficulties. Therefore, in this industry, sulfur containing compounds as a leak warning was added to transmission system in order to recognize gas egression. In the city station; natural gas with the maximum pressure of 700-1000 PSIG and a minimum pressure of 300-350 PSIG was transited and then pressure was reduced in the level of 250 PSIG. The compounds are used to prevent the potential risks of leaks and explosion. Sulfur containing compounds have a very prominent odor; so that is detectable by the sense of smell at the lowest level of release. These compounds could cause eye and throat irritation and bronchitis. Inhalation exposure of hydrocarbons increased the risk of headaches, eye irritation and asthma. However, occupational exposure to natural gas in this industry is considerable and the natural gas toxicity in workers is a health risk for gas staff industry. Although exposure to natural gas in homes is very low, exposure to natural gas for technical personnel in gas industry is an important concern. Technical personnel monitor troubleshooting of gas system. However limited number of investigations have studied the effect of airborne exposure to natural gas. Therefore, the purpose of this study is to evaluate the effect of occupational exposure to natural gas compounds on cholinergic activity and plasma thiol groups. Plasma thiol was evaluated to show the balance between the generation and deactivation of free radicals. Methods: This research is a descriptive with comparative design that was carried out in Chaharmahal va Bakhtiari Gas Company in the year of One hundred ninety eighty eight and One hundred ninety eighty nine. In this study, eighty men workers from the technical personnel of the gas company as the exposed group and also eighty men employees from the administrative section of the company were selected as the control group. Demographic information including age, work experience and smoking was collected using a worksheet. The health statue of subjects was evaluated by their medical examination file. All participants in the study had no specific disease and did not use particular drug. Subjects fill General Health Questionnaire for entering to study. The questionnaire assesses physical symptoms, anxiety, social dysfunction and depression. The scoring method in this questionnaire is from 1 to 4 for options a through d. The test scores in each sub score was between 4 to 28. A score higher than 14 for each sub-scale indicate a probability of a problem. Because of statistical test age, official personnel, smoking and work experience in unexposed subjects were matched with the technical staff. Age of technical personnel was 37.41±6.42 year. At the end of the shift, for each person two mL blood was sampled and collected in an anticoagulant tube. Blood samples were centrifuged at three thousand RPM for ten min and plasma was prepared. Workers of natural gas industry have tasks such as trouble-shooting and adjustment activity. In these tasks leakage, filter replacement and regulator adjustment was performed. In addition, technical staff monitor the various station daily. Health risk was determined by the levels of plasma thiol as an indicator of oxidative stress and evaluating the activity of the parasympathetic nervous system in both groups of technical and administrative subjects. Thiol groups in body proteins are an important antioxidant and is one of the major intra- and extra cellular reducers. Thiol group exist in the structure of proteins and indicate antioxidant properties of plasma. It has an anti-oxidant role while by reacting with oxidizing agent reduced oxidative stress. Plasma thiol levels were measured using the Hu method. In this method, 5,5'-dithiobis-(2-nitrobenzoic acid) is reduced by thiol groups to 2-nitro-5-mercaptic acid. Anion 2-Nitro-5-mercaptouric acid is a yellow compound. Therefore, the intensity of the dye produced in the reaction will be proportional to the total thiol concentration of the reductant. The absorbance of the thiol solution is measured at 412 nm. The outcome of results were analyzed by the software of SPSS version twenty one. The level of statistical significance was set at pre value of 0.05.Data normality were analyzed using Kolmogorov Smiirnov test. Data were presented by Mean ±Sd. for normal distribution of data, the difference between exposed and control subjects was evaluated by two sample student t-test. If samples have not normal like distribution Mean Whitney U test was applied. Results: The mean of age in technical workers of the gas company were 37.6 ± 41.42 years by work experience of 10.93 ± 5.37.There are no significant difference between work experience and age in the exposed and administrative workers. The results show that cholinergic activity in the technical personnel is significantly higher in comparison with that of the administrative staff by the pre value lower than 0/02. A total of seventy percent of the cholinergic activity in administrative staff people as base level was set at twenty four unit per liter. The activity of acetylcholine esterase in fifty nine percent of technical personnel was lower than this base value. The rate of decrease relative to baseline ranged from 0.57 to 24.52 U / L. The results of Logistic regression test show the chances of abnormalities of acetyl choline esterase activity in technical personnel are two times higher than to office personnel. The activity of acetyl choline esterase enzyme in the technical personnel has a significant relationship with the levels of thiol levels in the plasma. Median of thiol group in plasma of exposed group was 0.48 from 0.121 to 1.07 micro molar and for unexposed population was 0.5 micro molar by minimum value of 0.012 to maximum level of 0.94 micro molar. The level of plasma thiol groups was not significantly different between technical personnel and office subjects by the pre value lower than 0/642. Pearson correlation test showed that acetylcholinesterase activity in technical personnel was positively correlated by Pre value lower than 0.05 with plasma thiol groups (r = 0.3). One of the most important reasons for the change in cholinergic activity is the disruption of the balance of oxygen free radicals. The results of this study are in line with the theory that the decrease in cholinesterase activity is correlated with the decrease in plasma thiol groups. The low correlation coefficient between cholinergic activity and thiol group could be due to poor control of various factors to cause oxidative stress in studied subjects such as nutrition and environmental pollution and so on. The results did not show a significant difference in the amount of thiol groups between different tasks of natural gas industry. Conclusion: Investigating the damaging factor in natural gas workers is one of the most important factors in the health controlling among the energy producing industries. Researches have shown no clear perspective on the long exposure for occupational exposure in natural gas industry. In order to prevent the toxicity of chemical agent in the workplace, biological monitoring of workers is an important for the control of chemical exposure. Several decades ago, investigation of enzymatic activity is a suitable biomarker for chemical exposure monitoring. Consequently, odorant compound due to their Organo sulphur structure cause increase in the para sampatic activity then could be effect in the health of technical subjects in gas industry. In this study, the level of thiol group in technical personnel was lower than in office workers but this relationship was not significant. The lack of difference between plasma thiol groups in the exposed subjects and official workers could be related to variation of the compound containing the thiol group. The toxicity of natural gas was not sufficient to reduce plasma thiol group in exposed people. © 2020 Iran University of Medical Sciences. All rights reserved.</t>
  </si>
  <si>
    <t>A plethora of research is available for detecting and mitigating threats that occur across the organization's boundaries. However, Insider Threat Detection has only recently entered the limelight. It turns out to be a daunting task, given that insiders can evade firewalls, Intrusion Detection Systems, and other security mechanisms aimed at protecting the information infrastructure from outside attacks. In addition to this, some insiders having administrative rights to access privileged information and perform operations on it might turn rogue. Their malicious actions could go undetected as their digital footprint might get buried in massive dumps of log data. This survey aims to provide a comprehensive explanation of the problem statement at hand, Insider Threat Detection using Deep Learning. It has been initiated by introducing Insider Threat Detection and related terminology. Deep Learning has been chosen as the preferred approach for solving this problem statement as it has been proven to be better than the conventional Machine Learning algorithms while dealing with complex data originating from varied sources. Here, Deep Learning and Log based Anomaly Detection have been explained. Some datasets available specifically for the research domain of Insider Threat Detection have been brought under one roof. Then, by having a closer look at the CERT Insider Threat Dataset, a brief comparative analysis of the existing Deep Learning solutions for Insider Threat Detection based on this dataset is provided. Also, this work overviews the challenges faced and how they open doors for further research. In order to cater to the readers looking for an industry-oriented approach, this survey explains how a Deep Learning model can be integrated with the Elasticsearch-Logstash-Kibana (ELK) Stack. © 2020 IEEE.</t>
  </si>
  <si>
    <t>Due to the rise of Industrial Control Systems (ICSs) cyber-attacks in the recent decade, various security frameworks have been designed for anomaly detection. While advanced ICS attacks use sequential phases to launch their final attacks, existing anomaly detection methods can only monitor a single source of data. However, analysis of multiple security data could provide more comprehensive and system-wide anomaly detection in industrial networks. In this paper, we present an anomaly detection framework for ICSs that consists of two stages: i) blockchain-based log management where the logs of ICS devices are collected in a secure and distributed manner, and ii) multi-source anomaly detection where the blockchain logs are analysed using multi-source deep learning which in turn provides a system wide anomaly detection method. We validated our framework using two ICS datasets: a factory automation dataset and a Secure Water Treatment (SWaT) dataset. These datasets contain physical and network level normal and abnormal traffic. The performance of our new framework is compared with single-source machine learning methods. The precision of our framework is 95% which is comparable with single-source anomaly detectors. However, multi-source analysis is more robust because it can detect anomalies from multiple sources simultaneously, while achieving comparable precision for each of the sources. © 2020 IEEE.</t>
  </si>
  <si>
    <t>A hybrid health monitoring system for wind turbine generators is introduced. The novelty of this research consists in approaching a 115-wind turbine fleet by using the fusion of multiple sources of information. Analog SCADA data is analyzed through an autoencoder which allows to identify anomalous patterns within the input variables. Alarm logs are processed and merged to the anomaly detection output, creating a reliable health estimator of generator conditions. The proposed methodology has been tested on a fleet of 115 wind turbines from four different manufacturers located in various locations around Europe. The solution has been compared with other existing data modeling techniques offering impressive results on the fleet. An accuracy of 82% and a Kappa of 56% were obtained. The detailed methodology is presented using one of the available windfarms, composed of 13 onshore wind turbines rated 2 MW power. The rigorous evaluation of the results, the utilization of real data and the heterogeneity of the dataset prove the validity of the system and its applicability in an online operating scenario. © 2020 by the authors. Licensee MDPI, Basel, Switzerland.</t>
  </si>
  <si>
    <t>The proceedings contain 343 papers. The topics discussed include: camera-LiDAR data fusion for autonomous mooring operation; DFIG pitch angle control with PID-type Fuzzy logic controller in a microgrid; dynamic augmented kalman filtering for human motion tracking under occlusion using multiple 3D sensors; data analysis of bitcoin blockchain network nodes; accurate reactive power sharing and harmonic mitigation in islanded microgrids using adaptive virtual capacitance; adaptive multi-layer structure for anomaly detection in hyperspectral images; parameter design and performance analysis of an improved MOCEO algorithm; improved RCM method by AHP-FCE for the maintenance strategy of reciprocating compressor unit; multicriteria group decision making approach for evaluating the performance of FinTech projects; anomaly detection of heat energy usage in district heating substations using LSTM based variational autoencoder combined with physical model; and the effect of hatch angles on the microstructure and mechanical properties of selective laser melting 316L stainless steel.</t>
  </si>
  <si>
    <t>The proceedings contain 124 papers. The topics discussed include: an EEG device with synchronization of auditory stimuli; structure-based optical logics without using transistors; a radiation-hardened readout integrated circuits for sensor systems; deep learning-based deblur using gyroscope data; mini-LED displays pixel circuit design; network anomaly detection based on in-band network telemetry with RNN; interaction data analysis for personalized recommendation system; an algorithm for compensating synchronization error in IoT-based wireless sensor networks; an automatic database generation algorithm for local optimization of CNN object detector for edge devices; a performance evaluation between two industrial protocols: mechatrolink III and SSCNET III; and re-labeling for real-time semantic segmentation in specific environments.</t>
  </si>
  <si>
    <t>Prediction of anomalous behavior in industrial assets based on sensor reading represents a key focus in modern business practice. As a matter of fact, forecast of forthcoming faults is crucial to implement predictive maintenance, i.e. maintenance decision making based on real time information from components and systems, which allows, among other benefits, to reduce maintenance cost, minimize downtime, increase safety, enhance product quality and productivity. However, building a model able to predict the future occurrence of a failure is challenging for various reasons. First, data are usually highly imbalanced, meaning that patterns describing a faulty regime are much less numerous than normal behavior instances, which makes model design difficult. Second, model predictions should be not only accurate (to avoid false alarms and missed detections) but also explainable to operators responsible for scheduling maintenance or control actions. In this paper we introduce a method called Interpretable Anomaly Prediction (IAP) allowing to handle these issues by using regularized logistic regression as core prediction model. In particular, in contrast to anomaly detection algorithms which permit to identify if the current data are anomalous or not, the proposed technique is able to predict the probability that future data will be abnormal. Furthermore, feature extraction and selection mechanisms give insights on the possible root causes leading to failures. The proposed strategy is validated with a large imbalanced multivariate time-series dataset consisting of measurements of several process variables surrounding an high pressure plunger pump situated in a complex chemical plant. © 2020</t>
  </si>
  <si>
    <t>Programmable logic controller (PLC) is one of the critical infrastructure in industrial control system, which is therefore vulnerable to a variety of cyber-attacks. To mitigate this issue, we design an anomaly detection system, a novel non-invasive intrusion detection method for PLC. Our system utilizes the magnetic side-channel information around the power supply module of PLC and analyzes the running status rely on the fact that different programs will result in various magnetic characteristic. We design a classification algorithm which can extract representational features from the raw signal, as well as avoid the interference of environmental noise. To validate the idea, we design 3 types of attacks and implement on the prototype of thermal power plant in laboratory. The evaluation shows our system is feasible to detect attacks and achieve an overall detection accuracy above 90%. © 2020 IEEE.</t>
  </si>
  <si>
    <t>Distributed systems have been widely used in the information technology industry. However, with the increasing scale and complexity of distributed systems, the efficiency and accuracy of manual anomaly detection in system logs have decreased. Therefore, there is a great demand for a highly accurate and efficient automatic anomaly detection method based on system log analysis to ensure the reliability and the stability of large-scale distributed systems. In this paper, we propose VeLog, an automatic anomaly detection method based on variational autoencoders (VAEs). In the offline training phase, VeLog learns the patterns of normal log sequences and then generates normal intervals. In the online detection phase, VeLog detects an anomaly by automatically evaluating whether the distance between the input vector and its estimated vector matches these normal intervals. We evaluate VeLog on log datasets collected from representative distributed systems. The experimental results demonstrate that VeLog can detect anomalies with high accuracy and good efficiency. © 2020 IEEE.</t>
  </si>
  <si>
    <t>The proceedings contain 39 papers. The topics discussed include: decentralized digital-asset exchanges: issues and evaluation; keyword searchable encryption scheme based on blockchain in cloud environment; design of railway accident analysis system based on artificial intelligence; a blockchain-based scheme for secure storage and sharing of student digital profiles; digital music resource copyright management mechanism based on blockchain; an attack scheme of RSA encryption system with protocol failure; simulation analysis of music communication agent model based on blockchain technology; study on the new models of music industry in the era of AI and blockchain; research on big data and blockchain mining methods for music fan users; anomaly detection on time-series logs for industrial network; and music information retrieval technology: fusion of music, artificial intelligence and blockchain.</t>
  </si>
  <si>
    <t>Anomaly detection in todays industrial environments is an ambitious challenge to detect possible faults/problems which may turn into severe waste during production, defects, or systems components damage, at an early stage. Data-driven anomaly detection in multi-sensor networks rely on models which are extracted from multi-sensor measurements and which characterize the anomaly-free reference situation. Therefore, significant deviations to these models indicate potential anomalies. In this paper, we propose a new approach which is based on causal relation networks (CRNs) that represent the inner causes and effects between sensor channels (or sensor nodes) in form of partial sub-relations, and evaluate its functionality and performance on two distinct production phases within a micro-fluidic chip manufacturing scenario. The partial relations are modeled by non-linear (fuzzy) regression models for characterizing the (local) degree of influences of the single causes on the effects. An advanced analysis of the multi-variate residual signals, obtained from the partial relations in the CRNs, is conducted. It employs independent component analysis (ICA) to characterize hidden structures in the fused residuals through independent components (latent variables) as obtained through the demixing matrix. A significant change in the energy content of latent variables, detected through automated control limits, indicates an anomaly. Suppression of possible noise content in residuals—to decrease the likelihood of false alarms—is achieved by performing the residual analysis solely on the dominant parts of the demixing matrix. Our approach could detect anomalies in the process which caused bad quality chips (with the occurrence of malfunctions) with negligible delay based on the process data recorded by multiple sensors in two production phases: injection molding and bonding, which are independently carried out with completely different process parameter settings and on different machines (hence, can be seen as two distinct use cases). Our approach furthermore i.) produced lower false alarm rates than several related and well-known state-of-the-art methods for (unsupervised) anomaly detection, and ii.) also caused much lower parametrization efforts (in fact, none at all). Both aspects are essential for the useability of an anomaly detection approach. © 2020 Elsevier Inc.</t>
  </si>
  <si>
    <t>Today's digital world and evolving technology has improved the quality of our lives but it has also come with a number of new threats. In the society of smart-cities and Industry 4.0, where many cyber–physical devices connect and exchange data through the Internet of Things, the need for addressing information security and solve system failures becomes inevitable. System failures can occur because of hardware failures, software bugs or interoperability issues. In this paper we introduce the industry-originated concept of “smart-troubleshooting” that is the set of activities and tools needed to gather failure information generated by heterogeneous connected devices, analyze them, and match them with troubleshooting instructions and software fixes. As a consequence of implementing smart-troubleshooting, the system would be able to self-heal and thus become more resilient. This paper aims to survey frameworks, methodologies and tools related to this new concept, and especially the ones needed to model, analyze and recover from failures in a (semi)automatic way. Smart-troubleshooting has a relation with event analysis to perform diagnostics and prognostics on devices manufactured by different suppliers in a distributed system. It also addresses management of appropriate product information specified in possibly unstructured formats to guide the troubleshooting workflow in identifying fault—causes and solutions. Relevant research is briefly surveyed in the paper in order to highlight current state-of-the-art, open issues, challenges to be tackled and future opportunities in this emerging industry paradigm. © 2019 Elsevier B.V.</t>
  </si>
  <si>
    <t>The time-critical nature of medical emergencies, the requirements for system availability, and for real-time communication all make it exceedingly challenging to consistently enforce least-privilege access during medical emergencies (Break the Glass situations). Strict access control has to be suspended (must fail-open) when an emergency is declared, and only after the emergency has passed can a post-hoc audit be performed to determine the reasons (legitimacy) for overriding access control - standard operating procedure for healthcare facilities. Unfortunately, this does not proactively protect against misuse, but provides for identification and punishment of culprits. It is therefore essentially impossible to limit clinicians access to bare minimum permissions to perform life-saving activities during emergency access, especially in distributed medical systems. In this work we investigate the effectiveness of anomaly detection to ease the human burden of post-hoc audits in the medical Break-the-Glass (BTG) context. We use two different prediction models to perform real-time and post-BTG statistical analysis on time-series session log data for flagging anomalous user sessions and actions. Our approach combines a real-time fast analysis engine working on a partial feature set, as well as a post-hoc, slower analysis tool which works with the complete times series data of everything which occurred during the entire time of the emergency. © 2020 Owner/Author.</t>
  </si>
  <si>
    <t>The complexity and uncertainty in decision making causes supply chains to be more adaptive. In its expansion, the supply chain not only discusses distance and time, but has considered the risks and spatial perspectives. Spatial problems are generally solved by Geographic Information Systems (GIS) and Spatial Decision Support Systems (SDSS). Both systems provide various types of spatial analysis and visualization tools arranged in a problem-solving framework. The combination of GIS and Artificial Intelligent (AI) has greatly facilitated decision makers regarding data collection and spatial analysis, data manipulation and storage. The objective of this study was proposed to consider the Internet of Things (IoT) by including intelligent systems in existing sets of tools. The contribution of this study, we proposed intelligent system collaboration in SDSS to overcome the limitations of GIS in providing a knowledge base. We recommend that IoT devices namely remote sensing, RFID, and QR code be added to the SDSS to facilitate spatial data mining interpretation and be able to provide more knowledge base support. We offer the concept of Intelligent Spatial Decision Support Systems (ISDSS) in the agro-industry supply chain. We recommend various troubleshooting features that are not available in standard statistical methods, including using the Multi Objectives Genetic Algorithm (MOGA). For further research, we suggest this concept can be implemented in agro-industrial logistics. © 2020 IEEE.</t>
  </si>
  <si>
    <t>Industrial Control Systems (ICS) are present in many fields, sometimes critical infrastructures, and perform complex functions to carry out their missions. However, since the beginning of the century, they have been the target of increasingly specific attacks whose consequences can be catastrophic. Thus, new security approaches at the border between IT security and safety have emerged to detect malicious activities in ICS. S.A.F.E. (Security Approach based on Filter Execution) is one of them as it enables the order analysis issued by the Programmable Logic Controller (PLC) based on behavioral models. Indicators are used to trigger automation-oriented detection mechanisms. One of these indicators, the distance, measures the minimal number of orders from the PLC to apply from the current state before reaching a prohibited state. This computation is based on the Dijkstra algorithm which is time consuming and complex. This paper presents a comparative study of different algorithms for optimizing distance computation in a cybersecurity context. © 2020 IEEE.</t>
  </si>
  <si>
    <t>Cyber attacks on Industrial Control Systems (ICSs) to disrupt the associated physical systems, like power grids and water treatment plants, are a harsh reality of the world today. Detection and prevention of anomalous behaviors such as cyber attacks are of vital importance. This paper focuses on a method to detect such anomalous behaviors in near real-time using laptop class processing power. ICSs depend on the sensor measurements to monitor and operate a plant. Moreover, any change in the behaviors of a physical process due to an attack can also be unearthed from the sensor measurements. Under different circumstances, these sensor measurements follow typical patterns. A partially defined Boolean function based supervised classification method, known as Logical Analysis of Data (LAD), can extract patterns (or rules) from historical sensor measurements, and these rules can categorize the condition of a plant. In this paper, these rules are used to design an Anomaly Detection System (ADS) to unearth anomalous behaviors. The efficacy of the proposed method is assessed using the sensor measurements from a testbed known as Secure Water Treatment (SWaT) system. The proposed technique is generic and can be extended to other ICSs such as power and transportation. Additionally, compared to other anomaly detection approaches, LAD-based ADS also helps to localize the anomaly. © 2020 Elsevier Ltd</t>
  </si>
  <si>
    <t>To meet the real-time requirements of major industry players and society, today, far and wide, there are video surveillance systems. With the recent development in technology and reduction in hardware costs, the number of cameras installed per kilometer is now increasing. The major challenge with video analytics is storage and response time. This chapter discusses transforming an IP camera into an Intelligent Camera by proposing a hybrid method of computational intelligence techniques like fuzzy, genetic, swarm optimization, reinforcement learning, ensemble methods, and deep belief networks to perform analysis at the place of data generation itself. With the acquired intelligence, a hybrid algorithm for anomaly detection and scene identification using fuzzy logic and deep learning can be designed. Deep learning models promise quick response time and better accuracy levels on image identification. © 2021, IGI Global.</t>
  </si>
  <si>
    <t>Containerization becomes the proven technology for modernization of any application. Hence the adaptability of the container orchestration platform also increases widely across the industry. Many orchestration systems are available in the market, which could deploy and manage containerized application. Log analyzes in such environment become complex and challenging as a large number of components been involved. Troubleshooting is also a difficult task in such environment because of the dependency of each system or component. In this paper we propose a generic log analyzer which could analyses the log and automates the process of troubleshooting in an orchestration environment. © 2020 IEEE.</t>
  </si>
  <si>
    <t>Temperature monitoring of electrical equipment is useful to detect deficient conditions like loose connections that cause overheating and could lead to failures. The monitoring systems typically implement fixed threshold-based logic and provide warnings or alarms. However, the industry is starting to leverage additional variables like load (current through equipment), ambient conditions, etc., and implementing pattern recognition or artificial intelligence-based techniques to identify deficiencies at an early stage. The implementation of these advanced techniques generally requires dedicated computational resources and software. This paper presents a simple analytical physics-based model that can be used to provide an early anomaly detection capability for current-carrying conductors in electrical equipment. The analytical model is developed as a second order equation that can be easily included in a monitoring system platform without the need for additional computational resources and external software. This paper includes the theory and simulation results from a finite element model to validate the analytical model. The finite element model was set up in COMSOL to simulate the heat transfer in a current-carrying conductor and validate the proposed analytical physics-based model. © 2020 IEEE.</t>
  </si>
  <si>
    <t>Logs are one of the most valuable data sources for large-scale service management. Log representation, which converts unstructured texts to structured vectors or matrices, serves as the the first step towards automated log analysis. However, the current log representation methods neither represent domain-specific semantic information of logs, nor handle the out-of-vocabulary (OOV) words of new types of logs at runtime. We propose Log2Vec, a semantic-aware representation framework for log analysis. Log2Vec combines a log-specific word embedding method to accurately extract the semantic information of logs, with an OOV word processor to embed OOV words into vectors at runtime. We present an analysis on the impact of OOV words and evaluate the performance of the OOV word processor. The evaluation experiments on four public production log datasets demonstrate that Log2Vec not only fixes the issue presented by OOV words, but also significantly improves the performance of two popular log-based service management tasks, including log classification and anomaly detection. We have packaged Log2Vec into an open-source toolkit and hope that it can be used for future research. © 2020 IEEE.</t>
  </si>
  <si>
    <t>Troubleshooting a distributed system can be incredibly difficult. It is rarely feasible to expect a user to know the fine-grained interactions between their system and the environment configuration of each machine used in the system. Because of this, work can grind to a halt when a seemingly trivial detail changes. To address this, there is a plethora of state-of-the-art log analysis tools, debuggers, and visualization suites. However, a user may be executing in an open distributed system where the placement of their components are not known before runtime. This makes the process of tracking debug logs almost as difficult as troubleshooting the failures these logs have recorded because the location of those logs is usually not transparent to the user (and by association the troubleshooting tools they are using). We present TLQ, a framework designed from first principles for log discovery to enable troubleshooting of open distributed systems. TLQconsists of a querying client and a set of servers which track relevant debug logs spread across an open distributed system. Through a series of examples, we demonstrate how TLQenables users to discover the locations of their system's debug logs and in turn use well-defined troubleshooting tools upon those logs in a distributed fashion. Both of these tasks were previously impractical to ask of an open distributed system without significant a priori knowledge. We also concretely verify TLQ's effectiveness by way of a production system: a biodiversity scientific workflow. We note the potential storage and performance overheads of TLQcompared to a centralized, closed system approach. © 2020 ACM.</t>
  </si>
  <si>
    <t>Root cause analysis in a large-scale production environment is challenging due to the complexity and scale of the services running across global data centers. It is often difficult to review the logs jointly for understanding production issues given the distributed nature of the system. Additionally, there could easily be millions of entities, each described by hundreds of features. In this paper we present a fast dimensional analysis framework that automates the root cause analysis on structured logs with improved scalability. We first explore item-sets, i.e. combinations of feature values, that could identify groups of samples with sufficient support for the target failures using the Apriori algorithm and a subsequent improvement, FP-Growth. These algorithms were designed for frequent item-set mining and association rule learning over transactional databases. After applying them on structured logs, we select the item-sets that are most unique to the target failures based on lift. We propose pre-processing steps with the use of a large-scale real-time database and post-processing techniques and parallelism to further speed up the analysis and improve interpretability, and demonstrate that such optimization is necessary for handling largescale production datasets. We have successfully rolled out this approach for root cause investigation purposes within Facebook's infrastructure. We also present the setup and results from multiple production use cases in this paper. © 2020 Copyright is held by the owner/author(s).</t>
  </si>
  <si>
    <t>Software development for embedded systems, in particular code which interacts with boot-up procedures, can pose considerable challenges. In this work we propose the K-Seen-Before (KSB) approach to detect and highlight anomalous boot log messages, thus relieving developers from repeatedly having to manually examine boot log files of 1000+ lines. We describe the KSB instance based anomaly detection system and its relation to KNN. An industrial data set related to development of high-speed networking equipment is utilized to examine the effects of the KSB parameters on the amount of detected anomalies. The obtained results highlight the utility of KSB and provide indications of suitable KSB parameter settings for obtaining an appropriate trade-off for the cognitive workload of the developer with regards to log file analysis. © 2020 IEEE.</t>
  </si>
  <si>
    <t>Log-based failure diagnosis refers to intelligent analysis of system runtime logs to automatically discover system anomalies and diagnose system failures. Today, this technology is one of the key technologies of artificial intelligence for IT operations (AIOps), which has become a research hotspot in both academia and industry. This study first analyzes the log-based failure diagnosis process, and summarizes the research framework of fault diagnosis based on logs and four key technologies in the field: Log processing and feature extraction technology, anomaly detection technology, failure prediction technology, and fault diagnosis technology. Next, a systematic review is conducted of the achievements of scholars at home and abroad in these four key technical fields in recent years. At last, the different technologies are summarized in this field based on the research framework, and the possible challenges are looked forwarded for future research. © Copyright 2020, Institute of Software, the Chinese Academy of Sciences. All rights reserved.</t>
  </si>
  <si>
    <t>In this work, pair-to-pair peer learning (PPPL) as the simplest form of group-to-group peer learning (GGPL) is defined. GGPL is defined as a learning method where two or more peer groups interact to increase the knowledge of all members; while PPPL is defined as GGPL with group sizes of only two members each. A simple PPPL experiment was conducted and analyzed indicating an increase in knowledge gain when compared to peer learning (PL) alone. The experiment was conducted as a part of an experiential learning portion of an undergraduate engineering lab in a required computer-integrated manufacturing course for two engineering programs, mechatronics and industrial engineering. In the lab, students designed and implemented digital logic-based controls for a typical manufacturing operation. The students participating in the lab experiments were seniors majoring in mechatronics and/or industrial engineering. The mechatronics students had previous experiences with building digital circuits while their fellow students from industrial engineering did not. First, the students were divided into pairs where each industrial engineering student was paired with a mechatronics student. As the students were creating and implementing their designs, industrial engineering students learned from their mechatronics counterparts, thus engaging in PL. In addition, the student pairs that were able to finish the lab quickly were required to help the students that had problems implementing their designs thus engaging in PPPL. All student pairs had to write lab reports providing the working designs, the problems they encountered, and the solutions they devised. In addition, each student had to include two self-reflection paragraphs (part of closing the experiential learning feedback loop) about what they learned and what they liked. A students' questionnaire, test grades, lab reports, and lab designs were used as evaluation and assessment instruments. Student lab reports (qualitatively) and questionnaires (quantitatively) indicated that students learned much from their peers - from both the lab partners (PL) and other pairs (PPPL). In addition, the 'teaching' pairs who were helping others also learned from troubleshooting other students' circuits and by facing the misconceptions of other students. Finally, the PPPL participating students performed better on the tests dealing with digital logic circuit designs than the students that engaged in PL only. © American Society for Engineering Education 2020.</t>
  </si>
  <si>
    <t>Root cause analysis in a large-scale production environment is challenging due to the complexity and scale of the services running across global data centers. It is often difficult to review the logs jointly for understanding production issues given the distributed nature of the system. Additionally, there could easily be millions of entities, each described by hundreds of features. In this paper we present a fast dimensional analysis framework that automates the root cause analysis on structured logs with improved scalability. We first explore item-sets, i.e. combinations of feature values, that could identify groups of samples with sufficient support for the target failures using the Apriori algorithm and a subsequent improvement, FP-Growth. These algorithms were designed for frequent item-set mining and association rule learning over transactional databases. After applying them on structured logs, we select the item-sets that are most unique to the target failures based on lift. We propose pre-processing steps with the use of a large-scale real-time database and post-processing techniques and parallelism to further speed up the analysis and improve interpretability, and demonstrate that such optimization is necessary for handling large-scale production datasets. We have successfully rolled out this approach for root cause investigation purposes within Facebook's infrastructure. We also present the setup and results from multiple production use cases in this paper. © 2019 Owner/Author.</t>
  </si>
  <si>
    <t>Service-oriented 5G mobile systems are commonly believed to reshape the landscape of the Internet with ubiquitous services and infrastructures. The micro-services architecture has attracted significant interests from both academia and industry, offering the capabilities of agile development and scale capacity. The emerging mobile edge computing is able to firmly maintain efficient resource utility of 5G systems, which can be empowered by micro-services. However, such capabilities impose significant challenges on micro-services system management. Although substantial data are produced for system maintenance, the interleaved temporal-spatial information has not been fully exploited. Additionally, the flooding data impose heavy pressures on automatic analysis tools. Automated digestion of data is in an urgent need for system maintenance. In this paper, we propose a new learning-based anomaly detection framework for service-provision systems with micro-services architectures using service execution logs (temporally) and query traces (spatially). It includes two major parts: logging and tracing representation, and two-stage identification via a sequential model and temporal-spatial analysis. The experimental results show that the temporal-spatial features can accurately capture the nature of operational data. The proposed framework performs well on anomaly detection, and helps gain in-depth insights of large-scale systems. © 2015 IEEE.</t>
  </si>
  <si>
    <t>With the growth of Cyber-Physical Systems, new security challenges have emerged. Over the past few years, Naval systems have seen an increase of the deployment of Intrusion Detection Systems (IDS) to ensure the security of Programmable Logic Controller and Industrial Control System due to a plenty of vulnerabilities. In this context, several methods have been developed to effectively detect anomalies and intrusions such as cyber and physical alerts. Those methods need to be managed powerfully in order to increase anomaly detection in the cybernetic flows within naval systems. In this paper, we present a new strategy to generate meta data of naval cybernetics flows to illustrate vulnerabilities of naval systems. An anomaly detection method based on Teager-Kaiser operator is developed to show such vulnerabilities by analysing the collected time series. Simulations of three scenarios are provided to validate the new approach in Naval systems. The obtained results show the interest of the proposed naval anomaly detection strategy. © 2020 IEEE.</t>
  </si>
  <si>
    <t>Critical industrial systems have become profitable targets for cyber-attackers. Practitioners and administrators rely on a variety of data sources to develop security situation awareness at runtime. In spite of the advances in security information and event management products and services for handling heterogeneous data sources, analysis of proprietary logs generated by industrial systems keeps posing many challenges due to the lack of standard practices, formats, and threat models. This article addresses log analysis to detect anomalies, such as failures and misuse, in a critical industrial system. We conduct our study with a real-life system by a top leading industry provider in the air traffic control domain. The system emits massive volumes of highly-unstructured proprietary textual logs at runtime. We propose to extract quantitative metrics from logs and to detect anomalies by means of game theoretic feature selection and evidence combination. Experiments indicate that the proposed approach achieves high precision and recall at small tuning efforts. © 2005-2012 IEEE.</t>
  </si>
  <si>
    <t>Large-scale production systems are well known to encounter node failures, which affect compute capacity and energy. Both in HPC systems and enterprise data centers, combating failures is becoming challenging with increasing hardware and software complexity. Several data mining solutions of logs have been investigated in the context of anomaly detection in such systems. However, with subsequent proactive failure mitigation, the existing log mining solutions are not sufficiently fast for real-time anomaly detection. Machine learning (ML)-based training can produce high accuracy but the inference scheme needs to be enhanced with rapid parsers to assess anomalies in real-time. This work tackles online anomaly prediction in computing systems by exploiting context free grammar-based rapid event analysis.We present our framework Aarohi1, which describes an effective way to predict failures online. Aarohi is designed to be generic and scalable making it suitable as a real-time predictor. Aarohi obtains more than 3 minutes lead times to node failures with an average of 0.31 msecs prediction time for a chain length of 18. The overall improvement obtained w.r.t. the existing state-of-the-art is over a factor of 27.4×. Our compiler-based approach provides new research directions for lead time optimization with a significant prediction speedup required for the deployment of proactive fault tolerant solutions in practice. © 2020 IEEE.</t>
  </si>
  <si>
    <t>The growth in cyber attacks on industrial control systems (ICS) highlights the need for network intrusion anomaly detection. Researchers have proposed various anomaly detection models for industrial control network traffic based on machine learning algorithms. However, adversarial example attacks are hindering the widespread application of machine learning models. Existing researches on adversarial example attacks focused on feature-rich/high-dimensional datasets. However, due to the relatively fixed network topology of the industrial control network system, the number of features in an ICS dataset is small. It is unknown whether the existing researches on adversarial examples work well for low-dimensional ICS datasets. We aim to analyze the relationship between four common optimization algorithms (namely, SGD, RMSProp, AdaDelta and Adam) and adversarial sample attacking capability, and analyze the defending capability of typical machine learning algorithms against adversarial example attacks through experiments on a low-dimensional natural Gas dataset. We also investigate whether adversarial examples-based training can improve the anti-attack ability of deep learning algorithms. Moreover, a new index "Year-to-Year Loss Rate" is proposed to evaluate the white-box attacking ability of adversarial examples. Experimental results show that for the natural Gas dataset: 1)the optimization algorithm does have an impact on the white-box attacking ability of adversarial examples; 2)the adversarial example has the ability in carrying out black-box attacks to each typical machine learning algorithm; 3)compared with decision tree, random forest, support vector machine, AdaBoost, logistic regression and convolutional neural network, recurrent neural network has the best capability in resisting black-box attack of adversarial examples; 4) adversarial example training can improve the defending ability of deep learning models. © 2020, Science Press. All right reserved.</t>
  </si>
  <si>
    <t>At present, data mining, as a method of analysis with high timeliness and high fidelity, is playing an increasingly important role in society. Its quick pattern-discovering ability in large-scale data, and the ability to quickly discover laws is gradually replacing the role of manpower. In the current large-scale distributed systems (such as Hadoop, Spark, etc.), there are tens of thousands of system logs every day. The amount of data in these logs and the chaos of the relationship have greatly affected the programmers. Manual monitoring of the system's efficiency also increases the cost of training for new programmers. To solve the above problems, the combination of data mining and system analysis is an inevitable trend. Therefore, the machine learning model is also increasingly mentioned by the industry for system log analysis. But in most cases, the system logs will report really few "serious" logs of the system, which are the programmers most concerned about. However, since most machine learning models used for system log analysis are assumed to train on balanced data, these models are prone to overfitting when they do syslog warnings, so that the results are not ideal enough. This paper will explore the application capabilities of CNN-text (CT) in system log analysis from the perspective of deep learning. By comparing CT with the mainstream system log analysis machine learning model Support Vector Machine and Decision Tree, we will explore the superiority of CT, comparing with these algorithms; we will compare CT with CRT, analyzes the treatment of CT features, and verifies the superiority of CT in processing deep-learning models to process syslog class texts; finally applies all models to two different log class texts. Contract the data to prove the universality of CT. In the experiments comparing CT with the mainstream machine learning model of log analysis, the recall rate of CT compared with the optimal model has increased by nearly 15%. In experiments comparing CT with CRT model, CT is more advanced than The accuracy of CRT model is about 20% higher, the recall rate is about 80% higher, and the precision rate is about 60% higher; in the universal experiment of CT, various types of models are integrated into the experimental dataset of this paper, logstash and public. In the data set WC85_1, the recall rate of CT was higher than that of the model with the highest remaining recall (DT-Bi) by nearly 14% when the accuracy rate was 100% with other models with better performance. According to the results above, the ability to abstract feature sets from plots of texts and the ability of non-linear regression are better than mainstream system log analysis machine learning model. Meanwhile, comparing to CNN-RNN-text, which is also a sort of CNN model and pays too much attention to the sequential features of the texts of systematical logs, CNN-text concentrates less on that. This difference, however, makes CNN-text maintains much better performance than that of CNN-RNN-text. Finally, it is argued that CNN-text is the best method among the methods mentioned in this paper. © 2020, Science Press. All right reserved.</t>
  </si>
  <si>
    <t>The transformation of industrial manufacturing with computers and automation with smart systems leads us to monitor and log of industrial equipment events. It is possible to apply analytic approaches, and to find interpretive results for strategic decision making, providing advantages such as failure detection and predictive maintenance. Over the last years, many researchers have been studying the application of machine learning techniques to improve such tasks. In this context, we develop a system capable of detect anomalies on an Air Production Unit (APU), taking into consideration the peak frequency of each sensor. The study started with the analysis of the sensors installed on the APU, defining its normal behavior and its failure mode. Using that information, we define rules, to monitor the APU, to detect anomalies on its components, and to predict possible failures. The definition of rules was based on the peak frequency analysis, which allowed the setting of boundaries of normality for the APU working modes and, thus, the identification of anomalies. © 2020, Springer Nature Switzerland AG.</t>
  </si>
  <si>
    <t>Especially common in discrete manufacturing, timed event systems often require a high degree of synchronization for healthy operation. Discrete event system methods have been used as mathematical tools to detect known faults, but do not scale well for problems with extensive variability in the normal class. A hybridized discrete event and data-driven method is suggested to supplement fault diagnosis in the case where failure patterns are not known in advance. A unique fault diagnosis framework consisting of signal data from programmable logic controllers, a Timed Petri Net of the normal process behavior, and machine learning algorithms is presented to improve fault diagnosis of timed event systems. Various supervised and unsupervised machine learning algorithms are explored as the methodology is implemented to a case study in semiconductor manufacturing. State-of-the-art classifiers such as artificial neural networks, support vector machines, and random forests are implemented and compared for handling multi-fault diagnosis using programmable logic controller signal data. For unsupervised learning, classifiers based on principal component analysis utilizing major and minor principal components are compared for anomaly detection. The rule-based extreme random forest classifier achieves the highest validation accuracy of 98% for multi-fault classification. Likewise, the unsupervised learning approach shows similar success, yielding anomaly detection rates of 98% with false alarms under 3%. The industrial feasibility of this method is notable, with the results achieved with a training set 99% smaller than the supervised learning classifiers. Copyright © 2020 ASME</t>
  </si>
  <si>
    <t>Anomaly detection is one of the popular research fields in Machine Learning. Also, this is one of the key techniques in system and application monitoring in Industry. Anomaly detection comprises of outlier detection and identifying novelty from the data - it is a process to understand the deviation of an observation from existing observations [12] and identifying the new observations. Carrying out anomaly detection in an enterprise application is a challenge as there are complex processes to gather and analyze functional and non-functional logs of unlabeled data. In this paper we are proposing an unsupervised learning process with log featurization incorporating time window to detect outliers and novel errors from enterprise application logs. © Springer Nature Switzerland AG 2020.</t>
  </si>
  <si>
    <t>Pharmaceutical film coating is considered a key part in the production of solid pharmaceutical dosage forms since it gives superior organoleptic properties products. In addition, it can improve the physical and chemical stability of dosage forms, and modify the release characteristics of the drug. Several troubleshooting problems such as twinning mottling, chipping, etc., may arise during or after or even during the shelf life of the film coated dosage forms. These troubleshooting problems may be due to tablet core faults, coating formulation faults and/or coating process faults. These problems must be overcome to avoid unnecessary product problems. Film coating as well as other parts of the pharmaceutical technology is subjecting to continuous innovation. The innovation may be at different levels including pharmaceutical excipients, processes, software, guidelines and equipment. In fact, of particular note is the growing interest in process analytical technology, quality by design, continuous coating processing and the inclusion of new ready for use coating formulations. In this review, we tried to explore and discuss the status of pharmaceutical film coating, the challenges that face this manufacturing process and the latest technological advances in this important manufacturing process. © 2020 Zaid.</t>
  </si>
  <si>
    <t>New online fault monitoring and alarm systems, with the aid of Cyber-Physical Systems (CPS) and Cloud Technology (CT), are examined in this article within the context of Industry 4.0. The data collected from machines is used to implement maintenance strategies based on the diagnosis and prognosis of the machines' performance. As such, the purpose of this paper is to propose a Cloud Computing Platform containing three layers of technologies forming a Cyber-Physical System which receives unlabelled data to generate an interpreted online decision for the local team, as well as collecting historical data to improve the analyzer. The proposed troubleshooter is tested using unlabelled experimental data sets of rolling element bearing. Finally, the current and future Fault Diagnosis Systems and Cloud Technologies applications in the maintenance field are discussed. © 2020 Brazilian Institute for Information in Science and Technology. All rights reserved.</t>
  </si>
  <si>
    <t>Drilling activities are risky and costly, especially when performed offshore. Careful monitoring and real time data analysis are required for safe and efficient operations with minimized down-time. Drilling operations, being fast-paced and not visible, often lead to transient and unforeseen issues. The synchronous assessment and prediction of drilling quality has historically been a challenge. It relies on a prompt collection, analysis and prediction of the multiple sensors data, as well as an immediate comparison to the original drilling plan. Another challenge is achieving real-time well engineering, and automatically and instantaneously providing valuable insights to the engineering and operations teams. A system was successfully developed to tackle these challenges. It is a cloud-based application, made with an event-driven streaming architecture to automatically retrieve real-time drilling data and compare it with planned data. The real-time data is automatically made available to determine the current well operation or rig state, and trigger the subsequent engineering analysis. Next, a forecast model is trained with the engineering calculation outputs and it returns predictions on these outputs while considering their inherent uncertainty. As a result, these predictions enable alerts to be sent when the system detects approaching anomalous conditions. The proposed system is a DecisionSpace® 365 cloud-native application on an open architecture. It is flexible, accessible from anywhere, can be automatically updated for continuous improvement, and can be deployed easily and quickly. It can also be extended to further applications. Copyright © 2020 ASME</t>
  </si>
  <si>
    <t>The objective of this paper is to study the attempts made by Kuwait Oil Company (KOC) to solve a massive environmental exposure, which is the enormous amount of oily drilling legacy waste, stored in pits in the desert, and to define a future practice for new generated drilling waste. The study is limited to data gathered from the treatment activities in Northern Kuwait considering several factors such as environmental, technical, logistical and economical. The challenges, key considerations, issues and results will be discussed. The approach of this study is data collecting and analyzing utilizing different data visualization and statistical methods. The study starts with collecting qualitative and quantitative data regarding the old pits, new pits, waste generation rates, regulation and legislations, attempts and ideas, treatment process, logistics, environmental challenges. Then the collected data is analyzed against the objectives of this study. The data is analyzed from a statistical point of view enhanced by scientific laws and physics in order to understand the issue and its consequences in depth. Up until now about 130 thousand tons of oily hazardous waste have been treated which resulted in 12 million liters of recovered oil. Approximately 86% of the treated waste is from old pits and the remaining 14% is fresh waste. In other words, approximately 100 thousand tons of oily drill cuttings are cleaned and safely discharged to the desert. 7.4 million liters of the recovered oil is used as a fuel for the complete site operations including lodging facilities for staff avoiding logistics issue to transport diesel to site in a remote area. The rest of the recovered oil (4.6 million liters) is sold to "green project" companies. The region has an extremely harsh desert environment; therefore, the maintenance and troubleshooting have been challenging. It is concluded that a proper maintenance plan and spare parts availability is a key to success. Strict HSE procedures have been demanded and followed; this has prevented HSE related issues so far. Another important conclusion is that a combined assessment of legacy waste and future waste streams has led to new insights into waste management and the environment in desert areas. Oily legacy waste is a serious worldwide environmental issue and often addressed in isolation. By considering legacy waste in combination with future waste streams, new insights and concepts can be considered resulting into new solutions. This study illustrates that a significant amount of energy is wasted in the old pits, which together with new waste can be recovered and even reused when taking a holistic viewpoint. © 2020, Society of Petroleum Engineers</t>
  </si>
  <si>
    <t>The proceedings contain 29 papers. The special focus in this conference is on Computer Safety, Reliability and Security. The topics include: Predicting Railway Signalling Commands Using Neural Networks for Anomaly Detection; Automated Anomaly Detection in CPS Log Files: A Time Series Clustering Approach; assuring the Safety of Machine Learning for Pedestrian Detection at Crossings; safety-Aware Hardening of 3D Object Detection Neural Network Systems; model-Centered Assurance for Autonomous Systems; a Safety Framework for Critical Systems Utilising Deep Neural Networks; assurance Argument Elements for Off-the-Shelf, Complex Computational Hardware; quantifying Assurance in Learning-Enabled Systems; cyber-Security of Neural Networks in Medical Devices; systematic Evaluation of (Safety) Assurance Cases; FASTEN.Safe: A Model-Driven Engineering Tool to Experiment with Checkable Assurance Cases; on Validating Attack Trees with Attack Effects; Safety Meets Security: Using IEC 62443 for a Highly Automated Road Vehicle; Threat Analysis Framework for Safety Architectures in SCDL; efficient Load-Time Diversity for an Embedded Real-Time Operating System; Towards an Automated Exploration of Secure IoT/CPS Design-Variants; securing Electric Vehicle Charging Systems Through Component Binding; using Hardware-In-Loop-Based Fault Injection to Determine the Effects of Control Flow Errors in Industrial Control Programs; on Configuring a Testbed for Dependability Experiments: Guidelines and Fault Injection Case Study; a Classification of Faults Covering the Human-Computer Interaction Loop; just Enough Formality in Assurance Argument Structures; towards Recertification of Modular Updates in Integrated Maritime Systems of Systems; A Functional Verification Methodology for Highly Parametrizable, Continuously Operating Safety-Critical FPGA Designs: Applied to the CERN RadiatiOn Monitoring Electronics (CROME); A Compositional Semantics for Repairable BDMPs.</t>
  </si>
  <si>
    <t>The proceedings contain 70 papers. The special focus in this conference is on Formal Methods. The topics include: Anomaly detection from log files using unsupervised deep learning; formalisation and implementation of road junction rules on an autonomous vehicle modelled as an agent; CriSGen: Constraint-based generation of critical scenarios for autonomous vehicles; verification of fair controllers for urban traffic manoeuvres at intersections; temporal logic semantics for teleo-reactive robotic agent programs; the bourgeois gentleman, engineering and formal methods; a mission definition, verification and validation architecture; smart contracts: Application scenarios for deductive program verification; deductive proof of industrial smart contracts using why3; verifying smart contracts with cubicle; call me back, i have a type invariant; statistical model checking of randao’s resilience to pre-computed reveal strategies; a distributed blockchain model of selfish mining; towards a verified model of the algorand consensus protocol in coq; mi-cho-coq, a framework for certifying tezos smart contracts; smart contract interactions in coq; SEB-cg: Code generation tool with algorithmic refinement support for event-b; formal specification of a security framework for smart contracts; examples of the application of formal methods to interactive systems; modelling human reasoning in practical behavioural contexts using real-time maude; a survey of papers from formal methods for interactive systems (fmis) workshops; formal modelling of safety-critical interactive devices using coloured petri nets; model-based testing of post-wimp interactions using object oriented petri-nets; fortune nets for fortunettes: Formal, petri nets-based, engineering of feedforward for gui widgets; compiling c and c++ programs for dynamic white-box analysis; addressing usability in a formal development environment; preface.</t>
  </si>
  <si>
    <t>The proceedings contain 44 papers. The special focus in this conference is on Smart Multimedia. The topics include: Cascaded region proposal networks for proposal-based tracking; low-rank &amp;amp; sparse matrix decomposition and support vector machine for hyperspectral anomaly detection; Infrared and visual image fusion via multi-modal decomposition and PCNN in gradient domain fusion measure; RCA-NET: Image recovery network with channel attention group for image dehazing; certain and consistent domain adaptation; CSIOR: An ordered structured resampling of mesh surfaces; domain adaptive fusion for adaptive image classification; human body fall recognition system; race classification based iris image segmentation; level sets driven by adaptive hybrid region-based energy for medical image segmentation; traffic image dehazing based on wavelength related physical imaging model; fingerprint liveness detection based on multi-modal fine-grained feature fusion; synthetic aerial image generation and runway segmentation; ProDeblurGAN: Progressive growing of GANs for blind motion deblurring in face recognition; 3D object classification using 2D perspectives of point clouds; Poisson surface reconstruction from LIDAR for buttress root volume estimation; background subtraction by difference clustering; fog removal of aerial image based on gamma correction and guided filtering; 3D virtual environments to support new product development: A mobile platform based on an open innovation laboratory applied in higher education; simulation framework for load management and behavioral energy efficiency analysis in smart homes; s4 Product Design Framework: A Gamification Strategy Based on Type 1 and 2 Fuzzy Logic; improving the attention span of elementary school children in mexico through a S4 technology platform; preface; foveated haptic gaze.</t>
  </si>
  <si>
    <t>This paper proposes novel methods for anomaly detection in industrial dynamic processes based on logical and algebraical approaches. The paper contains an overview of some intensively developed approaches to dynamic processes modeling in terms of their suitability for the detection of anomalies. Main models of industrial dynamic processes using classical theory of stability, models with Pareto distribution, wavelet analysis, the problem of change-point, models with data mining methods are considered. Two logical approaches with discrete time are proposed: first one is using classical predicate logic and second one is using dynamic description logic. © 2020, Springer Nature Switzerland AG.</t>
  </si>
  <si>
    <t>X-ray simulation of realistic object models is relevant across all areas in which X-ray systems are employed, including medical, industrial, and security applications. A particularly exciting area of impact stems from the development of machine learning approaches to classification, detection, and data processing. The continued development of these techniques requires large labeled datasets. Traditionally, this data needed to be collected with physical machines, creating steep logistical challenges. Moreover, the testing and evaluation of such X-ray scanners present their own challenges, as machines need to be shipped to a site capable of handling certain anomalies. To help alleviate these burdens, virtual models and simulations can be used in lieu of empirical measurements. The confluence of powerful computers and advanced data processing techniques presents an opportunity to develop tools to aid in dataset creation as well as system analysis. We present efforts toward the maturity of such tools. Building on previous work to validate the performance of simulation software, we show how modeling realistic virtual objects can produce data representative of real-world measurements. Furthermore, we present the efficiency of such an approach that leverages advances in computer graphics, ray-tracing utilities, and GPU hardware. © 2020 SPIE.</t>
  </si>
  <si>
    <t>The proceedings contain 75 papers. The special focus in this conference is on Artificial Intelligence Applications and Innovations. The topics include: Manifold learning for innovation funding: Identification of potential funding recipients; network aggregation to enhance results derived from multiple analytics; PolicyCLOUD: Analytics as a service facilitating efficient data-driven public policy management; demand forecasting of short life cycle products using data mining techniques; Arbitrary scale super-resolution for brain MRI images; knowledge-based fusion for image tampering localization; Transfer learning using convolutional neural network architectures for brain tumor classification from MRI images; a novel learning automata-based strategy to generate melodies from chordal inputs; graph neural networks to advance anticancer drug design; Boosted ensemble learning for anomaly detection in 5G RAN; optimizing self-organizing lists-on-lists using transitivity and pursuit-enhanced object partitioning; task-projected hyperdimensional computing for multi-task learning; cross-domain authorship attribution using pre-trained language models; indoor localization with multi-objective selection of Radiomap models; STDP plasticity in TRN within hierarchical spike timing model of visual information processing; Tensor-based CUDA optimization for ANN inferencing using parallel acceleration on embedded GPU; the random neural network in price predictions; joint multi-object detection and segmentation from an untrimmed video; robust 3D detection in traffic scenario with tracking-based coupling system; Automated MeSH indexing of biomedical literature using contextualized word representations; machine learning for cognitive load classification – A case study on contact-free approach; knowledge-based management and reasoning on cultural and natural touristic routes; ontological foundations of modelling security policies for logical analytics; RDF reasoning on large ontologies: A study on cultural heritage and wikidata.</t>
  </si>
  <si>
    <t>The proceedings contain 105 papers. The special focus in this conference is on Human Interaction and Emerging Technologies: Future Applications. The topics include: Design of Human-Centred Technical Systems, Products and Human Capital Development; an Analytical Study of Aptitude Tests for Entrance to Architecture Education: A Case of India; an Application of Social Network Analysis to Study Interconnection of Courses in Mathematics Education Curriculum; Management Projects Model to Reduce Lead Time of Base Station Telecom Construction in SME Based on Lean Focus and Agility; drilling-and-Blasting Mesh Design for Underground Mining Using the Holmberg Method; tennis Organization Service for Middle-Aged and Elderly People in Wuhan; analysis of the Work System in an Object of the New Media and the Effects Generated in the Processes of Interaction with a Weak - Visual Person; a Dual-Axis Force Sensor with Passive Eddy Current Damper for Precision Measurement; a Critical Analysis of Music Recommendation Systems and New Perspectives; the Ergonomic Evaluations of Three Front Baby Carriers: Mother’s Perspective; designing Trust in Artificial Intelligence: A Comparative Study Among Specifications, Principles and Levels of Control; solving the Revolving Door Problem: Machine Learning for Readmission Risk Assessment; can a Machine Be Intelligent? The New Concept of Intelligent Machine; Simplified Indoor Localization Data Acquisition by Use of Recurrent LSTM Networks on Sequential Geomagnetic Vectors; study on Software Log Anomaly Detection System with Unsupervised Learning Algorithm; intent Inference of Driver Deceleration Behavior by Using Unscented Kalman Filter Integrated with Conventional Artificial Neural Network Model; hume’s Guillotine in Designing Ethically Intelligent Technologies.</t>
  </si>
  <si>
    <t>The proceedings contain 83 papers. The topics discussed include: propulsion monitoring system for digitized ship management: preliminary results from a case study; towards shipping 4.0. a preliminary gap analysis; study on the evolution of large yacht project and construction as consequence of environmental rules; temperature simulation and control in refrigerated storage chambers for fruit; an ensemble-learning model for failure rate prediction; divide and conquer anomaly detection: a case study predicting defective engines; is a digital transformation framework enough for manufacturing smart products? the case of small and medium enterprises; minimization of the logistic costs in healthcare supply chain: a hybrid model; simulation techniques for production lines performance control; and middleware-based cyber-physical production system modeling for operators.</t>
  </si>
  <si>
    <t>The appearance of the smart houses, buildings, and cities has defined new attack scenarios targeting industrial information systems. The paper suggests a visualization-driven approach to the analysis of the data from heating, ventilating and conditioning system (HVAC). The key element of the approach is the RadViz visualization that is used to form daily operation patterns and can detect suspicious deviations that could be the signs of fraudulent activity in the system. It is supplemented by a matrix-based representation of the HVAC parameters that is constructed in the way that allows highlighting changes in values of parameters being analyzed. The distinctive feature of the proposed visualization models is the ability to display data from different data sources. To demonstrate and evaluate the efficiency of the proposed approach we used the VAST MiniChallenge-2 2016 data set that contains logs from the HVAC system and the access control system. © Springer Nature Switzerland AG 2020.</t>
  </si>
  <si>
    <t>The Fault and Anomaly Detection and Isolation (FADI) in Programmable Logic Controller (PLC) controlled systems is an important and challenging problem. In this paper, we present an automated tool, called the Manufacturing Process Failure Diagnosis Tool (MPFDT) that can detect and isolate the faults and anomalies in the PLC controlled manufacturing systems effectively. MPFDT utilizes two independent knowledge-based process behaviour models of the manufacturing system to satisfy the FADI purpose. The fundamental idea is to detect the inconsistencies between the modelled and the observed manufacturing process behaviour. The first model is a Deterministic Finite-state Automaton (DFA) based model of the PLC control process that is used to determine whether the observed state transition behaviour of the PLC control process is consistent with the modelled state transition behaviour or not. The second model is basically a set of Artificial Neural Network (ANN) based one-class classifiers that are used to identify whether any significant difference exist between the observed and the reference electrical power consumption profile of the manufacturing system or not. The experimental results show that the FADI accuracy rate of the proposed tool is very high (more than 98%). © 2019 Elsevier Ltd</t>
  </si>
  <si>
    <t>This paper describes the analysis of the IEC61850 MMS and GOOSE communication network using a laboratory setup. The MMS communication between the OPC server and simulated IED is established and communication is captured using the open-source tool Wireshark. The normal flow of communication is analyzed and decoded first and IEC61850 data is manipulated in IED to determine how the communication flow deviates from the standard flow of communication. Reporting to the Station HMI and SCADA is done using MMS communication service on the Ethernet network. To determine the status and quality of the IEC61850 data exchanged between IED’s (GOOSE), IED and HMI (MMS), Wireshark is used to capture the network traffic between these two scenarios. Moreover, these captured scenarios in Wireshark are used to diagnose whether the error is a configuration error or the network error. These Wireshark log files are sent by the users of the IED’s in the substation to the vendors of IED to diagnose the error codes. The efforts in diagnosing the errors can be reduced if one knows the flow in the normal scenario and abnormal scenarios which can help to reduce the time to troubleshoot the IEC61850 communication network. © 2020, Springer Nature Singapore Pte Ltd.</t>
  </si>
  <si>
    <t>Many problems in production systems are transiently recurring - they occur rarely, but when they do, they recur for a short period of time. Troubleshooting these problems is hard as they are rare enough to be missed by sampling techniques, and traditional postmortem analyses of runtime logs suffers either from low-fidelity of logging too little or from the overhead of logging too much. This paper proposes AUDIT, a system specifically designed for troubleshooting transiently-recurring problems in cloud-based production systems. The key idea is to use lightweight triggers to identify the first occurrence of a problem and then to use its recurrences to perform blame-proportional logging. When a problem occurs, AUDIT automatically assigns a blame rank to methods in the application based on their likelihood of being relevant to the root-cause of the problem. Then AUDIT enables heavy-weight logging on highly-ranked methods for a short period of time. Over a period of time, logs generated by a method is proportional to how often it is blamed for various misbehaviors, allowing developers to quickly find the root-cause of the problem. We have implemented AUDIT for cloud applications. We describe how to utilize system events to efficiently implement lightweight triggers and blame ranking algorithm, with negligible to &lt; 1% common-case runtime overheads on real applications. We evaluate AUDIT with five mature open source and commercial applications, for which AUDIT identified previously unknown issues causing slow responses, inconsistent outputs, and application crashes. All the issues were reported to developers, who have acknowledged or fixed them. © Proceedings of the 2018 USENIX Annual Technical Conference, USENIX ATC 2018. All rights reserved.</t>
  </si>
  <si>
    <t>The proceedings contain 57 papers. The special focus in this conference is on Soft Computing Models in Industrial and Environmental Applications. The topics include: Framework for the Detection of Physiological Parameters with Musical Stimuli Based on IoT; edge Computing Architectures in Industry 4.0: A General Survey and Comparison; predictive Maintenance from Event Logs Using Wavelet-Based Features: An Industrial Application; building Robust Prediction Models for Defective Sensor Data Using Artificial Neural Networks; ensemble Deep Learning for Forecasting 222 Rn Radiation Level at Canfranc Underground Laboratory; search of Extreme Episodes in Urban Ozone Maps; a Novel Heuristic Approach for the Simultaneous Selection of the Optimal Clustering Method and Its Internal Parameters for Time Series Data; A Hybrid Approach for Short-Term NO 2 Forecasting: Case Study of Bay of Algeciras (Spain); context-Aware Data Mining vs Classical Data Mining: Case Study on Predicting Soil Moisture; analysis and Application of Normalization Methods with Supervised Feature Weighting to Improve K-means Accuracy; DTW as Alignment Function in the Context of Time Series Balancing; feature Clustering to Improve Fall Detection: A Preliminary Study; creation of Synthetic Data with Conditional Generative Adversarial Networks; data Selection to Improve Anomaly Detection in a Component-Based Robot; Addressing Low Dimensionality Feature Subset Selection: ReliefF(-k) or Extended Correlation-Based Feature Selection(eCFS)?; a Predictive Maintenance Model Using Recurrent Neural Networks; prototypical Metric Transfer Learning for Continuous Speech Keyword Spotting with Limited Training Data; characteristic of WiFi Network Based on Space Model with Using Turning Bands Co-simulation Method; Mobile Architecture for Forest Fire Simulation Using PhyFire-HDWind Model.</t>
  </si>
  <si>
    <t>Detecting process-based attacks on industrial control systems (ICS) is challenging. These cyber-attacks are designed to disrupt the industrial process by changing the state of a system, while keeping the system's behaviour close to the expected behaviour. Such anomalous behaviour can be effectively detected by an event-driven approach. Petri Net (PN) model identification has proved to be an effective method for event-driven system analysis and anomaly detection. However, PN identification-based anomaly detection methods require ICS device logs to be converted into event logs (sequence of events). Therefore, in this paper we present a formalised method for pre-processing and transforming ICS device logs into event logs. The proposed approach outperforms the previous methods of device logs processing in terms of anomaly detection. We have demonstrated the results using two published datasets. © 2019 IEEE.</t>
  </si>
  <si>
    <t>Protection systems are one of the most critical components in the transmission system and are becoming more digital with ongoing automation. These digital systems are prone to vulnerabilities/attacks, and exploitation of these vulnerabilities may cause major impacts on the electric grid performance. Multiple alarms reported in the control center could be a result of the faults (expected operations) or failures in the protection system (anomalies/unexpected operation). Situational awareness gained through sensors such as a phasor measurement unit (PMU) and data acquired through the cyber system provide an opportunity to develop continuous cyber-physical monitoring of the system. Note that relay data are not reported in the control center continuously. This paper presents a cyber-physical data analytics based technique to monitor transmission protection system and detect malicious activity. Initially, continuous monitoring of PMU data is utilized for data anomaly detection, which includes bad or missing data using long short-term memory (LSTM). Then, PMU data of interest are utilized for failure diagnosis, using a semisupervised deep autoencoder model. In this research, cyber anomalies are modeled by manipulating the setting/logic design of protective devices, and a ridge regression based classifier with a feature engineering pipeline is used to detect cyber anomalies. The results from the deep autoencoder model and ridge regression based classifier are then utilized for detailed investigation to find the root causes of the observed events assisted by the cyber log data from the protection devices. The algorithm is validated using a real-time simulation of the IEEE test system with industrial hardware relays and PMUs in the loop. Data analytics algorithm running on server utilizes these real-time data continuously for anomaly detection and classification for the developed use cases. © 1972-2012 IEEE.</t>
  </si>
  <si>
    <t>Factories of the future are foreseen to evolve into smart factories with autonomous and adaptive manufacturing processes. However, the increasing complexity of the network of manufacturing processes is expected to complicate the rapid detection of process anomalies in real time. This paper proposes an architecture framework and method for the implementation of the Scalable On-line Anomaly Detection System (SOADS), which can detect process anomalies via real-time processing and analyze large amounts of process execution data in the context of autonomous and adaptive manufacturing processes. The design of this system architecture framework entailed the derivation of standard subsequence patterns using the PrefixSpan algorithm, a sequential pattern algorithm. The anomalies of the real-time event streams and derived subsequence patterns were scored using the Smith-Waterman algorithm, a sequence alignment algorithm. The excellence of the proposed system was verified by measuring the time for deriving subsequence patterns and by obtaining the anomaly scoring time from large event logs. The proposed system succeeded in large-scale data processing and analysis, one of the requirements for a smart factory, by using Apache Spark streaming and Apache Hbase, and is expected to become the basis of anomaly detection systems of smart factories. © 2019 by the authors.</t>
  </si>
  <si>
    <t>IT infrastructures of companies generate large amounts of log data every day. These logs are typically analyzed by software engineers to gain insights about activities occurring within a company (e.g., to debug issues exhibited by the production systems). To facilitate this process, log data management is often outsourced to cloud providers. However, logs may contain information that is sensitive by nature and considered personal identifiable under most of the new privacy protection laws, such as the European General Data Protection Regulation (GDPR). To ensure that companies do not violate regulatory compliance, they must adopt, in their software systems, appropriate data protection measures. Such privacy protection laws also promote the use of anonymization techniques as possible mechanisms to operationalize data protection. However, companies struggle to put anonymization in practice due to the lack of integrated, intuitive, and easy-to-use tools that accommodate effectively with their log management systems. In this paper, we propose an automatic approach (SafeLog) to filter out information and anonymize log streams to safeguard the confidentiality of sensitive data and prevent its exposure and misuse from third parties. Our results show that atomic anonymization operations can be effectively applied to log streams to preserve the confidentiality of information, while still allowing to conduct different types of analysis tasks such as users behavior, and anomaly detection. Our approach also reduces the amount of data sent to cloud vendors, hence decreasing the financial costs and the risk of overexposing information. © 2019 IEEE.</t>
  </si>
  <si>
    <t>Online social platforms are constantly under attack by bad actors. These bad actors often leverage resources (e.g. IPs, devices) under their control to attack the platform by targeting various, vulnerable endpoints (e.g. account authentication, sybil account creation, friending) which may process millions to billions of events every day. As the scale and multifacetedness of malicious behaviors grows, and new endpoints and corresponding events are utilized and processed every day, the development of fast, extensible and schema-agnostic anomaly detection approaches to enable standardized protocols for different classes of events is critical. This is a notable challenge given that practitioners often have neither time nor means to custom-build anomaly detection services for each new event class and type. Moreover, labeled data is rarely available in such diverse settings, making unsupervised methods appealing. In this work, we study unsupervised, schema-agnostic characterization and detection of resource usage anomalies in social event logs. We propose an efficient algorithmic approach to this end, and evaluate it with promising results on several log datasets of different event classes. Specifically, our contributions include a) formulation: a novel articulation of the schema-agnostic anomaly detection problem for event logs, b) approach: we propose FARE (Finding Anomalous Resources and Events), which integrates online resource anomaly detection and offline event culpability identification components, and c) efficacy: demonstrated accuracy (100% precision@250 on two industrial datasets from the Snapchat platform, with ~50% anomalies previously uncaught by state-of-the-art production defenses), robustness (high precision/recall over suitable synthetic attacks and parameter choices) and scalability (near-linear in the number of events). © 2019 IEEE.</t>
  </si>
  <si>
    <t>In Indonesia, one of the causes of the high cost of fuel in the shipping industry is theft and misuse of fuel. This happened because ship management center unable to monitor all the activities of the ship when the ship sailing in the middle of the ocean. Lately, ship monitoring through the latest technology are being carried out, one of which is the Machine to Machine (M2M) based Vessel Monitoring System (VMS) technology. The development of VMS and telemetry technology has enabled monitoring of engines and fuel consumption of ships in real time. The problem with this VMS system is that there is still a dependency on the analysis of experts who need a long time to analyze various parameters of existing telemetry data, which lead to inaccuracy and delay in anomaly detection. This study conducted a statistical analysis of telemetry data, especially in ship movement and machine activities, and then designed the fuel consumption regularity classification system with the Naive Bayes and Logistics Regression. Naive Bayes method was chosen because it can produce maximum accuracy with little training data, and Logistics Regression was chosen for its simplicity and excellent results in prediction of numerical and discrete data. The results of this study indicate that telemetry data from the VMS system can be used to detect irregularities in Fuel consumption. Tested with selected data, Naive Bayes classification accuracy in irregularities detection is up to 92% while logistic regression is up to 96%. © 2019, Institute of Advanced Engineering and Science. All rights reserved.</t>
  </si>
  <si>
    <t>Air management system is one of the most important airborne systems on civil aircraft, which is responsible for controlling aircraft bleed air, cabin pressure control, wing anti-icing, cabin ventilation and temperature control. And the air management control system is the brain and neural network of the entire air management system. The air management control system control the various subsystems of the air management system and control the air management system to work together with other interfaced systems. Air management system control logic and interface signals are the key points and most difficulty parts in air management system control. For this highly complex system, failure diagnosis is most important and difficult part in ground test and flight test. Usually faults are reflected on the CAS message and synoptic pages as the alarms. However, the causes of such alarms may be varied. The traditional trouble shooting approach is to check the control specification documents which are complicated and hard to find the root cause. If there is a CAS message simulation module database that can be quickly traced back to the trigger logic of any one of the alarms, and the signal relationship between the alarms is displayed, the control logic of the system is clearly displayed, the failure diagnosis would became simple and intuitive. Based on the above design intention with referring to control specification, this paper created a set of air management system alarm models by using Matlab/Simulink. These alarm models are used for system troubleshooting and design's optimization. Finally, an application of cabin pressure control alarm with both trouble shooting and optimization is introduced. © 2019 IOP Publishing Ltd. All rights reserved.</t>
  </si>
  <si>
    <t>Anomaly detection is a crucial analysis topic in the field of Industry 4.0 data mining as well as knowing what is the probability that a specific machine to go down due to a failure of a component in the next time interval. In this article, we used time series data collected from machines, from both classes - time series data which leads up to the failures of machines as well as data from healthy operational periods of the machine. We used telemetry data, error logs from still operational components, maintenance records comprising historical breakdowns and replacement component to build and compare several different models. The validation of the proposed methods was made by comparing the actual failures in the test data with the predicted component failures over the test data. © The Authors, published by EDP Sciences, 2019.</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</si>
  <si>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Sequence mining technologies aim to identify important patterns among a set of objects, which can help us discover regularity among events, detect anomalies, and predict events in HPC environments. The existing sequence mining algorithms are compute-intensive and inefficient to process the overwhelming number of system events which have complex interaction and dependency. In this paper, we present a novel, topology-aware sequence mining method (named TSM) and explore it for event analysis and anomaly detection on production HPC systems. TSM is resource-efficient and capable of producing long and complex event patterns from log messages, which makes TSM suitable for online monitoring and diagnosing of large-scale systems. We evaluate the performance of TSM using system logs collected from a production supercomputer. Experimental results show that TSM is highly efficient in identifying event sequences on single and multiple nodes without any prior knowledge. We apply verification functions and requirements and prove the correctness of the event patterns produced by TSM. © 2019 IEEE.</t>
  </si>
  <si>
    <t>Industry-produced printed circuit boards (PCBs) used by the U.S. Department of Defense are typically coated with a layer of 'conformal coating' made of silicone or polyurethane in order to protect the board. Conformal coating has to be removed every time board troubleshooting and maintenance are performed and must be reapplied after board maintenance is complete. This can be an expensive and time-consuming process. This paper describes an effort to develop a non-contact solution to detect failed components on a PCB without having first to remove the conformal coating [1]. This technique detects density changes in the physical makeup of circuit board components due to failure. By analyzing ultrasonic reflections from components at 2 megahertz (MHz), the authors were able to distinguish between working components and failed components with varying degrees of accuracy. The authors applied this technique to 1 KΩ resistors and three types of transistor-to-transistor logic (TTL) integrated circuits (ICs). Over-voltage faults were induced in these components in order to generate observable density changes. Reflections were processed for time-domain and frequency-domain features, which were used to train neural networks to distinguish between working components and failed components. For 1 KΩm resistors, the system has demonstrated 70% to 80% accuracy in distinguishing components with over-voltage faults. For two of the TTL IC types, 80% to 85% percent accuracy has been achieved. For one IC type, a 55% percent accuracy was measured. The authors have demonstrated that low-cost acoustic measurements in the megahertz range can be used to detect failures in ICs and other common circuit board components. © 1998-2012 IEEE.</t>
  </si>
  <si>
    <t>Industrial Internet-of-Things has been touted as the next revolution in the industrial domain, offering interconnectivity, independence, real-time operation, and self-optimization. Integration of smart systems, however, bridges the gap between information and operation technology, creating new avenues for attacks from the cyber domain. The dismantling of this air-gap, in conjunction with the devices' long lifespan -in the range of 2030 years-, motivates us to bring the attention of the community to emerging advanced persistent threats. We demonstrate a threat that bridges the air-gap by leaking data from memory to analog peripherals through Direct Memory Access (DMA), delivered as a firmware modification through the supply chain. The attack automatically adapts to a target device by leveraging the Device Tree and resides solely in the peripherals, completely transparent to the main CPU, by judiciously short-circuiting specific components. We implement this attack on a commercial Programmable Logic Controller, leaking information over the available LEDs. We evaluate the presented attack vector in terms of stealthiness, and demonstrate no observable overhead on both CPU performance and DMA transfer speed. Since traditional anomaly detection techniques would fail to detect this firmware trojan, this work highlights the need for industrial control system-appropriate techniques that can be applied promptly to installed devices. © 2019 IEEE.</t>
  </si>
  <si>
    <t>The Bitcoin market becomes the focus of the economic market since its birth, and it has attracted wide attention from both academia and industry. Due to the absence of regulations in the Bitcoin market, it may be easier to bring some kinds of illegal behaviors. Thus, it raises an interesting question: Is there abnormity or illegal behavior in Bitcoin platforms? To answer this question, we investigate the abnormity in five leading Bitcoin platforms. By analyzing the financial index, i.e. the normalized logarithmic price return, we find that the properties of price return in bitFlyer are completely different from others. To find the possible reasons, we find that the abnormal ask price and bid price appear simultaneously in bitFlyer, which may be potentially linked to either price manipulation or money laundering. It verifies our conjecture that there may be abnormity or price manipulation in Bitcoin platforms. Furthermore, our findings in price return could also provide an innovative and effective method to detect the abnormity in Bitcoin platforms. © 2019 Shi et al. This is an open access article distributed under the terms of the Creative Commons Attribution License, which permits unrestricted use, distribution, and reproduction in any medium, provided the original author and source are credited.</t>
  </si>
  <si>
    <t>Logs are imperative in the development and maintenance process of many software systems. They record detailed runtime information that allows developers and support engineers to monitor their systems and dissect anomalous behaviors and errors. The increasing scale and complexity of modern software systems, however, make the volume of logs explodes. In many cases, the traditional way of manual log inspection becomes impractical. Many recent studies, as well as industrial tools, resort to powerful text search and machine learning-based analytics solutions. Due to the unstructured nature of logs, a first crucial step is to parse log messages into structured data for subsequent analysis. In recent years, automated log parsing has been widely studied in both academia and industry, producing a series of log parsers by different techniques. To better understand the characteristics of these log parsers, in this paper, we present a comprehensive evaluation study on automated log parsing and further release the tools and benchmarks for easy reuse. More specifically, we evaluate 13 log parsers on a total of 16 log datasets spanning distributed systems, supercomputers, operating systems, mobile systems, server applications, and standalone software. We report the benchmarking results in terms of accuracy, robustness, and efficiency, which are of practical importance when deploying automated log parsing in production. We also share the success stories and lessons learned in an industrial application at Huawei. We believe that our work could serve as the basis and provide valuable guidance to future research and deployment of automated log parsing. © 2019 IEEE.</t>
  </si>
  <si>
    <t>As the digital world is growing widespread crime in the cyberspace is also increasing. Knowledge sharing and utilization of services attracts to use the digital devices, but the concern here is malicious usage of the system. If the crime takes place over the network how to collect it, analyze it and investigate based on the evidences. So, the role of forensic and incident response is crucial here. Digital forensics is categorized in Disk, Live, Network and Mobile Forensics. Anomaly or attack over the network comes under network forensic branch. In this paper extensive literature review is performed to compare the latest intrusion detection systems and based on the learning's a system is proposed which covers the peer to peer architecture system and utilization of web robots to trace the attack and log it in a form which will be a useful input for forensic investigation and analysis work. © 2019 IEEE.</t>
  </si>
  <si>
    <t>The exponential growth in the number of E-commerce transactions indicates a radical change in the way people buy and sell goods and services, a new opportunity offered by a huge global market, where they may choose sellers or buyers on the basis of multiple criteria (e.g., economic, logistical, ethical, sustainability, etc.), without being forced to use the traditional brick-and-mortar criterion. If, on the one hand, such a scenario offers an enormous control to people, both at private and corporate level, allowing them to filter their needs by adopting a large range of criteria, on the other hand, it has contributed to the growth of fraud cases related to the involved electronic instruments of payment, such as credit cards. The Big Data Information Security for Sustainability is a research branch aimed to face these issues in relation to the potential implications in the field of sustainability, proposing effective solutions to design safe environments in which the people can operate and by exploiting the benefits related to new technologies. The fraud detection systems are a significant example of such solutions, although the techniques adopted by them are typically based on retroactive strategies, which are incapable of preventing fraudulent events. In this perspective, this paper aims to investigate the benefits related to the adoption of proactive fraud detection strategies, instead of the canonical retroactive ones, theorizing those solutions that can lead toward practical effective implementations. We evaluate two previously experimented novel proactive strategies, one based on the Fourier transform, and one based on the Wavelet transform, which are used in order to move the data (i.e., financial transactions) into a new domain, where they are analyzed and an evaluation model is defined. Such strategies allow a fraud detection system to operate by using a proactive approach, since they do not exploit previous fraudulent transactions, overcoming some important problems that reduce the effectiveness of the canonical retroactive state-of-the-art solutions. Potential benefits and limitations of the proposed proactive approach have been evaluated in a real-world credit card fraud detection scenario, by comparing its performance to that of one of the most used and performing retroactive state-of-the-art approaches (i.e. Random Forests). © 2018 Elsevier B.V.</t>
  </si>
  <si>
    <t>Despite significant advances made on anomaly detection systems, few reports are found documenting their practical integration into the industrial realm. Furthermore, the literature reports a wide range of complex detection strategies, which may require hardware changes/updates in order to be supported by critical industrial equipment such as industrial controllers (e.g., Programmable Logic Controllers). To address these issues, this paper documents a systematic methodology for the practical integration of lightweight anomaly detection algorithms into industrial control applications. It shows that industrial controllers, and in particular the scheduling rate of user programs, are sensitive to network traffic-based disturbances. Therefore, the methodology embraces the task scheduling rates found in control applications, and their deviation from the “normal” behavior. It designs a “monitoring” task, and an innovative algorithm for detecting abnormal task scheduling rates by leveraging the cumulative sum model (CUSUM) and a regression strategy applied on a specific time interval. Essentially, the approach enhances the industrial controller with a “security module” that can trigger alerts to identify early cyber attacks. The approach is extensively analyzed in the context of two industrial controllers: a Phoenix Contact ILC 350-PN controller, and a Siemens SIMATIC S7-1200 Programmable controller. © 2018 Elsevier B.V.</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</si>
  <si>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In this paper, we present a System Log Event Block Detection (SLEBD) framework that identifies groups of log messages that follow certain sequence but with variations, and explore these event blocks for event-based system behavior analysis and anomaly detection. Compared with the existing approaches that analyze system logs line by line, SLEBD is capable of characterizing system behavior and identifying intricate anomalies at a higher (i.e., event) level. We evaluate the performance of SLEBD by using syslogs collected from production supercomputers. Experimental results show that our framework and mechanisms can process streaming log messages, efficiently extract event blocks and effectively detect anomalies, which enables system administrators and monitoring tools to understand and process system events in real time. Additionally, we use the identified event blocks and explore deep learning algorithms to model and classify event sequences. © 2018 IEEE.</t>
  </si>
  <si>
    <t>A high volume of data including log records, sensors, monitoring systems, manufacturing processes, call detail records, blogs, emails, and social media streams are generated around the clock by diverse applications. Thus, as the volume of data is growing rapidly, detecting anomaly from high volume big data becomes a critical and difficult task, due to the theatrical (research) and practical (technical) limitations. This paper aims to investigate anomaly detection and provide global understanding of anomaly concepts in the big data mining perspective. In this paper we demonstrate how existing methods of anomaly detection can be adopted with high volumes of data, specifically providing in depth understanding of the anomaly concept in streaming data. The key contribution of this study is an attempt to answer the following questions: 1) What is the concept of big data and what are big data analytic approaches? 2) What is the relationship between big data and anomaly detection? 3) What is the main characteristic of anomaly in big batch and streaming data? 4) What is the appropriate state of the art infrastructure to process and detect large-scale batch and streaming data? © 2018 IEEE.</t>
  </si>
  <si>
    <t>• Introduces techniques for the design of electronic products from the EMC aspects • Covers normalized EMC requirements and design principles to assure product compatibility • Describes the main topics for the control of electromagnetic interferences and recommends design improvements to meet international standards requirements (FCC, EU EMC directive, Radio acts, etc.) • Well organized in a logical sequence which starts from basic knowledge and continues through the various aspects required for compliance with EMC requirements • Includes practical examples and case studies to illustrate design features and troubleshooting • Author is the founder of the EMC design risk evaluation approach and this book presents many years’ experience in teaching and researching the topic. © 2019 Publishing House of Electronics Industry. All rights reserved.</t>
  </si>
  <si>
    <t>Gas Lift Recovery IoT Platform is integrated IoT management and control platform self-dependently developed by Tuha Gas Lift Technical Center. Via real-time monitoring parameters e.g. surface tubing, casing pressures and gas injection volume etc., the behavior of gas lift valves can be reversely inferred by the platform. Through the control of the gas injection rate, the diagnosis of malfunctioned well and system optimization can be realized. As to software, based on calculation method, basic logic algorithms for failure diagnosis &amp; behavior diagnosis model are established. Further, by taking the profit maximization as target, mathematical model for gas lift system optimization is established. By taking mathematical model as core, early warning diagnosis &amp; system optimization modules are developed. Further, the database, interactive expert and control &amp; communication modules are developed. For hardware, based on flow characteristics, a new method based on flow measurement for variable opening degrees of regulating valve is proposed and flow control method of regulating valve based on incremental PID control is proposed. As to software development, via study, the real-time monitoring and optimization diagnosis software for gas lift recovery IoT platform is formed, capable of realizing real-time diagnosis of gas lift well behavior and real-time optimization of the system. For hardware development, the integrated device for gas flow detection and control with STM32 as the core is developed. Through flow &amp; opening control experiments, it is verified that the average measurement accuracy is up to 96%, the average control accuracy is 97.1% and the precision control of remote gas injection is realized. In combination with the control &amp; communication modules for real-time monitoring, optimization and diagnosis software, the closed-loop control for gas lift recovery IoT platform integrating field data acquisition, remote diagnosis &amp; optimization and field feedback execution is formed. Gas lift IoT platform features safety, efficiency and good economics, capable of realizing real-time monitoring of production parameters as well as remote diagnosis, troubleshooting and production optimization etc., which significantly saves cost and could make up for the insufficiency of resources at fields. © 2019, Society of Petroleum Engineers</t>
  </si>
  <si>
    <t>Classical analytical biotechnology typically requires hundreds of thousands of molecules as substrates for analysis. In the case of the deoxyribonucleic acid (DNA), the in vivo molecular cloning has been used to generate virtually unlimited number of molecules for downstream processing. Yet, that is usually a labor-intensive task. These limitations can be overcome with in vitro amplification strategies, which are in fact cloning approaches from the functional (amplification) point of view. The keystone of these methodologies is the exponential amplification of DNA, allowing to generate millions of molecules from a single molecule, in just a few minutes. The polymerase chain reaction (PCR) is the most popular in vitro nucleic-acid amplification methodology. In fact, it can be said that the PCR has represented an inflexion point in science and technology, changing the way biotechnology is done by anyone working with organic entities (viroids, virusoids, prokaryotes and eukaryotes), parts of them or derived products, both current and ancient ones. To carry out optimized PCR amplifications, some mathematics, thermodynamics and bioinformatics should be taken into account. The human factor is also needed most of the times if optimal PCR performance is required. That is why the PCR design process is indeed an art, where the manual optimization of the researcher may make the difference and determine the success of a PCR amplification experiment. This chapter reviews the relevance of PCR in biotechnology from a methodological and applied point of view, highlighting the optimization process, as well as the troubleshooting of the technology, which has a significant impact in the biomedical sciences. © 2019 Elsevier Inc. All rights reserved.</t>
  </si>
  <si>
    <t>Today organizations capture and store an abundant amount of data from their interaction with clients, internal information systems, technical systems and sensors. Data captured this way comprises many useful insights that can be discovered by various analytical procedures and methods. Discovering regular and irregular data sequences in the captured data can reveal processes performed by the organization, which can be then assessed, measured and optimized, to achieve overall better performance, lower costs, resolve congestions, find potentially fraudulent activities and similar. Besides process discovery, capturing data sequences can give additional behavioral and tendency insights for various observations in the organization, such as sales dynamic, customer behaviour and similar. The issue is that most of the captured data intertwine multiple processes, customers, cases, products in a single data log or data stream. In this article, we propose an evolving tokenized transducer (ETT), capable of learning data sequences from a multi-contextual data log or stream. The proposed ETT is a semi-supervised relational learning method that can be used as a classifier on an unknown data log or stream, revealing previously learned data sequences. The proposed ETT was tested on multiple synthetic and real-life cases and datasets, such as dataset of retail sales sequences, hospital process log involving septic patient treatment and BPI challenge 2019 dataset. Test results are successful, revealing ETT as a prominent process discovery method. © 2013 IEEE.</t>
  </si>
  <si>
    <t>Large-scale distributed system suffers from the problem that system manager can’t discover, locate and fix system anomaly in time when system malfunctions. People often use system logs for anomaly detection. However, manually inspecting system logs to detect anomaly is unfeasible due to the increasing scale and complexity of distributed systems. As a result, various methods of automatically mining log patterns for anomaly detection have been developed. Existing methods for log pattern mining have drawbacks of either time-consuming or low-accuracy. In order to address these problems, we propose Lopper, a hybrid clustering tree for online log pattern mining. Our method accelerates the mining process by clustering raw log data in one-pass manner and ensures the accuracy by merging and combing similar patterns with different kernel functions in each step. We evaluate our method on massive sets of log data generated in different industrial applications. The experimental results show that Lopper achieves the accuracy with 92.26% on average which is much better than comparative methods and remains high efficiency at the same time. We also conduct experiments on system anomaly detection task using the log patterns generated by Lopper, the results show an average F-Measure performance of 91.97%, which further proves the effectiveness of Lopper. © 2019, Springer Nature Switzerland AG.</t>
  </si>
  <si>
    <t>Software failures due to configuration errors are commonplace as computer systems continue to grow larger and more complex. Troubleshooting these configuration errors is a major administration cost, especially in server clusters where problems often go undetected without user interference. This paper presents CODE-a tool that automatically detects software configuration errors. Our approach is based on identifying invariant configuration access rules that predict what access events follow what contexts. It requires no source code, application-specific semantics, or heavyweight program analysis. Using these rules, CODE can sift through a voluminous number of events and detect deviant program executions. This is in contrast to previous approaches that focus on only diagnosis. In our experiments, CODE successfully detected a real configuration error in one of our deployment machines, in addition to 20 user-reported errors that we reproduced in our test environment. When analyzing month-long event logs from both user desktops and production servers, CODE yielded a low false positive rate. The efficiency of CODE makes it feasible to be deployed as a practical management tool with low overhead.</t>
  </si>
  <si>
    <t>Mastery of the time domain is essential to achieving 5G-and-beyond innovations and effective beam control and management processes, as well as serving the needs of different industry verticals. © 2019 the Author(s). All rights reserved.</t>
  </si>
  <si>
    <t>We address several problems in intelligent log management of distributed cloud computing applications and their machine learning solutions. Those problems concern various tasks on characterizing data center states from logs, as well as from related or other quantitative metrics (time series), such as anomaly and change detection, identification of baseline models, impact quantification of abnormalities, and classification of incidents. These are highly required jobs to be performed by today's enterprise-grade cloud management solutions. We describe several approaches and algorithms that are validated to be effective in an automated log analytics combined with analytics from time series perspectives. The paper introduces novel concepts, approaches, and algorithms for feasible log-plus-metric-based management of data center applications in the context of integration of relevant technology products in the market. © 2019, IICM. All rights reserved.</t>
  </si>
  <si>
    <t>The paper provides a technical overview of an operator's Real-Time Drilling (RTD) ecosystem currently developed and deployed to all US Onshore and Deepwater Gulf of Mexico rigs. It also shares best practices with the industry through the journey of building the RTD solution: first designing and building the initial analytics system, then addressing significant challenges the system faces (these challenges should be common in drilling industry, especially for operators), next enhancing the system from lessons learned, and lastly, finalizing a fully integrated and functional ecosystem to provide a one-stop solution to end users. The RTD ecosystem consists of four subsystems as shown in architecture Figure 1. (I) The StreamBase RTD streaming system, which is the backbone of the ecosystem. It takes the real-time streaming log data as well as other contextual well data (for example, OpenWells), processes it through analytical models, generates results, and delivers them to the web-based user interface; (II) The analytics models, which include the Machine Learning (ML)/Deep Learning (DL) models, the physics-based models and the stream analytical/statistical models; (III) The digital transformation solution, which wasdesigned to address contextual well data digitization issues to enable real-time physics-based modeling. Contextual well data like bottom hole assemblies (BHAs) and casing programs are challenging to aggregate and deliver to models, as this data is often stored in locations across multiple systems and in various formats. The digital transformation applications are designed to fit into the drilling teams' workflows and collect this information during the course of normal engineering processes, enhancing both the engineering workflow and the data collection process; (IV) the cloud based ML pipeline, which streamlines the original ML workflows, as well as establishes an anomaly detection and re-training mechanism for ML models in production. © 2019, Society of Petroleum Engineers</t>
  </si>
  <si>
    <t>The proceedings contain 24 papers. The special focus in this conference is on Industrial Networks and Intelligent Systems. The topics include: Preface; On secure cooperative non-orthogonal multiple access network with RF power transfer; Outage analysis of MIMO-NOMA relay system with user clustering and beamforming under imperfect CSI in Nakagami-m fading channels; a data-driven approach for network intrusion detection and monitoring based on kernel null space; social coalition-aware task assignment in flying internet of things; ontology-based semantic search for national database of natural resources and environment; Generating test data for blackbox testing from UML-based web engineering content and presentation models; Linearizing RF power amplifiers using adaptive RPEM algorithm; LBP-based edge information for color texture classification; User-pairing scheme in NOMA systems: A PSO-based approach; a Vietnamese sentiment analysis system based on multiple classifiers with enhancing lexicon features; A security proof of the GLP signature scheme; toward a trust-based authentication framework of northbound interface in software defined networking; Detecting signalling DoS attacks on LTE networks; Anomaly detection using one-class SVM for logs of juniper router devices; resource sharing and segment allocation optimized video streaming over multi-hop multi-path in dense D2D 5G networks; QoE-aware video streaming over HTTP and software defined networking; an optimal power allocation for D2D communications over multi-user cellular uplink channels; secrecy performance enhancement using path selection over cluster-based cognitive radio networks; physical layer secrecy enhancement for non-orthogonal multiple access cooperative network with artificial noise; performance analysis of software defined network concepts in networked embedded systems.</t>
  </si>
  <si>
    <t>National Bureau of Standards Reactor (NBSR) uses a refueling cannon system in-between 38-day reactor operation cycles. The refueling canon system is an electro-mechanical system to transfer fuel elements between the reactor vessel and the storage pool. The system was in service since the initial construction of the reactor, during which time few upgrades had been made. Since the last upgrade, the system operating interface was an electrical panel that consisted of pushbuttons and lights that demanded frequent care and maintenance. The instrumentation was controlled by an analog relay logic circuitry, superseded by Programmable Logic Controller (PLC), which was only capable of basic instructions, preventing implementation of any complex control logic. The manufacturer support for this PLC modules and hardware had been diminished for many years. PLC configuration and programming software required an outdated DOS PC platform and communication hardware, that made it infeasible to configure the PLC using modern computer system interfaces and utilize the configuration software to make changes as required. These issues, along with new operational and safety requirements and the need for a modern, high performance user interface led to a decision to upgrade the Refueling Canon control system with a modern PLC and PC based Human Machine Interface (HMI). The new control system was designed using Industry standard, modern PLC hardware for easy maintenance. PLC software application was implemented as a well commented, readable and modular program code that uses function blocks for repeating code to simplify the maintenance and future changes. Control logic and operating conditions from the existing controller were reverse engineered and implemented precisely in the new program logic. The upgrade produced four main benefits. First, a computer HMI interface was designed and developed in accordance to current industry standards. Second, the HMI was designed to include all the operator procedures, with automatic guidance and error preventing features. Third, engineering safety features were introduced, that define safe equipment operation in case of power failure or PLC power cycling and for the shutdown state of the system. Finally, the old control cabinet experienced numerous changes over the years, resulting in tangled, hard-to-trace, unlabeled wiring, leading to difficult maintenance and troubleshooting. Thus, the upgrade included a total redesign and rewiring of the control cabinet electrical circuitry. In this paper, we discuss our experience in reverse engineering an aging system and the design, verification and validation, testing and installation of the replacement system. © 2018 Westinghouse Electric Company LLC All Rights Reserved</t>
  </si>
  <si>
    <t>The proceedings contain 23 papers. The special focus in this conference is on Detection of Intrusions and Malware, and Vulnerability Assessment. The topics include: On deception-based protection against cryptographic ransomware; powerDrive: Accurate de-obfuscation and analysis of powershell malware; memory categorization: Separating attacker-controlled data; typeMiner: Recovering Types in Binary Programs Using Machine Learning; SAFE: Self-Attentive Function Embeddings for Binary Similarity; triggerflow: Regression Testing by Advanced Execution Path Inspection; Large-scale analysis of infrastructure-leaking DNS servers; Security in plain TXT: Observing the use of DNS TXT records in the wild; No need to marry to change your name! attacking profinet io automation networks using DCP; new kid on the web: A study on the prevalence of webassembly in the wild; DPX: Data-plane extensions for SDN security service instantiation; Practical Password Hardening Based on TLS; role inference + anomaly detection = situational awareness in bacnet networks; binTrimmer: Towards static binary debloating through abstract interpretation; morellian analysis for browsers: Making web authentication stronger with canvas fingerprinting; on the perils of leaking referrers in online collaboration services; detecting, fingerprinting and tracking reconnaissance campaigns targeting industrial control systems; Overshadow PLC to detect remote control-logic injection attacks; a security evaluation of industrial radio remote controllers; understanding the Security of Traffic Signal Infrastructure; Practical Enclave Malware with Intel SGX.</t>
  </si>
  <si>
    <t>Different distributions have been observed across a wide variety of physical, biological, and man-made phenomena. For example, human height and blood pressure follow a normal distribution. Milk production by cows and the amount of rainfall follow a log-normal distribution. On the other side, the frequencies of words in most languages and family names best fit with the power-law distribution. Many real-life complex networks, such as author collaboration networks, also follow a power-law distribution. By considering four statistical distributions (i.e., normal, log-normal, exponential, and power-law), this paper first investigates the distribution of actor-level positional dynamicity in longitudinal networks. Positional dynamicity indicates the level of changes in actors' structural positions over time in a longitudinal network and has been used as a proxy for the actor-level dynamicity. The empirical investigation of two Facebook networks showed that actors' positional dynamicity values in longitudinal networks followed a power-law distribution. This power-law distribution did not change when different window sizes were used to explore the underlying longitudinal networks. This paper then explores how the power-law distribution of actor-level dynamicity values can be used for anomaly detection in longitudinal networks. The anomaly detection approach based on the power-law distribution of actors' positional dynamicity values revealed a superior application compared with a well-established anomaly detection approach. Finally, we discuss the implication of the power-law distribution of actor-level dynamicity in the context of other existing research problems related to complex networks. © 2013 IEEE.</t>
  </si>
  <si>
    <t>In Industry 4.0, predictive maintenance aims to improve both production and maintenance efficiency. The interconnected machines and IoT devices produce a variety of data that enable the early detection of anomalies and failures by predictive analytic algorithms. Predictive analytics can also reduce the machines downtimes and decrease the production of faulty products. This paper introduces predictive analytics for industrial ovens and their application in a real-world’s oven used by a leading medical devices manufacturer. Two distinct approaches are presented in this work. A technique based on existing sensors for oven failure prediction based on monitoring and log data; and a technique based on deployed sensors for fault diagnosis based on acoustic data. Deep learning techniques have been applied on existing sensor and event log data, especially temperature monitoring, whereas an outlier detection analysis were implemented on acoustic sensor measurements. Both analytics methods create a complete solution able to detect early oven failures from their root. © Springer Nature Switzerland AG 2019.</t>
  </si>
  <si>
    <t>The traditional security risk monitoring technology cannot adapt to cyber-physical power systems (CPPS) concerning evaluation criteria, real-time monitoring, and technical reliability. The aim of this paper is to propose and implement a log analysis architecture for CPPS to detect the log anomalies, which introduces the distributed streaming processing mechanism. The processing mechanism can train the network protocol feature database precisely over the big data platform, which improves the efficiency of the network in terms of log anomaly detection. Moreover, we propose an ensemble prediction algorithm based on time series (EPABT) considering the characteristics of the statistical log analysis to predict abnormal features during the network traffic analysis. We then present a new asymmetric error cost (AEC) evaluation criterion to meet the characteristics of CPPS. The experimental results demonstrate that the EPABT provides an efficient tool for detecting the accuracy and reliability of abnormal situation prediction as compared with the several state-of-the-art algorithms. Meanwhile, the AEC can effectively evaluate the differences in the cost between the high and low prediction results. To the best of our knowledge, these two algorithms provide strong support for the practical application of power industrial network security risk monitoring. © 2013 IEEE.</t>
  </si>
  <si>
    <t>Root Cause Analysis for anomalies is challenging because of the trade-off between the accuracy and its explanatory friendliness, required for industrial applications. In this paper we propose a framework for simple and friendly RCA within the Bayesian regime under certain restrictions (namely that Hessian at the mode is diagonal, in this work referred to as separability) imposed on the predictive posterior. Within this framework anomalies can be decomposed into independent dimensions which greatly simplifies readability and interpretability. We show that the separability assumption is satisfied for important base models, including Multinomial, Dirichlet-Multinomial and Naive Bayes. To demonstrate the usefulness of the framework, we embed it into the Bayesian Net and validate on web server error logs (real world data set). © 2019, Springer Nature Switzerland AG.</t>
  </si>
  <si>
    <t>The objective of this paper is to build a hybrid predictive model for a gas compressor to overcome the operational challenges, optimize maintenance demand and reduce failures risks. This can be achieved by combining a multi layers multi models artificial intelligent techniques to capture all the historical events and improves the model overall accuracy. The time series statistical analytics is commonly used to early predict the potential machine failures or dip in performance in the process industry, by predicting events that occurred in the past and by monitoring the signal trend over time. Recently, other techniques are being used to perform predictive analytics. This includes the use of artificial neural network, the Naïve Bayesian and logistic regressions methods. Statistical time series forecasting methods are categorized in: exponential smoothing methods, autoregressive integrated moving average (ARIMA) methods, regression methods, or recurrent neural network (RNN) methods. Currently, a time series events are typically predicted by statistical methods or by artificial intelligent technique such as artificial neural network (ANN). A Hybrid approach combining more than one technique is applied to overcome the gaps on each method. The Hybrid model consists of two stages and three models, model 1 and 2 are generalized, and model 3 is detailed. In the first stage, "Model 1" is nonlinear classification model using support vector machine with a Gaussian kernel, it functions as anomaly detection and a machine status classifier. The objective is to build a robust model that can be predictive, deterministic and diagnostic. Therefore, the RNN multivariate signal prediction using long-short term memory (LSTM) is added in parallel as "Model 2". Model 1 and 2 formed the first stage as overall detector. If anomalies are detected, so the algorithm will move to the second stage which consist of individual time series sensor signals. A model for each signal is added as "Model 3" in the second stage as deterministic. The results of each model show different accuracies that varied from 70% to 96%. But the model overall confidence range is increased. The new hybrid approach provided a better understanding for each event prediction and has minimized the number of misleading alarms. © Copyright 2018, Society of Petroleum Engineers.</t>
  </si>
  <si>
    <t>The proceedings contain 85 papers. The special focus in this conference is on Intelligent Information Hiding and Multimedia Signal Processing. The topics include: Evaluation of english speech recognition for Japanese learners using DNN-based acoustic models; a study on a spoken dialogue system with cooperative emotional speech synthesis using acoustic and linguistic information; Comparison of speech recognition performance between kaldi and google cloud speech API; melody completion based on convolutional neural networks and generative adversarial learning; segmental pitch control using speech input based on differential contexts and features for customizable neural speech synthesis; two-stage sequence-to-sequence neural voice conversion with low-to-high definition spectrogram mapping; improvement of accent sandhi rules based on Japanese accent dictionaries; data collection and analysis for automatically generating record of human behaviors by environmental sound recognition; DNN-based talking movie generation with face direction consideration; preview-versioned essential secret image sharing; a P2P multimedia service system based on mesh-chords; Denoising of ECG signal with power line and emg interference based on ensemble empirical mode decomposition; Using the photoplethysmography technique to improve the accuracy of LVET measurement in the ICG technique; network anomaly detection based on artificial intelligence; traffic flow correlation analysis of K intersections based on deep learning; Detecting attention and meditation EEG utilized deep learning; improving the implementation of sensor nodes for illegal logging detection; forecasting for the total electricity consumption of Taiwan by fuzzy time series model; performance analysis of grouping strategy in relay-based cooperative networks; Visual cryptography with QR-code transparencies; deep learning-based identification of steel products.</t>
  </si>
  <si>
    <t>In digital age, the valuable asset of every company is their data. They contain personal information, companies and industries data, sensitive government communications and a lot of more. With the rapid development in IT technology, accessing the network become cheaper and easier. As a result, organizations are more vulnerable to both insiders and outsider threat. This work proposes user profiling in anomaly detection and analysis of log authorization. This method enables companies to assess each user’s activities and detect slight deviation from their usual pattern. To evaluate this method, we obtained a private dataset from NextLabs Company, and the CERT dataset that is a public dataset. We used random forest for this system and presented the results. The result shows that the algorithm achieved 97.81% of accuracy. © Springer Nature Singapore Pte Ltd. 2019.</t>
  </si>
  <si>
    <t>In this work we present SaNSA, the Supercomputer and Node State Architecture, a software infrastructure for historical analysis and anomaly detection. SaNSA consumes data from multiple sources including system logs, the resource manager, scheduler, and job logs. Furthermore, additional context such as scheduled maintenance events or dedicated application run times for specific science teams can be overlaid. We discuss how this contextual information allows for more nuanced analysis. SaNSA allows the user to apply arbitrary attributes, for instance, positional information where nodes are located in a data center. We show how using this information we identify anomalous behavior of one rack of a 1,500 node cluster. We explain the design of SaNSA and then test it on four open compute clusters at LANL. We ingest over 1.1 billion lines of system logs in our study of 190 days in 2018. Using SaNSA, we perform a number of different anomaly detection methods and explain their findings in the context of a production supercomputing data center. For example, we report on instances of misconfigured nodes which receive no scheduled jobs for a period of time as well as examples of correlated rack failures which cause jobs to crash. © 2018 IEEE.</t>
  </si>
  <si>
    <t>Industry-produced printed circuit boards (PCBs) used by the United States Navy and Marine Corps are typically coated with a layer of 'conformal coating' made of silicone or polyurethane in order to protect electrical and electronic components on the board. Conformal coating has to be removed every time board troubleshooting and maintenance are performed, and must be reapplied after board maintenance is complete. This can be an expensive and time-consuming process. This paper describes an effort to develop a non-contact solution to detect failed components on a PCB without having first to remove the conformal coating. This patent-pending technique detects density changes in the physical makeup of circuit board components due to failure. By analyzing ultrasonic reflections from the components at 2MHz, the authors were able to distinguish between working components and failed components with varying degrees of accuracy. The authors applied this technique to 1K\Omega resistors and three types of transistor-to-transistor logic (TTL) integrated circuits (ICs). Overvoltage faults were induced in these components in order to generate observable density changes. To reduce human error, a measurement rig was built which incorporated an automated X-Y-Z plotter system, in order to process dozens of components at a time without human interaction. The data gathered by this system was processed to isolate only the acoustic reflections of components on a circuit board. Time-domain and frequency-domain features were then extracted. These features were used to train neural networks to distinguish between working components and components with over-voltage faults that were not readily observable by eye. Each type of component or chip needed to have its own associated trained neural network. For 1K\Omega resistors, the system has demonstrated seventy to eighty percent accuracy in distinguishing components with over-voltage faults. For two of the TTL ICs, eighty to eighty-five percent accuracy has been achieved. For one IC type, a fifty-five percent accuracy was measured. The authors have demonstrated that low-cost acoustic measurements in the megahertz range can be used to detect failures in ICs and other common circuit board components. © 2018 IEEE.</t>
  </si>
  <si>
    <t>Recent advances in contextual anomaly detection attempt to combine resource metrics and event logs to uncover unexpected system behaviors at run-time. This is highly relevant for critical software systems, where monitoring is often mandated by international standards and guidelines. In this paper, we analyze the effectiveness of a metrics-logs contextual anomaly detection technique in a middleware for Air Traffic Control systems. Our study addresses the challenges of applying such techniques to a new case study with a dense volume of logs, and finer monitoring sampling rate. Guided by our experimental results, we propose and evaluate several actionable improvements, which include a change detection algorithm and the use of time windows on contextual anomaly detection. © 2018 IEEE.</t>
  </si>
  <si>
    <t>Logs are often used for troubleshooting in large-scale software systems. For a cloud-based online system that provides 24/7 service, a huge number of logs could be generated every day. However, these logs are highly imbalanced in general, because most logs indicate normal system operations, and only a small percentage of logs reveal impactful problems. Problems that lead to the decline of system KPIs (Key Performance Indicators) are impactful and should be fixed by engineers with a high priority. Furthermore, there are various types of system problems, which are hard to be distinguished manually. In this paper, we propose Log3C, a novel clustering-based approach to promptly and precisely identify impactful system problems, by utilizing both log sequences (a sequence of log events) and system KPIs. More specifically, we design a novel cascading clustering algorithm, which can greatly save the clustering time while keeping high accuracy by iteratively sampling, clustering, and matching log sequences. We then identify the impactful problems by correlating the clusters of log sequences with system KPIs. Log3C is evaluated on real-world log data collected from an online service system at Microsoft, and the results confirm its effectiveness and efficiency. Furthermore, our approach has been successfully applied in industrial practice. © 2018 Association for Computing Machinery.</t>
  </si>
  <si>
    <t>Nowadays, big data systems are being widely adopted by many domains for offering effective data solutions, such as manufacturing, healthcare, education, and media. Big data systems produce tons of unstructured logs that contain buried valuable information. However, it is a daunting task to manually unearth the information and detect system anomalies. A few automatic methods have been developed, where the cutting-edge machine learning technique is one of the most promising ways. In this paper, we propose a novel approach for anomaly detection from big data system logs by leveraging Convolutional Neural Networks (CNN). Different from other existing statistical methods or traditional rule-based machine learning approaches, our CNN-based model can automatically learn event relationships in system logs and detect anomaly with high accuracy. Our deep neural network consists of logkey2vec embeddings, three 1D convolutional layers, dropout layer, and max-pooling. According to our experiment, our CNN-based approach has better accuracy(reaches to 99%) compared to other approaches using Long Short term memory (LSTM) and Multilayer Perceptron (MLP) on detecting anomaly in Hadoop Distributed File System (HDFS) logs. © 2018 IEEE.</t>
  </si>
  <si>
    <t>Supercomputing environments are becoming the norm for daily use. However, their complex infrastructure makes troubleshooting and monitoring failures extremely difficult. This is because these infrastructures contain thousands of nodes representing various applications and processors. To address these concerns, we propose a real-time reliability analysis framework for high performance computing (HPC) environments where the contributions are three-fold. First, an improved data network extrapolation (DNE) methodology is proposed as a pre-processing module. This component incorporates the system failure information (i.e. job, fault, and error log files) and performs robust job-based failure accounting for sequential and parallel jobs. This element also performs cross-referencing to compute task-based failure accounting, where the assumption is made that tasks are comprised of either one or more jobs. Next, a reliability characterization and analysis (RCA) schema is proposed that takes the failure information from the DNE process to perform survival analyses on each individual node in addition to the entire reliability infrastructure. This is coupled with a failure metrics characterization (FMC) schema that estimates the failure metrics such as the mean time to failure (MTTF) as well as the hazard rate. Additionally, a comparative analysis is made between the Log-Normal or Weibull distributions in terms of modeling job and task-based failure activity. Empirical analysis using the Structural Simulation Toolkit (SST) illustrate the promise of this approach in terms of characterizing, monitoring, and troubleshooting failure behavior. The results of this work can aide systems administrators the dynamic tools to pinpoint and monitor failure behavior; its impacts; and alternative job-scheduling policies without interrupting production processes. © 2018 IEEE.</t>
  </si>
  <si>
    <t>Clafer combines UML-like class- and meta-modeling with feature-oriented variability-modeling and first-order logic constraints. The considerable expressiveness of Clafer mainly stems from its built-in variability constructs, multiplicity annotations and recursive model structures which yield a potentially unbounded number of valid model instances. As a result, automated reasoning about semantic properties like model consistency (i.e., existence of valid model instances) and anomalies (e.g., false cardinality bounds) is very challenging. Recent analysis techniques are inherently incomplete as they impose an a-priori finite search space with either manually or heuristically adjusted bounds. In this paper, we present a novel approach for automated search-space restriction for a considerably rich, yet decidable fragment of the Clafer language that guarantees sound and complete detection results for a wide range of semantic anomalies. Our approach employs principles from mathematical programming by encoding Clafer models as Mixed Integer Linear Programs (MILP). Our experimental evaluation shows remarkable improvements of run-time efficiency as well as effectiveness of anomaly detection as compared to existing techniques. © 2018 Association for Computing Machinery.</t>
  </si>
  <si>
    <t>We present a learning approach designed to detect possible anomalies in photovoltaic (PV) systems in order to let an operator to plan predictive maintenance interventions. The anomaly detection algorithm presented is based on the comparison between the measured and the predicted values of the AC power production. The model designed to predict the AC power production is based on an Artificial Neural Network (ANN), that is capable of estimating the AC power production using solar irradiance and PV panel temperature measurements, and that is trained using a dataset previously gathered from the plant to be monitored. Live trend data coming from the PV system are then compared with the output of the model and the vector of residuals is analyzed to detect anomalies and generate daily predictive maintenance alerts; there residuals are aggregated over 1-day and processed to detect out-of-threshold samples and system degradation trends; these trends are extracted by computing the Triangular Moving Average (TMA) where the window size is automatically determined. The paper also reports experimental data results revealing that the model leads to a good anomaly detection rate, which is measured as a positive predictive detection rate greater than 90%. Moreover, the algorithm is able to recognize trends of system's deviations from normal operation behavior and generate predictive maintenance alerts as a decision support system for operatives, with the aim of avoiding possible incoming failures. © 2018 Elsevier B.V.</t>
  </si>
  <si>
    <t>In the context of today 's pattern of globalization and a huge amount of information, a smart supply management chain is required. Naturally, statistics and operations research are used for optimizing supply and demand objectives. However, the new context brings out new opportunities at descriptive, predictive and prescriptive levels for supply chain network design, logistics and distribution and strategic sourcing. The key question is still how to capture and to use information. One striking example can be taken from social media, where their use allow to gain insight into the perception of consumers and to capture a real time overview of consumer reactions, regarding one or more specific events. In this regard, different modern approaches, such as IoT or Quantum neural network, are developed. In the same line of thought, we propose an analytic approach, based on KNN, Logistic Regression and SVM with the use of Twitter data in chicken supply chain management. Results identify the main concerns related to chicken products and allow to the development of a consumer-centric supply chain. The proposed approach can be extended to other topics such as anomaly detection and codification of customer intelligence. © The Authors, published by EDP Sciences, 2018.</t>
  </si>
  <si>
    <t>Industrial control systems (ICS) are moving from dedicated communications to switched and routed corporate networks, exposing them to the Internet and placing them at risk of cyber-attacks. Existing methods of detecting cyber-attacks, such as intrusion detection systems (IDSs), are commonly implemented in ICS and SCADA networks. However, these devices do not detect more complex threats that manifest themselves gradually over a period of time through a combination of unusual sequencing of activities, such as process-related attacks. During the normal operation of ICSs, ICS devices record device logs, capturing their industrial processes over time. These logs are a rich source of information that should be analysed in order to detect such process-related attacks. In this paper, we present a novel process mining anomaly detection method for identifying anomalous behaviour and cyber-attacks using ICS data logs and the conformance checking analysis technique from the process mining discipline. A conformance checking analysis uses logs captured from production systems with a process model (which captures the expected behaviours of a system) to determine the extent to which real behaviours (captured in the logs) matches the expected behaviours (captured in the process model). The contributions of this paper include an experimentally derived recommendation for logging practices on ICS devices, for the purpose of process mining-based analysis; a formalised approach for pre-processing and transforming device logs from ICS systems into event logs suitable for process mining analysis; guidance on how to create a process model for ICSs and how to apply the created process model through a conformance checking analysis to identify anomalous behaviours. Our anomaly detection method has been successfully applied in detecting ICS cyber-attacks, which the widely used IDS Snort does not detect, using logs derived from industry standard ICS devices. © 2018 Elsevier Ltd</t>
  </si>
  <si>
    <t>Execution anomaly detection is important for development, maintenance and performance tuning in large-scale systems. System console logs are the significant source of troubleshooting and problem diagnosis. However, manually inspecting logs to detect anomalies is unfeasible due to the increasing volume and complexity of log files. Therefore, this is a substantial demand for automatic anomaly detection based on log analysis. In this paper, we propose a general method to mine console logs to detect system problems. We first give some formal definitions of the problem, and then extract the set of log statements in the source code and generate the reachability graph to reveal the reachable relations of log statements. After that, we parse the log files to create log messages by combining information about log statements with information retrieval techniques. These messages are grouped into execution traces according to their execution units. We propose a novel anomaly detection algorithm that considers traces as sequence data and uses a probabilistic suffix tree based method to organize and differentiate significant statistical properties possessed by the sequences. Experiments on a CloudStack testbed and a Hadoop production system show that our method can effectively detect running anomalies in comparison with existing four detection algorithms. © 2018</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</si>
  <si>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In this paper, we present a System Log Event Block Detection (SLEBD) framework that identifies groups of log messages that follow certain sequence but with variations, and explore these event blocks for event-based system behavior analysis and anomaly detection. Compared with the existing approaches that analyze system logs line by line, SLEBD is capable of characterizing system behavior and identifying intricate anomalies at a higher (i.e., event) level. We evaluate the performance of SLEBD by using syslogs collected from production supercomputers. Experimental results show that our framework and mechanisms can process streaming log messages, efficiently extract event blocks and effectively detect anomalies, which enables system administrators and monitoring tools to understand and process system events in real time. Additionally, we use the identified event blocks and explore deep learning algorithms to model and classify event sequences. © 2018 Association for Computing Machinery.</t>
  </si>
  <si>
    <t>Administrators of most user-facing systems depend on periodic log data to get an idea of the health and status of production applications. Logs report information, which is crucial to diagnose the root cause of complex problems. In this paper, we present a real-time log analysis system called LogLens that automates the process of anomaly detection from logs with no (or minimal) target system knowledge and user specification. In LogLens, we employ unsupervised machine learning based techniques to discover patterns in application logs, and then leverage these patterns along with the real-time log parsing for designing advanced log analytics applications. Compared to the existing systems which are primarily limited to log indexing and search capabilities, LogLens presents an extensible system for supporting both stateless and stateful log analysis applications. Currently, LogLens is running at the core of a commercial log analysis solution handling millions of logs generated from the large-scale industrial environments and reported up to 12096x man-hours reduction in troubleshooting operational problems compared to the manual approach. © 2018 IEEE.</t>
  </si>
  <si>
    <t>The proceedings contain 87 papers. The topics discussed include: remote measurement of body temperature for an indoor moving crowd; test automation pyramid from theory to practice; blind source separation: a preprocessing tool for monitoring of structures; agent-based assistance system for the dynamic reliability calculation of cyber-physical systems; detection of hard-to-detect stuck-at faults and generation of their tests based on testability functions; low cost platform for monitoring honey production and bees health; combined pseudo-exhaustive and deterministic testing of array multipliers; pharmaceutical cold chain management platform based on a distributed ledger; a taxonomy and platform for anomaly detection; video content transmission in a public safety system model based on flying ad-hoc networks; failure modes and effects analysis for an automatic level control system; two-phase authentication and encryption algorithm for mobile users; low power current-mode analog front-end for biomedical applications; delay time Petri nets based decision model to decrease the risk of false security alarms; chemometric tool for doping control based on hierarchical cluster analysis; Gaussian random field-based log odds occupancy mapping; design and development of the hybrid mobile robots; quadcopter control using onboard monocular camera for enriching remote laboratory facilities; non-linear model, simulation and control of a new VTOL vehicle concept; temperature distribution simulation in electron beam processing; and hybrid control models for flexible manufacturing systems.</t>
  </si>
  <si>
    <t>A case study of applying chemometrics approach, k-means, a clustering algorithm to develop a real-time industrial process early warning system using online measurements was conducted. An online spectrophotometer was installed for an eighteen-month monitoring study between 2013 and 2015 at the inlet of a wastewater treatment plant. During this time a web-based prototype portal with data integration, visualization, prediction and anomaly detection functions for complex online data sets was developed in-house to assess the spectral data acquired by the spectrophotometer together with other databases (such as rainfall and temperature). Several chemometrics options, such as association analysis and feature selection, were used to extract useful operational information from the acquired data. In this paper, the anomaly detection function which includes pattern learning and comparison algorithms and a powerful user interface was described in detail. By using the functions, process upsets were successfully detected from the spectral data at the inlet of the treatment plant. The detected events/upsets were then compared with the treatment plant logs and they were found aligned well, which proved that the anomaly detection technique was effective and has the potential to inform decision to assist plant operators. In addition, the proposed anomaly detection technique is also a flexible algorithm which works with any similar time series data to detect other process related issues to provide real-time warning to support treatment plant operations. © 2018 Elsevier B.V.</t>
  </si>
  <si>
    <t>Fraud has become a trillion-dollar industry today. Some financecompanies have separate domain expert teams and data scientistswho are working on identifying fraudulent activities. DataScientists often use complex statistical models to identify frauds.However, there are many disadvantages to this approach. Frauddetection is not real-time and therefore, in many cases fraudulentactivities are identified only after the actual fraud has happened.These methodologies are prone to human errors. In addition, itrequires expensive, highly skilled domain expert teams and datascientists. Nevertheless, the accuracy of manual fraud detectionmethodologies are low and due to that, it is very difficult to handlelarge volumes of data. More often, it requires time-consuminginvestigations into the other transactions related to the fraudulentactivity in order to identify fraudulent activity patterns. Financecompanies are not getting adequate return of interest (ROI)despite the resources and money spent on these traditionalmethodologies. Most of the traditional fraud detectionmethodologies focused on discrete data points. (User accounts, IPaddresses devices, etc?) However, these methodologies are nolonger sufficient for today's needs. As fraudsters and hackers areusing more advanced and cutting edge techniques to mask theirfraudulent activities even from the sharpest eyes. Thesemethodologies can only detect known types of attacks, thereforean analytical approach is required to address these drawbacks ofthe traditional methodologies.The aim of this paper is to review selected machine learning andoutlier detection techniques that can be integrated into a frauddetection system for financial transactions. Various machinelearning algorithms such as Bayesian Networks, Recurrent NeuralNetworks, Support Vector Machines, Fuzzy Logic, HiddenMarkov Model, K-Means Clustering, K-Nearest Neighbor andtheir existing implementations on fraud detection domain will bediscussed to find a better approach for a fraud detection system. © 2018 Association for Computing Machinery.</t>
  </si>
  <si>
    <t>Mobile text messages (SMS) are sometimes used for authentication, which requires short and reliable delivery times. The observed round-trip times when sending an SMS message provide valuable information on the quality of the connection. In this industry paper, we propose a method for detecting round-trip time anomalies, where the exact distribution is unknown, the variance is several orders of magnitude, and there are lots of shorter spikes that should be ignored. In particular, we show that using an adaption of Double Seasonal Exponential Smoothing to reduce the content dependent variations, followed by the Remedian to find short-term and long-term medians, successfully identifies larger groups of outliers. As training data for our method we use log files from a live SMS gateway. In order to verify the effectiveness of our approach, we utilize simulated data. Our contributions are a description on how to isolate content dependent variations, and the sequence of steps to find significant anomalies in big data. © 2018 Association for Computing Machinery.</t>
  </si>
  <si>
    <t>With the development of the Internet, there are more and more security incidents in the current industrial control network environment. These network security events are often stored in log, which play a significant role on early warning and mining loophole. The diversity of the industrial network make anomaly detection become more complicated. In the current research, few studies have been focused on the context information in the industrial network containing normal data as well as abnormal. When normal data contains abnormal pattern, there will be a higher reconstruction error causing higher false negative rate and higher false positive rate. In order to solve this problem, we propose a multilayer Long-Short Term Memory Networks (LSTM) is used to learn the representations of sequence logs from the context, which can take the past and the future into account and incorporate syntactical and semantical constraints. Firstly, an encoder LSTM try to get the fixed length representations of data. Secondly, a decoder LSTM is used to reconstruct the input sequence based on the fixed length features. Finally, a classification model called Linear Discriminant Analysis (LDA) can detect anomalies using those fixed length features. The experimental results show that sequence feature can effectively distinguish normal data and abnormal data, which can be applied in industrial system. © 2017 IEEE.</t>
  </si>
  <si>
    <t>As the information technology develops rapidly, Web servers are easily to be attacked because of their high value. Therefore, Web security has aroused great concern in both academia and industry. Anomaly detection plays a significant role in the field of Web security, and log messages recording detailed system runtime information has become an important data analysis object accordingly. Traditional log anomaly detection relies on programmers to manually inspect by keyword search and regular expression match. Although the programmers can use intrusion detection system to reduce their workload, yet the log system data is huge, attack types are various, and hacking skills are improving, which make the traditional detection not efficient enough. To improve the traditional detection technology, many of anomaly detection mechanisms have been proposed in recent years, especially the machine learning method. In this paper, an anomaly detection system for web log files has been proposed, which adopts a two-level machine learning algorithm. The decision tree model classifies normal and anomalous data sets. The normal data set is manually checked for the establishment of multiple HMMs. The experimental data comes from the real industrial environment where log files have been collected, which contain many true intrusion messages. After comparing with three types of machine learning algorithms used in anomaly detection, the experimental results on this data set suggest that this system achieves higher detection accuracy and can detect unknown anomaly data. © 2017 IEEE.</t>
  </si>
  <si>
    <t>This book presents the latest developments regarding a detailed mobile agent-enabled anomaly detection and verification system for resource constrained sensor networks; a number of algorithms on multi-aspect anomaly detection in sensor networks; several algorithms on mobile agent transmission optimization in resource constrained sensor networks; an algorithm on mobile agent-enabled in situ verification of anomalous sensor nodes; a detailed Petri Net-based formal modeling and analysis of the proposed system, and an algorithm on fuzzy logic-based cross-layer anomaly detection and mobile agent transmission optimization. As such, it offers a comprehensive text for interested readers from academia and industry alike. © Springer Nature Singapore Pte Ltd. 2018. All rights are reserved.</t>
  </si>
  <si>
    <t>We demonstrate Grano1, an end-to-end anomaly detection and root cause analysis (or RCA for short) system for cloud-native distributed data platform by providing a holistic view of the system component topology, alarms and application events. Grano provides: a Detection Layer to process large amount of time-series monitoring data to detect anomalies at logical and physical system components; an Anomaly Graph Layer with novel graph modeling and algorithms for leveraging system topology data and detection results to identify the root cause relevance at the system component level; and an Application Layer that automatically notifies on-call personnel and presents real-time and on-demand RCA support through an interactive graph interface. The system is deployed and evaluated using eBay's production data to help on-call personnel to shorten the identification of root cause from hours to minutes. © 2019 VLDB Endowment.</t>
  </si>
  <si>
    <t>Machine learning covers a wide set of supervised and unsupervised algorithms for solving prediction, classification and anomaly detection problems. One of the areas of their applications is for customer churn prediction. To build a model for predicting the switching of customers, data scientists use different demographics, social, transactional, behavioural metrics and features. At the same time, most of the small Bulgarian companies still don’t have the needed versatile and complete customer data. They rely mainly on information provided by the ERP system that generates mostly transactional oriented data. Small and medium sized enterprises at this stage are not planning major investments in marketing research and additional customer related sources, and are limited to perform modelling and forecasting on transactional data. The main goal of the current study is to propose a combination of RFM analysis and machine learning algorithms for churn prediction based on mainly transactional data. The dataset is extracted from ERP system of a regional concrete production company in Bulgaria. RFM scores are calculated for every customer for a period of 6 months before the end date of examination. The target value for prediction models is a churn metric indicating whether the customer has made a transaction in the next 6 months following the RFM analysis or not. Several machine learning algorithms has been applied such as Two-Class Boosted Decision Trees, Two-Class Neural Networks, Two-Class Decision Jungle, Two-Class SVM and Two-Class Logistic Regression. The experiments were performed in Azure Machine Learning Studio. Results showed that despite the limitations of RFM scores and metrics by using machine learning algorithms companies can predict with enough confidence the churning of their customers. The best model for churn prediction proved to be Two-Class Decision Jungle, Two-Class Boosted Decision Trees and Two-Class Neural Networks. There are no notable differences when using recency, frequency and monetary values instead their scores (R, F, M and RFM). © SGEM2018.</t>
  </si>
  <si>
    <t>Continuous deployment techniques support rapid deployment of new software versions. Usually a new version is deployed on a limited scale, its behavior is monitored and compared against the previously deployed version and either the deployment of the new version is broadened, or one reverts to the previous version. The existing monitoring approaches, however, do not capture the differences in the execution behavior between the new and the previously deployed versions. We propose an approach to automatically discover execution behavior models for the deployed and the new version using the execution logs. Differences between the two models are identified and enriched such that spurious differences, e.g., due to logging statement modifications, are mitigated. The remaining differences are visualized as cohesive diff regions within the discovered behavior model, allowing one to effectively analyze them for, e.g., anomaly detection and release decision making. To evaluate the proposed approach, we conducted case study on Nutch, an open source application, and an industrial application. We discovered the execution behavior models for the two versions of applications and identified the diff regions between them. By analyzing the regions, we detected bugs introduced in the new versions of these applications. The bugs have been reported and later fixed by the developers, thus, confirming the effectiveness of our approach. © Springer Nature Switzerland AG 2018.</t>
  </si>
  <si>
    <t>The proceedings contain 37 papers. The special focus in this conference is on Advanced Information Systems Engineering. The topics include: Big data driven software reuse: Feature models and case-based reasoning; using fractal enterprise model for business model innovation; preface; association rules for anomaly detection and root cause analysis in process executions; educating users to formulate questions in Q&amp;A platforms: A scaffold for google sheets; News recommendation with CF-IDF+; model-driven elasticity for cloud resources; fog computing and data as a service: A goal-based modeling approach to enable effective data movements; an ontology-based framework for describing discoverable data services; how much event data is enough? A statistical framework for process discovery; process discovery from low-level event logs; detection and interactive repair of event ordering imperfection in process logs; fusion-based process discovery; on the relationships between decision management and performance measurement; AB testing for process versions with contextual multi-armed bandit algorithms; DMN decision execution on the ethereum blockchain; Shared ledger accounting - Implementing the economic exchange pattern in DL technology; exploring new directions in traceability link recovery in models: The process models case; clinical processes - The killer application for constraint-based process interactions?; formal executable theory of multilevel modeling; An LSH-based model-words-driven product duplicate detection method; a manageable model for experimental research data: An empirical study in the materials sciences; VizDSL: A visual DSL for interactive information visualization; evaluating several design patterns and trends in big data warehousing systems; KAYAK: A framework for just-in-time data preparation in a data lake; embedded cardinality constraints.</t>
  </si>
  <si>
    <t>The analysis of manufacturing processes through process mining requires meaningful log data. Regarding worker activities, this data is either sparse or costly to gather. The primary objective of this paper is the implementation and evaluation of a system that detects, monitors and logs such worker activities and generates meaningful event logs. The system is light-weight regarding its setup and convenient for instrumenting assembly workstations in job shop manufacturing for temporary observations. In a study, twelve participants assembled two different product variants in a laboratory setting. The sensor events were compared to video annotations. The optical detection of grasping material by RGB cameras delivered a Median F-score of 0.83. The RGB+D depth camera delivered only a Median F-score of 0.56 due to occlusion. The implemented activity detection proofs the concept of process elicitation and prepares process mining. In future studies we will optimize the sensor setting and focus on anomaly detection. © Springer International Publishing AG 2018.</t>
  </si>
  <si>
    <t>The fault and behavioral anomaly detection and isolation (FBADI) in programmable logic controller (PLC) controlled systems has been under an active study for several decades. In this paper, we present a tool, called the fault and behavior monitoring tool for PLC (FBMTP) that can solve the FBADI problem in PLC-controlled manufacturing systems effectively. FBMTP first creates a nominal deterministic finite-state automaton-based model of the PLC control process, and then utilizes that model to detect and isolate the faults and the behavioral anomalies. The key idea is to check whether the observed behavior is consistent with the modeled behavior or not. The control signal data stored in the PLC memory is used for this whole procedure. With growing size of the manufacturing systems, it becomes difficult to obtain all the control signal data accurately because of the limited data acquisition time in each PLC scan cycle. The proposed control process modeling and the FBADI methodology of FBMTP can cope with such data inaccuracy problems associated with large manufacturing systems efficiently. Our experiments show that FBMTP provides highly accurate FBADI results for both small and large manufacturing systems. © 2013 IEEE.</t>
  </si>
  <si>
    <t>Machine learning is one important aspect of automation. The research on automation raises a fundamental question: Can machines learn to act &amp; behave like humans? Safe &amp; efficient robot-human interaction - known as 'collaborative robotics' or 'cobotics' - has the power to transform production &amp; assembly lines. The probability of industrial mishaps involving robots (like that in SKH metals, Manesar, August 2015) has increased with time. Companies using robots have burgeoned more safety programmes but they have some drawbacks. A real-time, MEMS sensor (PZT material) based, economical approach is proposed ensuring the safety in robotic workspace by shutting the robot system off or slowing it down upon human entry. During operation if a fault is detected at the robotic arm, the cabin operator is informed through the Human Machine Interface (HMI). The Arduino trips the robot when the operator steps on the piezoelectric mat (Doormat) while entering the workspace. The conventional safety switch can be bypassed since it is manual &amp; sometimes problematic where fast response troubleshooting action is required but our proposed design has relatively less failure rate than traditional one. The unification of Arduino UNO &amp; Relay, based on 'OR' logic protects the personnel from any unexpected robotic behaviour even when he fails to trigger the safety switch. The status of the robotic arm can be monitored distantly by IOT integration. It is programmed with a calculated threshold value of the foot pressure corresponding to 60 Kg of body mass for the circuit tripping to avoid false triggering. As this operation is part of a process plant, operators can increase the speed of other similar processes in the unit to compensate for the loss of production. © 2017 IEEE.</t>
  </si>
  <si>
    <t>In Industrial Control Systems (ICS/SCADA), machine to machine data traffic is highly periodic. Past work showed that in many cases, it is possible to model the traffic between each individual Programmable Logic Controller (PLC) and the SCADA server by a cyclic Deterministic Finite Automaton (DFA), and to use the model to detect anomalies in the traffic. However, a recent analysis of network traffic in a water facility in the U.S, showed that cyclic-DFA models have limitations. In our research, we examine the same data corpus; our study shows that the communication on all of the channels in the network is done in bursts of packets, and that the bursts have semantic meaning-the order within a burst depends on the messages. Using these observations, we suggest a new burst- DFA model that .ts the data much be.er than previous work. Our model treats the traffic on each channel as a series of bursts, and matches each burst to the DFA, taking the burst's beginning and end into account. Our burst-DFA model successfully explains between 95% and 99% of the packets in the data-corpus, and goes a long way toward the construction of a practical anomaly detection system. © 2017 ACM.</t>
  </si>
  <si>
    <t>Purpose: This paper aims to promote life cycle thinking for the mining sector in the Philippines in enhancing the interventions intended for mining as a catalyst of sustainable development in the country. The environmental ills of mining hinder the sector’s acceptability as a catalyst, which is detrimental to its sustainability at the same time. Methods: Previous works on mining impacts and life cycle thinking and assessment in the country had been reviewed to glean insights on integrating life cycle thinking in mining. Why and how such thinking and approach should be accounted for in mining is examined from these works to figure out the strategies through which mining is helped in mitigating its environmental ills. Results and discussion: Life cycle thinking helps establish a logical approach in analysing issues associated with mining processes and products. It is of great relevance in preparing for contingencies for the adverse environmental outcomes that arise at any point of mining’s life cycle (exploration to mine closure) and the mining products’ life cycles (extraction to recycling or to accumulation). With its associated assessment procedures, life cycle thinking provides a logical system in obtaining scientific evidence for forward planning particularly on the aspect of sustainable mitigation of mining’s environmental outcomes. Conclusions: It is apt that life cycle thinking be seriously accounted for in mining to improve the current undertakings of troubleshooting and addressing the adverse environmental outcomes of mining. Important insights from it facilitate the identification of sustainable mitigation strategies and who could take the lead actions, such as in developing business linkages and new markets to capitalize on the wastes and emissions from mining operations. The insights can greatly help the mining sector build its capability to come in harmony with people and nature, and work as a catalyst of sustainable development in the country. © 2016, Springer-Verlag Berlin Heidelberg.</t>
  </si>
  <si>
    <t>Detecting execution anomalies is very important to monitoring and maintenance of cloud systems. People often use execution logs for troubleshooting and problem diagnosis, which is time consuming and error-prone. There is great demand for automatic anomaly detection based on logs. In this paper, we mine a time-weighted control flow graph (TCFG) that captures healthy execution flows of each component in cloud, and automatically raise anomaly alerts on observing deviations from TCFG. We outlined three challenges that are solved in this paper, including how to deal with the interleaving of multiple threads in logs, how to identify operational logs that do not contain any transactional information, and how to split the border of each transaction flow in the TCFG. We evaluate the effectiveness of our approach by leveraging logs from an IBM public cloud production platform and two simulated systems in the lab environment. The evaluation results show that our TCFG mining and anomaly diagnosis both perform over 80% precision and recall on average. © 2017 IEEE.</t>
  </si>
  <si>
    <t>Hard Disk Drives (HDD s) sometimes fail with no apparent reason; some SMART (Self-Monitoring, Analysis and Reporting Technology) attributes present strong correlations with drive failures[3], yet a drive may also fail without (supposedly) any previous indication. Most of the host systems today utilize alert-methods which are reactive by naturea drive is indicated to fail when some SMART attribute exceeds its vendor defined threshold for valid operation[4]. This approach does not take the cross correlation between different attributes into account and the fact that thresholds vary across different vendors. Unlike more conventional studies that focused on reliability statistics such as the annualized failure rate (AFR) at the population level[5], [6], we use machine learning (ML) algorithms that attempt to predict the failure of individual drives. Former ML approaches applied to the drive prediction failure domain include methods for dealing with sequential data, such as sliding windows and hidden Markov models [1], or anomaly detection algorithms, adhering to the often-low proportion of failed drives in the population [4] and [2]. We present a mechanism that performs a sophisticated samples aggregation inside a distributed database, allowing for the efficient extraction of compound features representing the behavior of the drive during a continuous time window prior its failure. We use here an open source dataset from BACKBLAZE, comprising extensive SMART information collected daily from a large drive population at its data center Thus we can use not only the last cumulative SMART counts but also include new features extracted over different time windows of drives last operational days. These capture the dynamics of the drives attributes, for example their growth rate which is highly indicative of the drive s failure probability [7]. Our results suggest that the use of compound features reduce the amount of false positives, which is primary performance measure for algorithms in the drive reliability domain[3], by as much as 60%. In a consecutive evaluation scenario a final decision is made based on a collection of the most recent data samples. This way we are able to capture more soon-to-fail drives at low cost to the false-positive rate. On average, a drive is predicted to fail long enough in advance (30 days) to allow for the modification of business strategy in fields such as drive replacement logistics. This approach, when implemented in a production environment may have a direct effect on business savings related to drive logistics. © 2017 Copyright held by the owner/author(s).</t>
  </si>
  <si>
    <t>Early detection of bifurcations and chaos and understanding their topological characteristics are essential for safe and reliable operation of various electrical, chemical, physical, and industrial processes. However, the presence of non-linearity and high-dimensionality in system behavior makes this analysis a challenging task. The existing methods for dynamical system analysis provide useful tools for anomaly detection (e.g., Bendixson-Dulac and Poincare-Bendixson criteria can detect the presence of limit cycles); however, they do not provide a detailed topological understanding about system evolution during bifurcations and chaos, such as the changes in the number of subcycles and their positions, lifetimes, and sizes. This paper addresses this research gap by using topological data analysis as a tool to study system evolution and develop a mathematical framework for detecting the topological changes in the underlying system using persistent homology. Using the proposed technique, topological features (e.g., number of relevant k-dimensional holes, etc.) are extracted from nonlinear time series data which are useful for deeper analysis of the system behavior and early detection of bifurcations and chaos. When applied to a Logistic map, a Duffing oscillator, and a real life Op-amp based Jerk circuit, these features are shown to accurately characterize the system dynamics and detect the onset of chaos. Published by AIP Publishing.</t>
  </si>
  <si>
    <t>Industrial control systems (ICSs) are widely used in critical infrastructures, making them popular targets for attacks to cause catastrophic physical damage. As one of the most critical components in ICSs, the programmable logic controller (PLC) controls the actuators directly. A PLC executing a malicious program can cause significant property loss or even casualties. The number of attacks targeted at PLCs has increased noticeably over the last few years, exposing the vulnerability of the PLC and the importance of PLC protection. Unfortunately, PLCs cannot be protected by traditional intrusion detection systems or antivirus software. Thus, an effective method for PLC protection is yet to be designed. Motivated by these concerns, we propose a non-invasive powerbased anomaly detection scheme for PLCs. The basic idea is to detect malicious software execution in a PLC through analyzing its power consumption, which is measured by inserting a shunt resistor in series with the CPU in a PLC while it is executing instructions. To analyze the power measurements, we extract a discriminative feature set from the power trace, and then train a long short-term memory (LSTM) neural network with the features of normal samples to predict the next time step of a normal sample. Finally, an abnormal sample is identified through comparing the predicted sample and the actual sample. The advantages of our method are that it requires no software modification on the original system and is able to detect unknown attacks effectively. The method is evaluated on a lab testbed, and for a trojan attack whose difference from the normal program is around 0.63%, the detection accuracy reaches 99.83%. © 2017, Journal of Zhejiang University Science Editorial Office and Springer-Verlag Berlin Heidelberg.</t>
  </si>
  <si>
    <t>We focus on automatic anomaly detection in SQL databases for security systems. Many logs of database systems, here the Townhall database, contain detailed information about users, like the SQL queries and the response of the database. A database is a list of log instances, where each log instance is a Cartesian product of feature values with an attached anomaly score. All log instances with the anomaly score in the top percentile are identified as anomalous. Our contribution is multi-folded. We define a model for anomaly detection of SQL databases that learns the structure of Bayesian networks from data. Our method for automatic feature extraction generates the maximal spanning tree to detect the strongest similarities between features. Novel anomaly scores based on the joint probability distribution of the database features and the log-likelihood of the maximal spanning tree detect both point and contextual anomalies. Multiple anomaly scores are combined within a robust anomaly analysis algorithm. We validate our method on the Townhall database showing the performance of our anomaly detection algorithm. © 2016 IEEE.</t>
  </si>
  <si>
    <t>More and more distributed software systems are deployed on public cloud computing platforms to provide services using the Internet. These systems are prone to many types of faults because of the complexity, dynamism and openness of cloud computing. These faults often lead to service failures affecting a large population of users and even resulting in serious economic loss. Fault detection, which aims at timely accurately detecting faults to avoid failures or reduce economic loss, has become one of the most key technologies for guaranteeing the performance and reliability of distributed software systems. Cloud computing environment has raised great challenges to the fault detection of distributed software systems, and then we first introduce these challenges. The fault detection method based on statistical monitoring builds statistical models with online collected monitoring data to analyze and predict system status, which is suitable for cloud computing environment. The method with advantages in online analysis and automatic detection without domain knowledge has widely attracted the attention of industrial and academic communities. Then we propose a reference framework of fault management with statistical monitoring for distributed software systems, which includes distributed monitoring, data processor, fault detection, fault diagnosis and fault actor modules. After that, we categorize existing works as rule based, metric analysis, log analysis, and behavior analysis methods. Furthermore, we introduce typical works for each category, and compare these categories in strength and weakness. Finally, we direct the future works in online automatic detection, runtime environment awareness and component interaction analysis. © 2017, Science Press. All right reserved.</t>
  </si>
  <si>
    <t>The proceedings contain 55 papers. The topics discussed include: RF test accuracy and capacity enhancement on ATE for silicon TV tuners; harnessing process variations for optimizing wafer-level probe-test flow; fault simulation for analog test coverage; accurate anomaly detection using correlation-based time-series analysis in a core router system; low cost ultra-pure sine wave generation with self calibration; a built-in self-repair scheme for DRAMs with spare rows, columns, and bits; upper-bound computation for optimal retargeting in IEEE 1687 networks; statistical outlier screening as a test solution health monitor; a suite of IEEE 1687 benchmark networks; defect tolerance for CNFET-based SRAMs; SERDES external loopback test using production parametric-test hardware; EMACs: efficient MBIST architecture for test and characterization of STT-MRAM arrays; logic characterization vehicle design reflection via layout rewiring; test time efficient group delay filter characterization technique using a discrete chirped excitation signal; mixed-signal ate technology and its impact on today's electronic system; known-good-die test methods for large, thin, high-power digital devices; test chip design for optimal cell-aware diagnosability; recycled FPGA detection using exhaustive LUt path delay characterization; and online slack-time binning for IO-registered die-to-die interconnects.</t>
  </si>
  <si>
    <t>This paper describes a process by which Global Navigation Satellite System (GNSS) nominal statistics and fault rates can be assessed with high confidence. The use of a GNSS in Advanced Receiver Autonomous Integrity Monitoring (ARAIM) requires knowledge of the level of performance of the signal-in-space (SIS) user range error (URE) in both nominal and faulty conditions. The performance characterization is done through a careful analysis of historical data, from which a determination of whether or not it meets the performance commitments of the constellation service provider (CSP) can be made. Typically, this analysis is carried out though a comparison of the broadcast navigation messages with post-processed precise estimates of the satellite clock and orbit states. This paper highlights the issues with such an approach as well as mitigation strategies to those issues. The issues primarily impact the estimates of fault rates rather than nominal statistics, as the number of faults is small compared to the overall amount of nominal data. In particular, methods of ensuring integrity in the logged broadcast navigation messages and precise clock and orbit products used in the analysis are described. In order to verify precise clock and orbit products, a Kalman filter (KF) to produce independent GNSS clock bias estimates has been developed and tested. The KF leverages the International GNSS Service (IGS) receiver network to produce estimates of GNSS clock biases given precisely known positions of the receivers as well as precise satellite orbit products. The KF serves multiple purposes in detecting and verifying faults. First, when only low rate (5 or 15 minute) clock products are available, higher rate products can be produced to detect short faults. Second, when precise clock products are available, the KF serves as a secondary check to protect against erroneous external precise products, which have been observed. Initial testing of the filter has shown an RMS error of under 20 centimeters for a five day run of GPS clock bias estimates, which is sufficient performance for precise product verification and fault detection. © (2017) by Institute of Navigation All rights reserved.</t>
  </si>
  <si>
    <t>The proceedings contain 80 papers. The special focus in this conference is on Move to Meaningful Internet Systems. The topics include: Cloud of things modeling for efficient and coordinated resources provisioning; a framework for integrating real-world events and business processes in an IoT environment; methodological support for coordinating tasks in global product software engineering; enhancing process models to improve business performance: A methodology and case studies; traDE - A transparent data exchange middleware for service choreographies; building the most creative and innovative collaborative groups using bayes classifiers; a new collaborative paradigm of computer science student contests: An experience; ranking-based evaluation of process model matching: (Short paper); a scalable smart meter data generator using spark; analysis and re-configuration of decision logic in adaptive and data-intensive processes (Short paper); contingency management for event-driven business processes; dynamic change propagation for process choreography instances; a service-oriented architecture design of decision-aware information systems: Decision as a service: (Short paper); advancing open innovation capabilities through a flexible integration of ICT tools: (Short paper); smartGC: Online memory management prediction for PaaS cloud models; a model-driven tool chain for OCCI; knowledge is at the edge! How to search in distributed machine learning models; big data summarisation and relevance evaluation for anomaly detection in cyber physical systems; sTRATModel: Elasticity Model Description Language for Evaluating Elasticity Strategies for Business Processes; network-aware stochastic virtual machine placement in geo-distributed data centers: (Short Paper); boosting aided approaches to QoS prediction of IT maintenance tickets; using colored petri nets for verifying restful service composition.</t>
  </si>
  <si>
    <t>Real-time processing of data streams emanating from sensors is becoming a common task in Internet of Things scenarios. The key implementation goal consists in efficiently handling massive incoming data streams and supporting advanced data analytics services like anomaly detection. In an on-going, industrial project, a 24, /, 7 available stream processing engine usually faces dynamically changing data and workload characteristics. These changes impact the engine’s performance and reliability. We propose Strider, a hybrid adaptive distributed RDF Stream Processing engine that optimizes logical query plan according to the state of data streams. Strider has been designed to guarantee important industrial properties such as scalability, high availability, fault tolerance, high throughput and acceptable latency. These guarantees are obtained by designing the engine’s architecture with state-of-the-art Apache components such as Spark and Kafka. We highlight the efficiency (e.g., on a single machine machine, up, to 60x gain on throughput compared to state-of-the-art systems, a throughput of 3.1 million triples/second on a 9 machines cluster, a major breakthrough in this system’s category) of Strider on real-world and synthetic data sets. © Springer International Publishing AG 2017.</t>
  </si>
  <si>
    <t>Modern drilling systems have a significant number of sensors already integrated into their design. However, this data is generally underutilized with respect to maintaining class notations or periodic survey activities. Analyzing existing data can yield reductions in non-productive time (NPT) in an era where efficiency is the key to success in offshore exploration and production. A Joint Development Project (JDP) with class, rig operator and equipment vendors was established to understand how data analytics may support class requirements while also increasing availability and reliability through condition based monitoring. This paper describes the approach taken in the JDP and the main findings from this real-world example of data analytics applied to current sensor and logging data Methods, Procedures, Process: The JDP looked to utilize data from 15,000 sensors onboard a drill ship which generated 36 billion data points from the vessels. The sensor data was combined with unstructured data from operational logs and maintenance records to find ways to demonstrate compliance to class and regulatory requirements via digital techniques. Ultimately this approach could remove the need for calendar based inspections while optimizing preventative maintenance tasks and frequencies, both of which increase equipment availability of drilling systems. The JDP resulted in several significant deliverables. The first is a draft assurance framework as to how data streams can be used by drilling units to support classification requirements without the need for intrusive inspections. The second deliver) was a data quality assessment report to demonstrate how data quality can be measured and ensure that there is high confidence in alternative compliance approaches. The third delivery was an optimized preventative maintenance based on analytics of the existing data streams. The fourth deliverable involved creating "Big Data" analytic models (i.e., machine learning) for anomaly detection and failure mitigation. The JDP demonstrated that data analytics on existing data streams can be used to demonstrate compliance with classification survey requirements and increase availability. An assurance process for data quality creates trust in the analytics before important decisions about inspections and maintenance are made. This is especially true for safety critical systems where machine learning models may be used to mitigate and address reliability issues. This paper describes the approach taken in the JDP and the main findings from this real-world example of data analytics applied to current sensor and logging data. The project's major novel development issues were the development of an assurance framework, data quality assessment framework and an approach on how sensor based information can be used in this context classification. The use and treatment of sensor data in general is on the exploratory level and leading edge of such applications in the industry. ©2017, Offshore Technology Conference.</t>
  </si>
  <si>
    <t>The proceedings contain 24 papers. The special focus in this conference is on Business Information Systems. The topics include: On enriching user-centered data integration schemas in service lakes; design principles for digital occupational health systems; estimating the quality of articles in Russian Wikipedia using the logical-linguistic model of fact extraction; automatic discovery of object-centric behavioral constraint models; semi-automated model-based generation of enterprise architecture deliverables; towards automated process model annotation with activity taxonomies; multi-process reporting and analysis for change management and performance reviews; on avoiding erroneous synchronization in BPMN processes; software application interfaces regression testing; influence of task interdependence on teamwork quality and project performance; potentials of digitization in the tourism industry; semi-automatic development of modelling techniques with computational linguistics methods; obstacle aware resource allocation in business processes; ontology-based data access for extracting event logs from legacy data; subgroup discovery in process mining; business process comparison; a smart energy platform for the internet of things; towards a taxonomy of constraints in demand-side-management-methods for a residential context; decomposition of tasks in business process outsourcing; analysis method for conceptual context modeling applied in production environments; evaluating business domain specific e-collaboration and improving pavement anomaly detection using backward feature elimination.</t>
  </si>
  <si>
    <t>Anomaly detection plays an important role in managementof modern large-scale distributed systems. Logs, whichrecord system runtime information, are widely used for anomalydetection. Traditionally, developers (or operators) often inspectthe logs manually with keyword search and rule matching. Theincreasing scale and complexity of modern systems, however, make the volume of logs explode, which renders the infeasibilityof manual inspection. To reduce manual effort, many anomalydetection methods based on automated log analysis are proposed. However, developers may still have no idea which anomalydetection methods they should adopt, because there is a lackof a review and comparison among these anomaly detectionmethods. Moreover, even if developers decide to employ ananomaly detection method, re-implementation requires a nontrivialeffort. To address these problems, we provide a detailedreview and evaluation of six state-of-the-art log-based anomalydetection methods, including three supervised methods and threeunsupervised methods, and also release an open-source toolkitallowing ease of reuse. These methods have been evaluated ontwo publicly-available production log datasets, with a total of15,923,592 log messages and 365,298 anomaly instances. Webelieve that our work, with the evaluation results as well asthe corresponding findings, can provide guidelines for adoptionof these methods and provide references for future development. © 2016 IEEE.</t>
  </si>
  <si>
    <t>The critical infrastructure, which includes the electric power grid, railroads and water treatment facilities, is dependent on the proper operation of industrial control systems. However, malware such as Stuxnet has demonstrated the ability to alter industrial control system parameters to create physical effects. Of particular concern is malware that targets embedded devices that monitor and control system functionality, while masking the actions from plant operators and security analysts. Indeed, system security relies on guarantees that the assurance of these devices can be maintained throughout their lifetimes. This paper presents a novel approach that uses timing-based side channel analysis to establish a unique device fingerprint that helps detect unauthorized modifications of the device. The approach is applied to an Allen Bradley ControlLogix programmable logic controller where execution time measurements are collected and analyzed by a custom anomaly detection system to detect abnormal behavior. The anomaly detection system achieves true positive rates of 0.978–1.000 with false positive rates of 0.033–0.044. The test results demonstrate the feasibility of using timing-based side channel analysis to detect anomalous behavior in programmable logic controllers. © 2016</t>
  </si>
  <si>
    <t>Modern machineries are becoming complex cyber-physical systems with increasingly intelligent support for process automation. For the dependability and performance, a combination of measures for fault avoidance, robust architecture, and runtime anomaly handling is necessary. These in turn call for a formalization of knowledge across different system lifecycle stages and a provision of novel methods and tools for qualified system synthesis and effective risk management. This paper presents a model-based approach to qualified process automation for the operation and maintenance of production systems. The contribution is centered on the formalizations of a wide range of system concerns, and thereby a consolidation of the rationale behind the design of run-time process logic in BPMN2.0. In particular, the approach allows an integration of formal system descriptions, FTA and FEMA based anomaly analysis, and executable process models for effective anomaly detection and treatment. The approach adopts mature modeling methods and tools through EAST-ADL. In this paper, a prototype tool-chain with MetaEdit+ Domain-Specific Modeling (DSM) Workbench, HiP-HOPS Tool and Camunda BPM Platform is also presented. © 2016 IEEE.</t>
  </si>
  <si>
    <t>This work is motivated by a smart car application which analyses streams of data generated from cars to enhance transportation safety. We treated the problem as real-time abnormal driving behaviour detection using spatio-temporal data collected from mobile devices including GPS location, speed and steering angle. A concise summary was proposed to summarise spatial patterns from GPS trajectory data for eficient real-time anomaly detection. An approach solving this problem by nearest neighbour search has O(n) space and O(log(n) + k) query time complexity, where k is the neighbourhood size and n is the data size. On the other hand, the concise summary approach requires only O(ϵn) memory space and has O(log(ϵn)) query time complexity, where ϵ is several orders of magnitude smaller than one. Experiments with two large datasets from Porto and Beijing showed that our method used only a few megabytes to summarise datasets with n = 80 million data points and was able to process 30K queries per second which was several orders of magnitude faster than the baseline approach. Besides, in the work, interesting spatio-temporal patterns regarding abnormal driving behaviours from the real-world datasets are also discussed to demonstrate potential application of the work in many industries including insurance, transportation safety enhancement and city transport management. © 2016 ACM.</t>
  </si>
  <si>
    <t>Traffic of Industrial Control System (ICS) between the Human Machine Interface (HMI) and the Programmable Logic Controller (PLC) is highly periodic. However, it is sometimes multiplexed, due to multi-threaded scheduling. In previous work we introduced a Statechart model which includes multiple Deterministic Finite Automata (DFA), one per cyclic pattern. We demonstrated that Statechart-based anomaly detection is highly effective on multiplexed cyclic traffic when the individual cyclic patterns are known. The challenge is to construct the Statechart, by unsupervised learning, from a captured trace of the multiplexed traffic, especially when the same symbols (ICS messages) can appear in multiple cycles, or multiple times in a cycle. Previously we suggested a combinatorial approach for the Statechart construction, based on Euler cycles in the Discrete Time Markov Chain (DTMC) graph of the trace. This combinatorial approach worked well in simple scenarios, but produced a false-alarm rate that was excessive on more complex multiplexed traffic. In this paper we suggest a new Statechart construction method, based on spectral analysis. We use the Fourier transform to identify the dominant periods in the trace. Our algorithm then associates a set of symbols with each dominant period, identifies the order of the symbols within each period, and creates the cyclic DFAs and the Statechart. We evaluated our solution on long traces from two production ICS: one using the Siemens S7-0x72 protocol and the other using Modbus. We also stress-tested our algorithms on a collection of synthetically-generated traces that simulate multiplexed ICS traces with varying levels of symbol uniqueness and time overlap. The resulting Statecharts model the traces with an overall median false-alarm rate as low as 0.16% on the synthetic datasets, and with zero false-alarms on production S7-0x72 traffic. Moreover, the spectral analysis Statecharts consistently out-performed the previous combinatorial Statecharts, exhibiting significantly lower false alarm rates and more compact model sizes. © 2016 ACM.</t>
  </si>
  <si>
    <t>Modern engineering incorporates smart technologies in all aspects of our lives. Smart technologies are generating terabytes of log messages every day to report their status. It is crucial to analyze these log messages and present usable information (e.g. patterns) to administrators, so that they can manage and monitor these technologies. Patterns minimally represent large groups of log messages and enable the administrators to do further analysis, such as anomaly detection and event prediction. Although patterns exist commonly in automated log messages, recognizing them in massive set of log messages from heterogeneous sources without any prior information is a significant undertaking. We propose a method, named LogMine, that extracts high quality patterns for a given set of log messages. Our method is fast, memory efficient, accurate, and scalable. LogMine is implemented in map-reduce framework for distributed platforms to process millions of log messages in seconds. LogMine is a robust method that works for heterogeneous log messages generated in a wide variety of systems. Our method exploits algorithmic techniques to minimize the computational overhead based on the fact that log messages are always automatically generated. We evaluate the performance of LogMine on massive sets of log messages generated in industrial applications. LogMine has successfully generated patterns which are as good as the patterns generated by exact and unscalable method, while achieving a 500× speedup. Finally, we describe three applications of the patterns generated by LogMine in monitoring large scale industrial systems. © 2016 Copyright held by the owner/author(s).</t>
  </si>
  <si>
    <t>This study aimed to assess the incidence, to quantify and to assess the diversity of fungi in a multigrain whole meal bread processing plant. Two hundred and eight one (n = 281) samples were analyzed, including raw materials (n = 120), air samples (n = 136) and multigrain breads (n = 25). Among the raw materials, the whole corn flour showed the highest counts of fungi (4.8 log CFU/g), followed by whole-wheat flour (3.1 log CFU/g). The counts of fungi in the air of processing environment were higher in post-baking steps (oven output, cooling, slicing, packaging) than in pre-baking steps (weighing and mixer) (p &lt; 0.05). Species of fungi isolated from spoiled bread samples stored at 5, 20, 25 and 30, and 40 °C corresponded mostly to Penicillium paneum and Penicillium polonicum isolated from 20 and 24% of samples, respectively. These species were also isolated from raw materials (P. paneum and P. polonicum) and air collected at different processing sampling points (P. polonicum). The high counts of filamentous fungi in raw materials and air samples in processing steps such as cooling, slicing, and packaging, suggest that contamination that may occur in these steps can be critical for the shelf life of breads. The results of this study highlight that the prevention of contamination of breads by fungal spores is still a challenge for bakery industries and that other strategies such as control of germination and growth of spoilage fungi through the development of more stable formulations have to be developed. © 2016 Elsevier Ltd</t>
  </si>
  <si>
    <t>Today Information and Communications Technology (ICT) networks are a dominating component of our daily life. Centralized logging allows keeping track of events occurring in ICT networks. Therefore a central log store is essential for timely detection of problems such as service quality degradations, performance issues or especially security-relevant cyber attacks. There exist various software tools such as security information and event management (SIEM) systems, log analysis tools and anomaly detection systems, which exploit log data to achieve this. While there are many products on the market, based on different approaches, the identification of the most efficient solution for a specific infrastructure, and the optimal configuration is still an unsolved problem. Today's general test environments do not sufficiently account for the specific properties of individual infrastructure setups. Thus, tests in these environments are usually not representative. However, testing on the real running productive systems exposes the network infrastructure to dangerous or unstable situations. The solution to this dilemma is the design and implementation of a highly realistic test environment, i.e. sandbox solution, that follows a different - novel - approach. The idea is to generate realistic network event sequence (NES) data that reflects the actual system behavior and which is then used to challenge network analysis software tools with varying configurations safely and realistically offline. In this paper we define a model, based on log line clustering and Markov chain simulation to create this synthetic log data. The presented model requires only a small set of real network data as an input to understand the complex real system behavior. Based on the input's characteristics highly realistic customer specified NES data is generated. To prove the applicability of the concept developed in this work, we conclude the paper with an illustrative example of evaluation and test of an existing anomaly detection system by using generated NES data. © 2016 Elsevier Ltd. All rights reserved.</t>
  </si>
  <si>
    <t>Over the last years, Wireless Sensor Networks (WSN) went from being a promising technology for countless industrial applications to a de facto technology used in todays' applications. WSNs have been gaining momentum over costly wired technologies, offering low installation costs, self-organization, and added functionality. As a consequence of their enormous potential, WSNs were subject to standardization and some industrial standards and open source solutions like WirelessHART, Zigbee, ISA100, IEEE802.15.4 and OpenWSN were announced. However, despite considerable efforts to provide mechanisms that increase the availability, reliability, security and maintainability of this type of networks, WSNs have kept one of their main characteristics: fault-proneness. As a result, the offer of post-deployment diagnostic tools has been increasing in the last decade in order to diagnose WSN failures as soon as possible. Nevertheless, current WSN diagnostic tools still have many limitations and cannot be considered ready to use in real-world scenarios. In this paper we present an autonomous diagnostic tool that addresses these limitations in a real industrial Internet of Things (IIoT) scenario. Our tool is based on simple metrics, a logging tool, a data-mining algorithm, and available network metrics, and it monitors the condition of the sensor nodes firmware, hardware and the network itself. The proposed demonstration was tested and validated using the WirelessHART IIoT standard. © 2016 IEEE.</t>
  </si>
  <si>
    <t>The MWV mill in Covington, VA, USA, experienced a long term trend of increasing episodes of paper indents that resulted in significant quantities of internal rejects and production downtime. When traditional troubleshooting techniques failed to resolve the problem, big data analysis techniques were employed to help determine root causes of this negative and increasingly frequent situation. Nearly 6000 operating variables were selected for a deep dive, multi-year analysis after reviewing mill-wide process logs and 60000+ PI tags (data points) collected from one of the major data historian systems at the MWV Covington mill. Nine billion data points were collected from November 2011 to August 2014. Strategies and methods were developed to format, clean, classify, and sort the various data sets to compensate for process lag time and to align timestamps, as well as to rank potential causes or indicators. GE Intelligent Platforms software was employed to develop decision trees for root cause analysis. Insights and possible correlations that were previously invisible or ignored were obtained across the mill, from pulping, bleaching, and chemical recovery to the papermaking process. Several findings led the mill to revise selected process targets and to reconsider a step change in the drying process. These changes have exhibited significant impacts on the mill's product quality, cost, and market performance. Mill-wide communications of the identified results helped transform the findings into executable actions. Several projects were initiated.</t>
  </si>
  <si>
    <t>Hackathons are fast-paced events where competitors work in teams to go from an idea to working software or hardware within a single day or a weekend and demonstrate their creation to a live audience of peers. Due to the "fun" and informal nature of such events, they make for excellent in- formal learning platforms that attract a diverse spectrum of students, especially those typically uninterested in traditional classroom settings. In this paper, we investigate the informal learning aspects of Ohio State's annual hackathon events over the past two years, with over 100 student participants in 2013 and over 200 student participants in 2014. Despite the competitive nature of such events, we observed a significant amount of peer-learning - students teaching each other how to solve specific challenges and learn new skills. The events featured mentors from both the university and industry, who provided round-the-clock hands-on support, troubleshooting and advice. Due to the gamified format of the events, students were heavily motivated to learn new skills due to practical applicability and peer effects, rather than merely academic metrics. Some teams continued their hacks as long-term projects, while others formed new student groups to host lectures and practice building prototypes on a regular basis. Using a combined analysis of post-event surveys, student academic records and source-code commit log data from the event, we share insights, demographics, statistics and anecdotes from hosting these hackathons. © 2016 Copyright held by the owner/author(s).</t>
  </si>
  <si>
    <t>Cloud computing is a fast-growing paradigm that has forcefully emerged and established itself in the next generation of IT industry and business, performing massive-scale and complex computing. As cloud technology adoption continues to progress, massive growth in the scale of data generated through cloud computing has been observed. A large part of that data has been machine-generated log data; it is generated at every layer and component within the cloud information technology ecosystem that spans a range of IT functions from storage and computation to networking and application services. Log files are essential for enterprise-level monitoring, troubleshooting, security, debugging, compliance, etc. We argue that cloud computing is in need of a new methodology for recording, managing, storing and analyzing the log data that is generated by the cloud infrastructure, based on big data technologies, allowing for the access to a wealth of knowledge that can contribute to its own advancement. Our paper discusses and expands existing standard log management solutions to design new methods of exploiting the unstructured log data in order to gain unprecedented insights. © 2015 IEEE.</t>
  </si>
  <si>
    <t>Economic development and operations of new discoveries in frontier environments require advancements in production enhancement technologies, which take advantage of existing infrastructures and reduce overall operating expenses. These production enhancement technologies such as downhole pumping and gas lift (artificial lift technologies); injection of diluents, foamers and chemicals; water and/or fluid injection; often represent the only viable option to enhance well productivity, maximize production and improve recovery of hydrocarbon resources. Electrical submersible pump (ESP) systems are becoming the fastest growing form of artificial lift pumping technology, with more than 25% of the wells worldwide deploying ESP to surface their hydrocarbons and with more ESP systems being deployed to harsh and remote environments. With the rapid growth of ESP technologies, an appropriate prescriptive-based decision support system is needed to prevent or avoid critical system failures by analyzing the large amount of (observations, algorithms and calculated) information for extending run-Time, increasing production and keeping well operation safe. The majority of the existing solutions provide real time data trending, alarming, ESP analysis and diagnostics. In this work, an efficient and reliable automated system is proposed for change point and anomaly detection, event or fault diagnosis and decision support in ESP operations. Our workflow consists of a quantitative method which combines streaming sensor data, data-rich detection and diagnosis model, fuzzy rule-based expert system and an influence diagram technique to perform prescriptive analysis and provide online real-Time recommended action and/or corrective measures concerning the optimal alternative actions to be executed during undesirable ESP incidents or events. System features include a real-Time data acquisition device, a real-Time modeling engine, a real-Time model calibration engine, fault detector program and a fuzzy logic rule-based system that uses an influence diagram technique to advice on ESP operating conditions. The proposed procedure is tested in multiple fields to verify the functionalities of the system. The results show that the proposed methodology can be efficiently used in practice. The methodology was used in several case studies and produced superior results in comparison to conventional methods. © Copyright 2016, Society of Petroleum Engineers.</t>
  </si>
  <si>
    <t>This paper provides a case study where data analytics techniques are used to improve the health of a global remote monitoring &amp; diagnostics (RM&amp;D) center for power plants that is a key part of our industrial internet infrastructure. The "Industrial Internet" is being heralded as a transformative, disruptive technology that is part of the digitization of traditional industries all over the world. A key technical capability includes the ability to continuously monitor critical assets (like power generation equipment) with sensors and other measurements to get leading indicators of anomalous behavior and identify opportunities for optimizing the performance and life of this equipment. This allows our customers to maximize their asset's availability, reliability, and performance and is usually achieved by connecting these assets to dedicated RM&amp;D centers that aggregate and analyze the data streaming in from all over the world. An RM&amp;D center is a complex system with hardware (data acquisition boxes, communication hardware, processing servers), software and analytics in place to ensure the generation of timely notifications and recommendations. There is a need to understand the health of this complex system and to quickly diagnose and mitigate issues before any disruption occurs that impacts the ability to monitor. What makes this case study unique is the combination of qualitative and quantitative input variables that need to be considered, which is different from traditional PHM applications which tend to be based on sensor derived numeric or binary data. Details in the paper include extraction of key system health features (server health, data integrity, analytic robustness, etc.) from computer logs. These parameters, once collected, can be analyzed using various statistical techniques (Multivariate Outliers, Process Control, Mixture Distributions) to develop system health indices using methods like Principal Component Analysis, Factor Analysis as well as kernel PCA methods. We explore the development of anomaly detection methods using regression (Multilevel regression, Logistic regression), Clustering (K-Means, Hierarchic, Normal Mixtures and Latent Class Analysis) and Classification (Decision Trees, Bootstrap Forest, Discriminant) techniques followed by their comparison in terms of computational cost and classification accuracy. We then go further to pinpoint the likely cause (Bayesian Diagnosis) of disruptions, and demonstrate how this approach can be generalized for a variety of industrial assets. All of results/analysis are based on representative data from a global Remote Monitoring and Diagnostic center that is used to monitor a significant portion of the world's electric power generation fleet.</t>
  </si>
  <si>
    <t>Operational faults and behavioural anomalies associated with PLC control processes take place often in a manufacturing system. Real time identification of these operational faults and behavioural anomalies is necessary in the manufacturing industry. In this paper, we present an automated tool, called PLC Log-Data Analysis Tool (PLAT) that can detect them by using log-data records of the PLC signals. PLAT automatically creates a nominal model of the PLC control process and employs a novel hash table based indexing and searching scheme to satisfy those purposes. Our experiments show that PLAT is significantly fast, provides real time identification of operational faults and behavioural anomalies, and can execute within a small memory footprint. In addition, PLAT can easily handle a large manufacturing system with a reasonable computing configuration and can be installed in parallel to the data logging system to identify operational faults and behavioural anomalies effectively. © 2016 Arup Ghosh et al.</t>
  </si>
  <si>
    <t>Prediction of sonic velocities in shales from well logs is important for seismic to log ties if the sonic log is absent for a shaly section, for pore pressure anomaly detection, and for data quality control. An anisotropic differential effective medium (DEM) was used to simulate elastic properties of shales from elastic properties and volume fractions of silt and wet clay (a hypothetical composite material that includes all clay minerals and water). Anisotropic elastic coefficients of the wet clay were assumed as a first-order approximation to be linearly dependent on wet clay porosity (WCP). Here, by WCP we mean a ratio of a pore volume occupied by water to a total volume of the wet clay. Effects of silt inclusions on elastic coefficients of shales were taken into account by using the anisotropic differential effective medium model. Silt inclusions were modeled as spherical quartz particles. Simulated elastic coefficients of shales were used to calculate compressional and shear velocities, and these were in a good agreement with the sonic velocities observed on a test data set from an offshore Mid-Norway well penetrating a 500-m vertical section of shale. To further study the elastic properties of wet clays, elastic coefficients calculated from compressional and sonic velocities measured in shales were inverted for vertical profiles of wet clay elastic coefficients. Analysis of these coefficients found that in the well considered, the increase in elastic coefficients of shales was controlled by the increase of silt fraction with depth. Elastic coefficients of wet clay found no increase with depth. The inverted elastic moduli of wet clay found much stronger correlation with WCP than do the moduli of shale. This confirmed the hypothesis that silt fraction is one of the key parameters for the modeling of elastic properties of shale. © 2014 Society of Exploration Geophysicists.</t>
  </si>
  <si>
    <t>In this paper, dynamic simulation methods for reliability evaluation of common industry-based control system architectures are investigated. Control system design often employs complex reliability structures in the forms of several levels of software and hardware redundancies, hot and cold standby systems. This is required in order to achieve certain plant availability and safety functions. Control system maintenance requires expert knowledge due to the complexity of troubleshooting steps involved with a hardware or software failures of a large system. Hence, it is crucial to understand the effect of recovery time on reliability and on overall availability in a critical control system. Dynamic Fault Tree Analysis (DFTA), Markov Chains and Reliability Block Diagrams (RBD) are presented and a block library is introduced for addressing the aforementioned modelling problems. In order to be able to evaluate dynamic fault trees and Markov Chains, Monte Carlo simulation has been used. An industry-based case study is presented, where critical failures of a redundant Programmable Logic Controller (PLC) system are identified by a Failure Mode and Effect Analysis (FMEA). The bottom up process of modelling control system reliability is discussed. © 2015 IEEE.</t>
  </si>
  <si>
    <t>Practitioners widely recognize the importance of event logging for a variety of tasks, such as accounting, system measurements and troubleshooting. Nevertheless, in spite of the importance of the tasks based on the logs collected under real workload conditions, event logging lacks systematic design and implementation practices. The implementation of the logging mechanism strongly relies on the human expertise. This paper proposes a measurement study of event logging practices in a critical industrial domain. We assess a software development process at Selex ES, a leading Finmeccanica company in electronic and information solutions for critical systems. Our study combines source code analysis, inspection of around 2.3 millions log entries, and direct feedback from the development team to gain process-wide insights ranging from programming practices, logging objectives and issues impacting log analysis. The findings of our study were extremely valuable to prioritize event logging reengineering tasks at Selex ES. © 2015 IEEE.</t>
  </si>
  <si>
    <t>Volume anomaly such as distributed denial-of-service (DDoS) has been around for ages but with advancement in technologies, they have become stronger, shorter and weapon of choice for attackers. Digital forensic analysis of intrusions using alerts generated by existing intrusion detection system (IDS) faces major challenges, especially for IDS deployed in large networks. In this paper, the concept of automatically sifting through a huge volume of alerts to distinguish the different stages of a DDoS attack is developed. The proposed novel framework is purpose-built to analyze multiple logs from the network for proactive forecast and timely detection of DDoS attacks, through a combined approach of Shannon-entropy concept and clustering algorithm of relevant feature variables. Experimental studies on a cyber-range simulation dataset from the project industrial partners show that the technique is able to distinguish precursor alerts for DDoS attacks, as well as the attack itself with a very low false positive rate (FPR) of 22.5%. Application of this technique greatly assists security experts in network analysis to combat DDoS attacks. © 2015 IEEE.</t>
  </si>
  <si>
    <t>Conducting (big) data analytics in an organization is not just about using a processing framework (e.g. Hadoop/Spark) to learn a model from data currently in a single file system (e.g. HDFS). We frequently need to pipeline real time data from other systems into the processing framework, and continually update the learned model. The processing frameworks need to be easily invokable for different purposes to produce different models. The model and the subsequent model updates need to be integrated with a product that may require a real time prediction using the latest trained model. All these need to be shared among different teams in the organization for different data analytics purposes. In this paper, we propose a real time data-analytics-as-service architecture that uses RESTful web services to wrap and integrate data services, dynamic model training services (supported by big data processing framework), prediction services and the product that uses the models. We discuss the challenges in wrapping big data processing frameworks as services and other architecturally significant factors that affect system reliability, real time performance and prediction accuracy. We evaluate our architecture using a log-driven system operation anomaly detection system where staleness of data used in model training, speed of model update and prediction are critical requirements. Copyright © 2015 ACM.</t>
  </si>
  <si>
    <t>This paper focuses on the integration of a family of visual analytics techniques for analyzing high-dimensional, multivariate network data that features spatial and temporal information, network connections, and a variety of other categorical and numerical data types. Such data types are commonly encountered in transportation, shipping, and logistics industries. Due to the scale and complexity of the data, it is essential to integrate techniques for data analysis, visualization, and exploration. We present new visual representations, Petal and Thread, to effectively present many-to-many network data including multi-attribute vectors. In addition, we deploy an information-theoretic model for anomaly detection across varying dimensions, displaying highlighted anomalies in a visually consistent manner, as well as supporting a managed process of exploration. Lastly, we evaluate the proposed methodology through data exploration and an empirical study. © 2014 IEEE.</t>
  </si>
  <si>
    <t>Recently, cyber-targeted attacks such as APT (Advanced Persistent Threat) are rapidly growing as a social and national threat. It is an intelligent cyber-attack that infiltrates the target organization and enterprise clandestinely using various methods and causes considerable damage by making a final attack after long-term and through preparations. These attacks are threatening cyber worlds such as Internet by infecting and attacking the devices on this environment with the malicious code, and by destroying them or gaining their authorities. Detecting these attacks requires collecting and analysing data from various sources (network, host, security equipment, and devices) over the long haul. Therefore, we propose the method that can recognize the cyber-targeted attack and detect the abnormal behavior based on Big Data. The proposed approach analyses faster and precisely various logs and monitoring data using Big Data storage and processing technology. In particular, we evaluated that the suspicious behavior analysis using MapReduce is effective in analysing large-scale behavior monitoring and log data from various sources. © Australian Information Security Management Conference, AISM 2015. All rights reserved.</t>
  </si>
  <si>
    <t>During the process of Cyclic Steam Stimulation (CSS) variations in reservoir pressure and temperature occur changing the solubility of reservoir rock minerals in the formation water and therefore during production phase, produced water brings valuable information about dynamic characteristics of reservoir rock and fluid. Its analysis may provide an invaluable means for monitoring the reservoir. This paper describes the process of water analysis where results are interpreted on the basis of the principle that the solubility of minerals varies with change in pressure and temperature. This also shows the importance of water analysis as a key tool for reservoir monitoring in fields undergoing cyclic steam stimulation. Water analysis is also used to optimize impact of produced water on Capex and Opex of oil production as water is required to be handled and disposed without impacting the environment, and is applied as troubleshooting tool to identify well problems and to validate log interpretations. Field examples illustrate application of water analysis in i) mineralogical changes that takes place during CCS operation for reservoir monitoring and impact of steam on clays, ii) determining compatibility of injected steam with the formation water and compatibility of effluent with the formation water of disposal well, iii) surface facility design and water treatment before steam generation, iv) reservoir description and computing fluid saturation using resistivity of formation water and v) troubleshooting well problems, e.g. unanticipated water production because of channeling behind the casing and communication between the layers. Paper discusses the importance of water analysis at each stage of CSS operation and its application in reservoir monitoring and describes field experience with water analysis in the surveillance of a CSS project. © Copyright 2015, Society of Petroleum Engineers.</t>
  </si>
  <si>
    <t>The proceedings contain 49 papers. The special focus in this conference is on Industrial-Engineering Applications of ANN and Bioinformatics. The topics include: Mixed phenomenological and neural approach to induction motor speed estimation; closed loop identification of nuclear steam generator water level using ESN network tuned by genetic algorithm; on-line surface roughness prediction in grinding using recurrent neural networks; reliability analysis of post-tensioned bridge using artificial neural network-based surrogate model; a grid-enabled modular framework for efficient sequence analysis workflows; application of elastic nets using phase transition for detection of gene expression patterns with different carbon sources; automatic detection of microaneurysms for diabetic retinopathy screening using fuzzy image processing; endotracheal tube position confirmation system using neural networks; intelligent bio-inspired detection of food borne pathogen by DNA barcodes; neural network approaches to solution of the inverse problem of identification and determination of the ionic composition of multi-component water solutions; prediction of soil nitrogen from spectral features using supervised self organising maps; multithreaded local learning regularization neural networks for regression tasks; self-train logitboost for semi-supervised learning; scalable digital CMOS architecture for spike based supervised learning; enhanced KNNC using train sample clustering; a metric for determining the significance of failures and its use in anomaly detection; fixed-resolution growing neural gas for clustering the mobile networks data; a neural-fuzzy network based on hermite polynomials to predict the coastal erosion and RBF neural networks and radial fuzzy systems.</t>
  </si>
  <si>
    <t>The proceedings contain 41 papers. The special focus in this conference is on Green Computing and Networking and Network Security. The topics include: ISCIS and erol gelenbeӳ contributions; a never-ending story; performance of an autonomous energy harvesting wireless sensor; towards assessment of energy consumption and latency of LTE UEs during signaling storms; a state-dependent control for green computing; environment friendly energy efficient distributed data centers; modeling power consumption in multicore CPUs with multithreading and frequency scaling; a role and activity based access control for secure healthcare systems; bandwidth usage-based detection of signaling attacks; a BRPCA based approach for anomaly detection in mobile networks; LBP-DCT based copy move forgery detection algorithm; existing solutions, MNO requirements and business model; undermining isolation through covert channels in the fiasco.OC microkernel; a hybrid movie recommender using dynamic fuzzy clustering; generating minimum height ADSs for partially specified finite state machines; line-search aided non-negative least-square learning for random neural network; a novel concise specification and efficient F-Logic based matching of semantic web services in flora-2; fast frequent episode mining based on finite-state machines; hybrid heuristic algorithms for the multiobjective load balancing of 2D bin packing problems; smoothing the input process in a batch queue; network-based job dispatching in the cloud; discrete time stochastic automata network with steady-state product form distribution; modelling dynamics of TCP flows in very large network topologies; numerically efficient analysis of a one-dimensional stochastic lac operon model; brain MR image denoising for rician noise using intrinsic geometrical information and image analysis in a parameter-free setting.</t>
  </si>
  <si>
    <t>While semiconductor manufacturing moves toward the 7nm node for logic and 15nm node for memory, an increased emphasis has been placed on reducing the influence known contributors have toward the on product overlay budget. With a machine learning technique known as function approximation, we use a neural network to gain insight to how known contributors, such as those collected with scanner metrology, influence the on product overlay budget. The result is a sufficiently trained function that can approximate overlay for all wafers exposed with the lithography system. As a real world application, inline metrology can be used to measure overlay for a few wafers while using the trained function to approximate overlay vector maps for the entire lot of wafers. With the approximated overlay vector maps for all wafers coming off the track, a process engineer can redirect wafers or lots with overlay signatures outside the standard population to offline metrology for excursion validation. With this added flexibility, engineers will be given more opportunities to catch wafers that need to be reworked, resulting in improved yield. The quality of the derived corrections from measured overlay metrology feedback can be improved using the approximated overlay to trigger, which wafers should or shouldnâ€™t be, measured inline. As a development or integration engineer the approximated overlay can be used to gain insight into lots and wafers used for design of experiments (DOE) troubleshooting. In this paper we will present the results of a case study that follows the machine learning function approximation approach to data analysis, with production overlay measured on an inline metrology system at SK hynix. © 2015 SPIE.</t>
  </si>
  <si>
    <t>Event Correlation used to be a widely used technique for interpreting alert logs and discovering network attacks. However, due to the scale and complexity of today's networks and attacks, alert logs produced by these modern networks are much larger in volume and difficult to analyse. In this research we show that adding post-correlation methods can be used alongside correlation to significantly improve the analysis of alert logs. We proposed a new framework titled A Comprehensive System for Analysing Intrusion Alerts (ACSAnIA). The post-correlation methods include a new prioritisation metric based on anomaly detection and a novel approach to clustering events using correlation knowledge. One of the key benefits of the framework is that it significantly reduces false-positive alerts and it adds contextual information to true-positive alerts. We evaluated the post-correlation methods of ACSAnIA using data from a 2012 cyber range experiment carried out by industrial partners of the British Telecom Security Practice Team. In one scenario, our results show that false-positives were successfully reduced by 97% and in another scenario, 16%. It also showed that clustering correlated alerts aided in attack detection. The proposed framework is also being developed and integrated into a pre-existing Visual Analytic tool developed by the British Telecom SATURN Research Team for the analysis of cyber security data. ©2014 Elsevier Ltd. All rights reserved.</t>
  </si>
  <si>
    <t>Gives a real world explanation of how to analyze and troubleshoot a process control system in a batch process plant. Explains how to analyze the requirements for controlling a batch process, develop the control logic to meet these requirements, and troubleshoot the process controls in batch processes. Presents three categories of batch processes (cyclical batch, multigrade facilities, and flexible batch) and examines the differences in the control requirements in each. Examines various concepts of a product recipe and what its nature must be in a flexible batch facility. Approaches the subject from the process perspective, with emphasis on the advantages of using structured logic in the automation of all but the simplest batch processes. Discusses the flow of information starting at the plant floor and continuing through various levels of the control logic up to the corporate IT level. © 2014 by John Wiley &amp; Sons, Inc. All rights reserved</t>
  </si>
  <si>
    <t>The proceedings contain 1030 papers. The special focus in this conference is on Applied Science, Materials Science, Building Materials and Civil Engineering, Information Technology, Computer Engineering, Communication and networks. The topics include: The XRD patterns analysis of diamond/porous composite membrane deposited by bias voltage assisted HFCVD; influence on the microstructure of pinion steel with different cooling rates after normalizing; study on beam-end carrying capacity of waste fiber recycled concrete beam-column joints; the comparison of self-compacting rock-filled concrete with large-size natural and recycled aggregate; helicon plasma discharge for processing wall material; W-doped TiO2 preparation and photocatalytic degradation of guaiacol; the application of PE/thermochromic composite film to sliced fresh pork tenderloin; study on the fluidic parameters of supercritical CO2; study on the stability of a new propellant; influence of oxygen plasma modification carbon fiber on the hydrothermal property of CF/PES-C composite; experimental research on performance of road base with cement stabilized iron tailings sand; research on the magnetism of yttrium doped zinc oxide film; ultraviolet laser induced damage characteristic of SiO2 single layers; finite element analysis of the vibration characteristics of castellated composite beams; preparation and properties of biodegradable polyurethane scaffolds for tissue engineering; production parameters optimization of polyacrylonitrile precursor fiber; testing study on rock-like materials under water pressure conditions; research on the preparation of economical powder concrete-UHPC; synthesis and properties of novel phenolic resin grafted hydrolyzed polyacrylonitrile copolymer as fluid-loss-control additive; effect of composition on microstructure and dynamic mechanical properties of W-Ni-Cu alloys; effect of Y addition on wear property of Ni-Mn-Ga shape memory alloys; research and application of recycled paper; preparation of PLLA/HAP/-TCP composite scaffold for bone tissue engineering; influence of degrease rate of larix by high temperature and pressure; effect of high temperature and steam on dimensional stability of wood; coal spontaneous combustion mechanism and research of new flame retardant material; research on properties of CNF/glass fiber/epoxy composites; a novel method for preparing biomimetic oleophobic surface on X70 pipeline steel; experimental studies on the influence of gradation of recycled coarse aggregates to the strength of self-compacting concrete; properties of heterojunction solar cells based on organic phosphorescent material; corrosion behavior of duplex stainless steels (2205) in seawater in the presence of deep sea bacteria; preparation and characterization of starch acetate/polyvinyl alcohol foams; research on low velocity impact damage of laminated composite; the effects of high temperature deformation on bainite transformation; pseudo-dynamic test analysis of plane steel frame with semi-rigid connection; studied for mechanism of that abrasive water jet cutting metal materials; finite element modal analysis of station of the main building steel structure concrete batch plant; prediction of impact damage of composite laminates using a mixed damage model; modelling and measurements of ultrasonic fields in composites; research on the numerical simulation of cooling process for plastic profile in calibrator; synthesis of the carboxyl and pyridine functional ionic liquids; optimization of the metal finger of a silicon concentrator solar cell; electrosprayed microparticulate solid dispersions composed of multiple components; a change of undrain shear strength of soft ground during consolidation process; study on Raman spectra of the polyacrylonitrile iron complex nanofibers; temperature-induced structure and morphological transformation in SnS prepared by a chemical vapor deposition method; the research of the oil base drilling fluid hard brittle shale sidewall instability mechanism; discrete wavelet transform on near-infrared spectra analysis for moisture determination in lignitic coal samples; breakdown characteristics of oil impregnated insulation paper with different ageing condition under the composite electric field; study on the ultrasonic extraction of polysaccharides of barley rice; study on high temperature stability index of asphalt mixture; the influence of cetane additive on diesel oil performance; DFT investigation of substitution effects on the electronic properties of perylene bisimides derivatives; based on grey relational analysis research on fabrication parameters of polypropylene part by selective laser sintering; the study on main nutrients uptake kinetics by three species of algae; the theory investigation for the antioxidant activity of phloretin; research on infrared antireflective characteristics of two-dimensional sub-wavelength structures; research of information security quantitative evaluation method; vehicle identification and classification system based on decision tree; comparison of LLE and PCA algorithms for gene expression data analysis; an iterative method for equilibrium problems and fixed point problems; a survey of intelligence optimization algorithm with thermodynamics; research on inland vessels remote monitoring system based on 3G network; research and design on SOA-based equipment ATS architecture; process monitoring system based on anomaly detection statistics algorithm; an SSVEP-based BCI system for SMS in a mobile phone; multi-field-oriented personalized recommendation; the application of crime network conspirator finding model; a homotopic algorithm of NN and its application for the end-point prediction model of BOF process; design of paper defect extraction IP core based on FPGA; things in intelligent agriculture applications; adaptive tracking algorithm of multi-target based on fuzzy clustering; research on the application of web 2.0 technologies in the university libraries; an adaptive threshold segmentation algorithm for gesture segmentation; research on BSP algorithm of construction of large-scale 3D point model; googlemap application development in android platform; composition oriented semantic relationships mining framework research; reverse logistics network design of waste electrical appliances; a parallel subgraph isomorphism algorithm on multi-core platform; traditional culture protection system based on the virtual augmented reality technology; design and implementation of school hospital information analysis and mining system; an empirical evaluation of boosting-BAN and boosting-MultiTAN; building distance education system based on cloud computing; detecting DDoS attacks using conditional random fields; research on the digital city geospatial framework construction; the research on network communication complex system based on logistic equation; analysis of river regime data based on the improved apriori algorithm; the application of data encryption in network security; the design of public key cryptography for key exchange base on multivariate equations; iris feature extraction algorithm valuation based on the fuzzy clustering evaluation model; the application research of cloud computing in the library; fusion algorithm of infrared and TV image based on image quality evaluation method; research on multi-attribute sequence query processing techniques over data streams; initial alignment algorithm study based on rotating modulation and kalman filtering; a trustworthy software designing approach and credibility evaluation; a WSN routing and sleeping algorithm in agriculture intermittent data collection; an initial study for PET imaging simulation; a research of information management system based on data mining; a research of the application of the RFID in the library management; hadoop-based model of mass data storage; exploration of the risk management information system for the large-scale game design; electronic commerce personalized recommendation model under cloud computing environment; electronic commerce recommendation mechanism based on QoS and Bayesian model; research on the project studio system of computer multimedia; research on uighur web pages classification; research on the data model and the approaches to data mining in the semi-structured data; research on utilization of library website digital resources based on web; the elderly outdoor sports monitoring system based on the beidou satellite navigation system; research on the network congestion control based on GA-PSO path optimization; a new theory of infinite series and its applications in training weight function neural networks; Chinese word segmentation based on the first kind of spline weight function neural networks; research of generalized ant colony algorithm for logistics and distribution; short-term traffic flow forecasting of road based on spline weight function neural networks; secure transmission model technology scheme of massive train information; high reliability wireless coverage technology solution to rail transit train-ground communication; the dynamic collection of detection data based on priority assignment and slicing sequence; the design of virtual training system based on virtools; a novel prediction model for WBAN frequency nonselective fading channel; data mining approaches in manpower evaluation; study on distributed image database; the algorithm for data mining frequent patterns over sliding window; a quantitative network situation assessment method based on stochastic model.</t>
  </si>
  <si>
    <t>The proceedings contain 94 papers. The topics discussed include: research on RTLS-based coordinate guided vehicle (CGV) for material distribution in discrete manufacturing workshop; timing optimization and control for smart traffic; predict scooter's stopping event using smartphone as the sensing device; continuous monitoring and distributed anomaly detection for ambient factors; providing useful information for passengers based on TTF model; a logistic regression and artificial neural network-based approach for chronic disease prediction: a case study of hypertension; a smart energy system with distributed access control; analyzing and minimizing random access delay for delay-sensitive machine-to-machine communications: a new perspective on adaptive persistence control; and a hole avoiding routing protocol in wireless sensor networks.</t>
  </si>
  <si>
    <t>The authors deal with simulation metamodelling as a progressive approach of simulation optimisation of manufacturing and logistics processes. Describing the input-output relationships of an analysed process one can easily find out system responses when changing the values of selected input factors, and predict the future behaviour of the chosen system parameters. This allows to quickly try different troubleshooting variants and to minimize the risk of wrong decisions, what will be reflected in the considerable economic benefits. This is known as an approximated production management. There are many mathematical formulas to express the relations between variables. Therefore, the authors of the paper devoted only a few of them. Further they describe a generic procedure for metamodel construction, the approach for auto-generation of an appropriate metamodel and they demonstrate the whole method on a simple production system. © Copyright 2014 by DEStech Publications, Inc. All rights reserved.</t>
  </si>
  <si>
    <t>The task of the theory domain is to develop methods to solve practical problems, organizes and makes intelligible field of knowledge on which it is based. In order to solve them, it is needed to be considered as part of a logical structure, and they need to understand the structures which solve it. The main tools, used in telecommunications for calculating, designing and analyzing, are based on the Numerical-Only algorithms. So, many Computer-Based numerical algorithms are developed as consequence of development of hardware and computer techniques in numerical mathematic, adapted to computer calculations, and the main task of numerical processing is construction of algorithms, but, the drawback is generating of a tremendous amount of numerical data, and the user might easily lose insight into the phenomenon being investigated, and numerical computation manipulates with numerical values, so, very often it is important to take care about final results: accuracy, execution time of numerical algorithm, Efficiency-Based reasoning etc. Computer algebra system belongs to the contemporary trends that use very sophisticated algorithms combine expertise in many areas, such as dynamic system design, control engineering, and signal processing, and the user makes a better and more advanced troubleshooting. It is based on Well-Defined semantics and algebraic algorithms, it is used to simplify rational functions, find the solutions to a system of equations, and give general formulas as answers, model industrial mathematical problems, Automated-Proven properties and various other manipulations. Symbolic processing is a special feature of these systems. That is the excitation signals may represent not only numbers, even the symbols, and it is analyzed what happens to them during processing. The parameters of the system can be analyzed subsequently appointing of additional requirements on the desired response, so, on this way the analysis is used in system design. Symbolic processing is concerned with alternative forms, Partially-Specified domains, and symbolic derivations in general and it can be treated as a transformation of expression trees, such as symbols for operations, variables, constants, and simplification, and plenty expressions, functions and equations can be derived in closed form using symbolic processing, as well as the Error-Free derived simulation code can be obtained. © 2014 by Nova Science Publishers, Inc. All rights reserved.</t>
  </si>
  <si>
    <t>Field X in India has been developed as an onshore field wherein wells are drilled in shallow reservoir. There are approximately 110 oil producers and 60 water injectors in this field. To mitigate sand production, wells have been completed with standalone screens (including conventional, SSD &amp; ICD). Crude of the reservoir is high in wax content with pour point at 50 °. This paper highlights a case study on one of the oil producer X-A which was drilled &amp; completed as 4-1/2" standalone screen completions to ensure selective production from various sands. Post completion, in all the subsequent rigless interventions conducted in the well X-A, an obstruction was observed against one of the Screen SSD. Initially a scale build up or a sand bridge was suspected at the obstruction depth, but well bore clean out with coiled tubing intervention failed to clear it off and pass through. Also, communication was suspected between tubing &amp; tubing-production casing annulus. In view of above, the well was kept shut-in for more than a year. This well, therefore became a critical case wherein application of Downhole Video Camera detected the potential leak in the tubing above the production packer and buckling of lower completion. Further, the Production Logging Survey confirmed the leak in the tubing. Based on the above field observations a CT conveyed Taper milling was conducted to clear off the obstruction post which work-over was conducted for upper completion. This paper details the collaborative approach of diagnostic and troubleshooting interventions planned in the well X-A, challenges involved in the same and lessons learnt during the whole operation, which finally helped in bringing the well online successfully and affordably, avoiding numerous time and money consuming interventions which could have been carried out in absence of detailed root cause analysis of the problem. Copyright 2014, Sociey of Petroleum Engineers.</t>
  </si>
  <si>
    <t>This paper introduces a complete system-level design and integration of a hydrogen fuel cell proton exchange membrane (PEM) power-pack. It also describes the entire design methodology in order to obtain efficiency, reliable, robust, secure and low-cost industrial product. In this work the methodology has been developed. The methodology steps are: Project management, product requirements definition, system simulation and analysis, test program design, control logic creation, reliability, monitoring and forecasting, troubleshooting, commissioning and O&amp;M engineering. The system design has been created at two steps: Stack balance of plant and power-pack. Both have been designed by quality engineering applying the Excellence Methodology, Failure Mode and Effects Analysis (FMEA) and other systematic techniques. The benefits of such a system can only be realized if the system is properly designed and sized, based on the technologies available and the application involved. Important task is the fuel cell stack balance of plant (BOP) that it is an ad-hoc design for forklift power-pack application. Fuel cell stack balance of plant consists of air supply subsystem (fan, compressor, and humidifier), fuel supply subsystem (purge valve, recirculation blower) and controls (optimal stack operation). BOP behavior has been investigated in this study by an elaborated testing program, first each component separately way and then all together. Copyright © (2014) by the Committee of WHEC2014 All rights reserved.</t>
  </si>
  <si>
    <t>Unplanned aircraft groundtimes caused by component failures create costs for the operator through delays and reduced aircraft availability. Unscheduled maintenance on the other hand also creates costs for Maintenance, Repair and Overhaul (MRO) companies. The use of PHM is considered to improve the planning of component-specific maintenance and thus reduces consequential costs of unscheduled events on both sides. This study assesses the component-specific costs and characteristics of today's maintenance approach. A discrete event simulation represents all relevant aircraft maintenance processes and dependencies. For this purpose the Event-driven Process Chain (EPC) method and Matlab/SimEvents are used. The data input (process information, empirical data) is provided by a particular MRO company. Whereas recent approaches deal with stochastically processed data only, e.g. failure probabilities, the proposed method mainly uses deterministic data. Empirical data, representing particular dependencies, describes all relevant stages in the component lifecycle. This includes operation, line and component maintenance, troubleshooting, planning and logistics. By simulating different scenarios, various maintenance future states can be evaluated by analysing effects on costs. The obtained economical and technical constraints allow to specify component-level PHM design parameters, as minimum prognostic horizon or accuracy. Detailed process-specific information is provided as well, e.g. costs of non-productive MRO activities or no-fault-found (NFF) characteristics.</t>
  </si>
  <si>
    <t>The proceedings contain 51 papers. The special focus in this conference is on Dependability and Complex Systems. The topics include: Framework for the distributed computing of the application components; analysis of statistical characteristics of user arrival process to the testing service; entropy-based internet traffic anomaly detection; a formal approach for preventive maintenance workload balancing; computer support for the railway safety management system - requirements analysis; reductions of operators in java mutation testing; mathematical model of task scheduling in educational cloud; optimization and control of transport processes in the distributed systems; analysis of mutation operators for the python language; using simulation to evaluate dynamic systems with weibull or lognormal distributions; FSM simulation of cryptographic protocols using algebraic processor; disturbance injection in dependability assessment of android applications; model checking of UML activity diagrams in logic controllers design; quantification of temporal fault trees based on fuzzy set theory; a recommender system based on content clustering used to propose forum articles; a prototype implementation of the data mining JDM standard; unified approach to network systems multicriteral analysis; increasing performance of SMS based information systems; internet-based production monitoring and reporting; swarm intelligence metaheurisics application in the diagnosis of transformer oil; distributed time management in wireless sensor networks; propagation losses in urban areas; web service for data extraction from semi-structured data sources; investigation of system reliability depending on some system components states and model fusion for the compatibility verification of software components.</t>
  </si>
  <si>
    <t>Monitoring the productivity of trenchless construction processes, such as Pilot Tube Microtunneling (PTMT) installations, is necessary for proactive control of construction operations. For example, engineers can correlate construction operation parameters (e.g., forces) with contextual information (e.g., soil type) for identifying factors influencing the PTMT productivity. Awareness of these correlations can help engineers to select and control the equipment accordingly. Such correlations, however, are hidden in large amounts of field data. Tedious manual data collection and processing cannot capture and analyze details of PTMT workflows. This paper presents an automated data collection and interpretation approach for supporting detailed PTMT productivity analysis. This approach uses a data logger to record the hydraulic pressures of equipment used during the PTMT automatically. A two-step pattern recognition method can detect time-series patterns of the hydraulic pressure and identify cycles of operations in three stages of the PTMT: 1) pilot tube installation; 2) casing installation; and 3) product pipe installation. The first step uses an Artificial Neural Network (ANN) to classify the time-series as belonging to a certain stage of PTMT. The second step uses an Adaptive Anomaly Detection Algorithm (AADA) to split the time-series into sections corresponding to operational cycles. A case study demonstrates that this automated approach can reliably recognize operational cycles of construction equipment in PTMT workflows. © 2014 American Society of Civil Engineers.</t>
  </si>
  <si>
    <t>Based on the perspective of knowing in practice, this paper investigates the everyday work of engineers in a semiconductor plant. Qualitative data analysis is used to examine the active role of objects and how engineers rely on them to perform troubleshooting in the manufacturing processes. Three active roles emerged from the analysis: (a) objects activating interpretations, (b) objects stimulating collaborative practices, and (c) objects sparking experimental activities. Based on these three findings, we propose that objects have three triggering roles. First, objects trigger meaning-making. The meaning-making process provides a condition for better understanding the situation, making inferences, and developing possible diagnostic logics. Second, objects trigger spontaneous relationships. This role promotes social interaction, encourages members to cooperate, and to negotiate in the organization. Third, objects trigger real-time exploratory actions. These triggering roles of objects enable prioritization and execution of troubleshooting practice, based on the available information, actionable knowledge, and the situation at hand. Finally, these findings have important theoretical implications and indicate interesting future research directions related to the active role of objects in work practice. © 2014 Elsevier Ltd.</t>
  </si>
  <si>
    <t>One of the most vigorous of the continuous improvement methodologies is Six Sigma. While usually associated with improving manufacturing and product quality, leading manufacturers are using it to improve their extended supply chain and logistics capabilities. At the same time they are improving reliability, companies have cut hundreds of millions of dollars of fat out of their supply chain. The absence of available, maintainable and robust information about these resources with sufficient fidelity and history for analysis can result in inefficient operation in metallurgical complexes. We must first be concerned about the availability, timeliness and reliability of information in order to enable people to act in such a way as to optimize the use of all resources. Collaboration based on a common understanding and information base is a key component for improving efficiency. Evolution of web technology and object modeling of enterprise assets enables communication across the whole business. Operational troubleshooting occurs more quickly and the organization acts in unison to reduce waste. This paper presents a real time software infrastructure with tools that give users the ability to sift through available data, transform data into information for continuous improvement and optimization. We will introduce a new technology for analyzing real time events and system health using event analysis and time series to detect anomalies which allow users to make immediate decisions and take corrective action. We will describe the implementation these dynamic performance strategies in a large steel mill reporting saving in excess of 10% reduction in Energy Consumption. In addition, many other implementations of critical operating functions enabled from a common base. © 2014 by AIST.</t>
  </si>
  <si>
    <t>Abnormally long operation cycles of pilot tube microtunneling (PTMT) can cause construction delays, difficulties of project coordination, and equipment maintenances costs because of improper operations. Manually logging and analyzing abnormal operation cycles is tedious and time consuming. This paper presents an approach that enables automated identification and analysis of abnormal cycles of PTMT based on automatically logged PTMT operational data. The data collection instrument is a data logger that automatically records time-series of hydraulic pressures of boring machines from pressure transducers attached to their hydraulic lines. Different PTMT operations (e.g., boring, retracting) result in different patterns in these time-series. The authors developed an approach that automatically recognizes time-series patterns representing operation cycles of three phases of PTMT installation. This approach uses an artificial neural network (ANN) to classify a time-series as belonging to a certain PTMT phase, and then applies an adaptive anomaly detection algorithm (AADA) to clean and split the time-series into operation cycles. The results from a case study show that this automated approach enables users to analyze abnormal cycles of PTMT and gain insights about how to improve PTMT productivity. © 2014 American Society of Civil Engineers.</t>
  </si>
  <si>
    <t>Anomaly detection techniques are used to find the presence of anomalous activities in a network by comparing traffic data activities against a "normal" baseline. Although it has several advantages which include detection of "zero-day" attacks, the question surrounding absolute definition of systems deviations from its "normal" behaviour is important to reduce the number of false positives in the system. This study proposes a novel multi-agent network-based framework known as Statistical model for Correlation and Detection (SCoDe), an anomaly detection framework that looks for timecorrelated anomalies by leveraging statistical properties of a large network; monitoring the rate of events occurrence based on their intensity. SCoDe is an instantaneous learning-based anomaly detector, practically shifting away from the conventional technique of having a training phase prior to detection. It does acquire its training using the improved extension of Exponential Weighted Moving Average (EWMA) which is proposed in this study. SCoDe does not require any previous knowledge of the network traffic, or network administrators chosen reference window as normal but effectively builds upon the statistical properties from different attributes of the network traffic, to correlate undesirable deviations in order to identify abnormal patterns. The approach is generic as it can be easily modified to fit particular types of problems, with a predefined attribute, and it is highly robust because of the proposed statistical approach. The proposed framework was targeted to detect attacks that increase the number of activities on the network server, examples which include Distributed Denial of Service (DDoS) and, flood and flash-crowd events. This paper provides a mathematical foundation for SCoDe, describing the specific implementation and testing of the approach based on a network log file generated from the cyber range simulation experiment of the industrial partner of this project.</t>
  </si>
  <si>
    <t>Telecommunication systems are monitored continuously to ensure quality and continuity of service. When an error or an abnormal behaviour occurs, software engineers resort to the analysis of the generated logs for troubleshooting. The problem is that, even for a small system, the log data generated after running the system for a period of time can be considerably large. There is a need to automatically mine important information from this data. There exist studies that aim to do just that, but their focus has been mainly on software applications, paying little attention to network information used by telecom systems. In this paper, we show how data mining techniques, more particularly the ones based on mining frequent itemsets, can be used to extract patterns that characterize the main behaviour of the traced scenarios. We show the effectiveness of our approach through a representative study conducted in an industrial setting. © 2013 IEEE.</t>
  </si>
  <si>
    <t>Performance problem diagnosis is a critical part of network operations in ISPs. Service providers use a combination of approaches to troubleshoot performance of their networks, such as active monitoring infrastructure and data collection (SNMP, Netflow, router logs, table dumps, etc.) along with customer trouble tickets. Some of these approaches, however, do not scale to wide area inter-domain networks due to unavailability of such data; moreover, troubleshooting is either reactive (e.g., driven by customer complaints) or (typically) automated using static thresholds. In this article, we describe the design and implementation of a system for root cause analysis and localization of performance problems in ISP networks. Our approach works with legacy monitoring infrastructure (e.g., perfSONAR deployments) and does not need specialized active probing tools or network data. Our system provides a language for network operators to define performance problem signatures, and provides near-real-time performance diagnosis and localization. We describe our deployment of Pythia in perfSONAR monitors in production networks in Georgia, covering over 250 inter-domain paths. © 2013 IEEE.</t>
  </si>
  <si>
    <t>Companies are looking for a more efficient way to design, validate, test and commission a control system. In near future, automated intelligence (Agents/Holons) that will support the control logic actions will need some form of environment for easing the validation of the decision making rules. This paper discusses tools to help increase design efficiency and productivity, by enabling virtual multi-disciplinary engineering collaboration through an integrated set of design software products. This article proposes an integration of information from different design, simulation, control and visualization systems into a common platform for simulation and control validation. The proposed technology provides an analytical framework for system design, including virtualized control technology connected to a simulation engine coupled with 3D visualization. The capability of this prototype to visualize real time control of mechanisms in a virtual environment, proves how a virtual design engineering environment for control system design and validation, can help qualify the production controller before connecting it to the real machine. It will also assist in understanding the behavior of the system, detect problems early in the design process, reduce downtime, troubleshooting and project cost. These tools will help reduce development time of control systems and improve productivity. © 2013 Springer-Verlag.</t>
  </si>
  <si>
    <t>The proceedings contain 427 papers. The special focus in this conference is on Mechanical and Electronics Engineering. The topics include: Effect of UV radiation on different voltage grade of HTV-silicon rubber in dry conditions performance; numerical simulation of the plasma-assisted combustion of methane HCCI; discussion and improvement of carburizing defects; recovering of iron from feebly-magnetic iron tailings containing high silicate; boom section's bionic design based on bamboo; the model of thermal ignition of gasoline-air mixture; sum-frequency generation of antiferromagnetic sandwich structure; the research on the workspace of the 3-TPT parallel machine tool; research on parameters optimization of biodiesel engine combustion system; research on vibration model of special vehicle based on dual-mass system; digital analysis of hydraulic cone valve turbulence based on fluent 3D solver; influence of curve geometric parameters on the curve negotiation performance of hot-metal-car; optimal design of lifting mechanism for standing rehabilitation bed based on MATLAB; inherent strain analysis of thin-walled structure welding deformation; finite element analysis of drill tower structure based on ANSYS; study on symmetrical machining technology of a ship model surface; optimization and force analysis of bar linkage hinge point of self erecting tower crane; the mechanical analysis of the coiled tubing; finite element analysis of the packer at fracturing; stiffness optimization for springs in a gun cartridge retaining mechanism; the fatigue life prediction for the transmittal belt; study on cold start influence factors of three way catalytic converter; research on thermal balance of oil gas suspension based on vehicle dynamics; the research on reliability of drilling automatic sampling mechanism; modeling and modal analysis of less-teeth gear shaft; choice of less-teeth gear parameters based on MATLAB; analysis of the ground rib axial profile of the spiral guid roller; analysis on some mechanical properties of the horizontal opening catenary; research on vehicle dynamics random response to uneven road; the stress analysis of joint connecting bolt of submersible electric pump; research on calculation method of equivalent stress for main shaft in wind turbine; analysis and study of the transmission path based on the body and NVH; the cleaning performance simulation of rear rolling type sweeper; dynamic damage of aircraft wing leading edge impacted by birds; optimizing for lead-bismuth fast reactor guard vessel thickness; design of high-efficient bits for igneous rock in xushen gasfield; boom buckling instability capability studies; research on repairing deformation rapidly for steel strip; study on the structure of the flexspline of harmonic reducer; shear displacement method of grouted pile; the study on development and utilization of coastal environment; the study of evolvement in muddy coast; effect of Longyangxia reservoir on the variation of water and sediment; integration of tree models into a real-time pollution dispersion simulation; under the action of earthquake mechanics analysis of the infill wall in plane; analysis of engineering geological mechanics on the jiasikou debris flow; study on mineral blending models for poly-metallic open-pit mine; collapse simulation of bricklaying arch based on 3D distinct element; flaws simulation of cave depot in the process of explosion; design of flare gas flow measurement system on offshore oil platform; development of detecting system of fighter electrical boxes; numerical simulation study of daqing wuzhan low permeability gas reservoir; the technology of ventilator airflow control; ultrasonic slurry concentration meter design; the research of gray bus positioning system; research on monitoring system for transfusion in hospital; application of distributed measurement and control system; camera calibration method based on halcon; decision strategy for fault troubleshooting using Bayesian influence diagram; the design and implementation of cable condition monitoring system; performance monitoring and analysis of the process compressor; algorithm of change points detection for a trip coil; the research of full digital beneficiation metal detector; water film detection in water distribution test of PCCS; an on line method of the steady-state data acquisition; open service robot development platform; a new type power train system of electric hybrid vehicle; a new hybrid excited magnetic levitation feeding platform; analysis for operation control system based on IDEF method; PLC applied in the three-phase stepper-motor control system; application of fuzzy smith predictive control in mill load; application of double motor DC drive in the crane control system; two synchronization schemes for Chen chaotic system; research on appropriate automatic control model in rural waterwoks; research on the reactive power optimization; reliability compliance test method research for wind turbine; study of grid trust model based on virtual domain; a self-tuning power system stabilizer design; the study of wind turbine based on fuzzy logic; output controllability of buck converter in DCM; research on SVPWM inverter transient output characteristic; switching power supply system in parallel based on master-slave current law; study of capacitor bank fault location; the video device to image the side of deep pipe; a new improvement of radial line slot antenna; a study on tracking accuracy of netted radar; reduction of glitch interference in FPGA design; research and design of the solar charging system based on FPGA; vision-based route recognition of AGV on ARM platform; airborne Doppler navigation radar intelligent test system; analysis of time-phase modulation for multiple users; energy based dual-microphone electronic speech segregation; voltage flicker extraction based on wavelet analysis; ANFIS model for time series prediction; gauss background modeling method based on multi-scale feature; alternate orthogonally polarization jamming on ASLC system; a straight line preserving seam carving technique; studies on phased-array radar jamming and simulation system; based on digital image processing ore appraisal method research; 3-D research about walfisch-bertoni model; outdoor personnel positioning system based on GPS; design on the monitor system of IPTV program broadcast; joint selection of OFDM parameters in mobile satellite communications; distributed group key management for secure electronic communication; design of secure routing protocol based on AODV; the SSL MIMT attack with DNS spoofing; research on the method of text information hiding based on XML; web service QoS matching research based on ontology; research on customizable modeling workflow engine in information system; CMM based requirement engineering model in software development; database design for archives management system; use of information technology in design interface coordinate; semantic-based three-dimensional modeling of virtual reality scenes; an efficient parallel montgemery cryptography for multi-core processor; ID-based multi-signature scheme in electronic communication; study of production scheduling of the digital workshop on limited cache area; parametric design study of the nonstandard serialized assembly; PHD filter for multitarget tracking with range ambiguity and experimental investigation of the water-based fog screen system in photoelectric interference.</t>
  </si>
  <si>
    <t>Control Charts using Parametric Empirical Bayes (PEB) based on a Robust Cauchy prior and Poisson likelihood have proven useful for automatically detecting spikes in safety-related flight operations event rates. As part of the monitoring work of the Aviation Safety Information Analysis and Sharing (ASIAS) program, a joint government-aviation industry program, many hundreds of time series are being monitored. Automated detection methods are a necessity, and control charts a logical choice of tool, but basic control charts are problematic. For example, proportions charts produce excessive alerts. The robust Cauchy-Poisson PEB approach using numerical optimization is efficiently producing manageable numbers of relevant alerts while remaining relatively simple to administer and interpret. © 2013 IEEE.</t>
  </si>
  <si>
    <t>This thesis proposes a hybrid log alert detection scheme, which incorporates anomaly detection and signature generation to accomplish its goal. Unlike previous work, minimum apriori knowledge of the system being analyzed is assumed. This assumption enhances the platform portability of the framework. The anomaly detection component works in a bottom-up manner on the contents of historical system log data to detect regions of the log, which contain anomalous (alert) behaviour. The identified anomalous regions (after inspection by a human administrator through a visualization system) are then passed to the signature generation component, which mines them for patterns. Consequently, future occurrences of the underlying alert in the anomalous log region, can be detected on a production system using the discovered patterns. The combination of anomaly detection and signature generation, which is novel when compared to previous work, ensures that a framework which is accurate while still being able to detect new and unknown alerts is attained. © 2013 IFIP.</t>
  </si>
  <si>
    <t>Record keeping among individuals who manage haemophilia at home is an essential tool of communication between patient and Haemophilia Treatment Center (HTC). Complete records help HTCs monitor patients, their use of factor and ensure treatment is optimal. HTCs provide patients with a number of methods to track infusion practices. The study objectives were to: [1] determine the current methods of record keeping; [2] identify previous methods of record keeping; [3] understand the strengths and weaknesses associated with each method; and [4] gather suggestions for improvement. Survey methods were used to address the research objectives. Of the 83 patients in the Hamilton-Niagara region who received the survey distributed through the local HTC, 51 returned surveys were included into the analysis. Descriptive statistics were used. Results indicate individuals with haemophilia record infusion practices using: paper diaries, excel spreadsheets, hand-held PDAs and/or the online EZ-Log Web Client. The most popular method of record keeping was EZ-Log (45.1%) followed by paper diaries (35.2%). Advantages to using paper methods include the visual tracking of information and retaining hardcopies. The disadvantage was the inconvenience of physically submitting the records monthly. Advantages to using the online EZ-Log Web Client included ease of use and improved accuracy. The primary disadvantage was technical errors that were difficult to troubleshoot. Record keeping practices among individuals with haemophilia seem to vary according to personal preference and convenience. Respondents suggested that saving infusion history, incorporating barcode scanners or a copy and paste function could improve electronic methods. © 2013 John Wiley &amp; Sons Ltd.</t>
  </si>
  <si>
    <t>With the growing demand for oil production, and pressure maintenance for giant fields, more horizontal wells has been drilled as power water injectors and oil producers to increase the contact with the reservoirs. In M-field, many wells are drilled as mega-reach with a measured total depth up to 33,000 ft. This present a big challenge for coiled tubing intervention to reach TD and stimulate or perform logging. Even with the use of hydraulic tractors, CT Pipe Locks up before TD, and it has been difficult to understand the root cause as it is not possible to differentiate between a hydraulic tractor malfunction and downhole obstruction causing the CT to tag. Here in this paper we are going to illustrate the reach challenges, analysis performed on the un-anticipated lockups, and how could we utilize recent technologies in understanding the lockup occurrence, as well as quantifying the how can we improve the prejob tubing force model simulation to fine-tune well accessibility in realtime while on the job. With the implementation of the real-time tension-compression tool, it becomes possible to detect any malfunction of the hydraulic tractor. With the real-time reading of the tractor pull downhole, the coiled tubing force model simulation can be adjusted during the operating to match the real coiled tubing weight and have better estimation of the expected lockup depth. Real-time informed decisions can optimize the CT reach. Being in ultra heavy oil formation and barefoot completion, the following questions come to the scene: Are we tagging in tar? or it is just the excessive drag force that is causing an early lockup?; What if the tractor fails? and how to diagnose the failure?; Shall we use solvents? at what quantities if any?; Is it feasible to run more than once? or it is a challenge that we cannot overcome? All the above questions are answered in details in the paper with illustrated troubleshooting, and problem solving workflow that is aided by case studies, jobs results, and success stories from one of the biggest fields in the Middle East. Exploring more in this direction would successfully change the face of the tubing force model simulation algorithms and take the on-site operational excellence to a significantly advanced level. Copyright 2013, Society of Petroleum Engineers.</t>
  </si>
  <si>
    <t>The task of diagnosis is to find an explanation for a set of observations and - in the case of prognosis - to forecast the course of events. Diagnosis can be broken down into anomaly detection and failure identification, depending on the desired granularity of information required. Prognosis is concerned with incipient failure detection, margin prediction, or overall performance prediction. The latter can be prediction of efficiency, current system status, etc. The outcome of diagnosis and prognosis processes drives planning and execution. Fault isolation task can only be realized if the fault to be isolated has been previously taken into account in the model. There are different approaches for the design of diagnostic observers: the geometric methods, algebraic methods, spectral theory-based methods and frequency domain solutions. In our paper a two-step procedure is commonly employed for data-driven fault detection. A model that represents the normal operation conditions is first developed; then fault detection is carried out according to the residual information or according the differences in the quality parameters of the transient process. The data-based models, usually black-box models, lie in the core of a modular diagnosis system concept which has been chosen as separate fault detection systems. Each of these systems is handling only partial information on the process. This is similar to different persons analyzing the same situation with different methods and/or different sources of information. In the paper are presented the studied industrial mill fan, models of the studied systems and corresponding controller design by implementing conventional and fuzzy logic-based approaches. Simulation results - transient processes in the closed loop are implemented for the knowledge-based fault detection and prognosis.</t>
  </si>
  <si>
    <t>Under the situation of increasingly stringent requirements for production speed and quality, gearboxes in many manufacturing equipment production lines lose final processing quality after long-term severe service.Machine fault prognosis is for experts or on-site maintenance personnel to use measurement equipment to capture signals and conduct diagnosis and maintenance based on personal experience. As technologies are advancing rapidly and equipment is evolving with increasing level of scale, automation and complexity, traditional diagnostic methods are no longer applicable. The article aims at vibration signal of gearbox to establish analysis and prognosis techniques. Principal components analysis is utilized to effectively capture the characteristic signal. Logistic regression and autoregressive moving average models are utilized to establish the correlation between characteristic signal and gearbox health status and performance trend model for on-site maintenance personnel to instantly understand gearbox health status and potential problems.In addition, Self-organizing map is utilized to establish fault identification model for maintenance personnel to significantly reduce troubleshooting time. In the article, gear-rotor experiment platform is used to assess the feasibility of gearbox performance analysis and prognosis techniques. It is expected to provide gearbox makers and users with understanding of gearbox health status and total solutions. © (2013) Trans Tech Publications, Switzerland.</t>
  </si>
  <si>
    <t>In comparison to the earlier telecommunications networks, present-day 3rd generation (3G) networks are able to provide more complex and detailed performance data, such as distributions of channel quality indicators. However, the operators lack proper methods and tools to efficiently utilize these data in monitoring and analysis of the networks. In this article, we apply fuzzy computing to channel quality measurement distributions to get the network elements (cells) clustered into groups of similar behavior. Groups and their descriptors provide valuable information for a radio expert, who is responsible for hundreds or thousands of elements. We introduce a fuzzy inference system based on features extracted from the distributional data and provide interpretation of the found categories to demonstrate their usability on network monitoring. Additionally we present how fuzzy clustering can be used in network performance monitoring and anomaly detection. Finally, we introduce further analysis on how time dimension is an interesting perspective to analyze network element behavior. All the achieved results were discussed with radio network performance experts who found them informative and useful. © 2012 Elsevier B.V.</t>
  </si>
  <si>
    <t>Troubleshooting performance in fault diagnosis tasks is commonly studied in various industrial applications. Several experiments were performed in previous studies to understand the ability of process interfaces to assist troubleshooters in local fault diagnosis while considering the effect of interface, nature of the failure, and the expertise of the troubleshooter. Although several remote diagnosis architectures have been proposed and standards have been developed for levels of remote diagnosis, the extent to which the design of a remote diagnosis architecture can assist a troubleshooter in diagnosis and the factors affecting remote troubleshooting performance have not been frequently addressed. The objective of this paper is to understand the factors that impact remote troubleshooting performance, including remote diagnosis architecture, type of failure, level of expertise of the remote troubleshooter, and skill level of the local operator. Experiments were performed in which troubleshooters used three levels of remote diagnosis architectures to diagnose different types of failures in a programmable logic controllerbased discrete automated assembly system while working with local engineer and novice operators. The results suggest that for diagnosis of failures related to measured or monitored system variables by remote expert troubleshooters, remote troubleshooting performance improved with the increase in the levels of the remote diagnosis architectures. In contrast, in diagnosis of these failures by novice troubleshooters, no significant difference was observed between the three architectures in terms of remote troubleshooting performance, and the novice troubleshooters experienced problems with managing the increased information available. The experts exhibited better information gathering capabilities in that they spent more time per information source and made fewer transitions between information sources while diagnosing failures. Failures unrelated to monitored system parameters resulted in significantly reduced remote troubleshooting performance with all three architectures in comparison to the failures related to monitored system parameters for both expert and novice troubleshooters. The difference in terms of overall remote troubleshooting performance between engineer and novice operators was not found to be significant. © Springer-Verlag London Limited 2012.</t>
  </si>
  <si>
    <t>Glassbeam Support is a cloud based Machine log data analytics and search application. It allows Data centers, Networking servers, OEMs and IT Enterprises to quickly search for data sources and insights related to any machine. Due to the complexity of data within log files, the existing interface supported a lot of features, which were not aligned to actual user behavior. This made the product complex and various features were left unexplored. The existing system presented itself with inefficient navigation and performance latency issues. Glassbeam required a complete re-design of 'Search', which could be intuitive and scalable to different kinds of log files across domains. To achieve this, an 'Object Oriented' user experience design framework was used where a 'Central Object' around which the entire application and functionalities could be aligned. The redesigned application reduced the time to narrow down to problems and troubleshoot issues in minutes instead of days. The overall usability of the system was enhanced and it supported a broader number of use cases. It empowered enterprises with end-to-end log data analytics, support their support, RnD and Sales forecasting activities. Copyright 2013 ACM.</t>
  </si>
  <si>
    <t>To enhance fleet operation and management, logistics companies instrument their vehicles with GPS receivers and network connectivity to servers. Mobility traces from such large fleets provide significant information on commuter travel patterns, traffic congestion and road anomalies, and hence several researchers have mined such datasets to gain useful urban insights. These logistics companies, however, incur significant cost in deploying and maintaining their vast network of instrumented vehicles. Thus research problems, that are not only of interest to urban planners, but to the logistics companies themselves are important to attract and engage these companies for collaborative data analysis. In this paper, we show how GPS traces from taxis can be used to answer three different questions that are of great interest to a taxi operator. These questions are 1) What is the occupancy rate of the taxi fleet?, 2) What is the effect of route selection on the distance and time of a chosen route?, and 3) Does an analysis of travel times show deviations from the posted speed limits? We provide answers to each of these questions using a 2 month dataset of taxi records collected from over 10,000 taxis located in Singapore. The goal of this paper is to stimulate interest in the questions listed above (as they are of high interest to fleet operators) while also soliciting suggestions for better techniques to solve the problems stated above. © 2013 ACM.</t>
  </si>
  <si>
    <t>Understanding the jacking forces and productivity of trenchless construction is critical for appropriate technology selection and proactive control of boring operations. Civil engineers can correlate construction operation parameters (e.g., equipment, forces, and timing) with contextual information (e.g., soil characteristics) for identifying issues influencing the trenchless construction productivity. Manual data collection methods for capturing the tunneling construction operations lack the capabilities of acquiring details of the construction, making detailed workflow analysis difficult. This paper presents an automated data collection and interpretation approach for supporting detailed tunneling productivity analysis. This approach uses a data logger to automatically record the hydraulic pressures of various construction equipment used during Pilot Tube Microtunneling (PTMT) installations. A pattern recognition method can then automatically classify time series patterns of the hydraulic pressure, and detect cycles of construction operations within the three phases of the PTMT process: 1) pilot tube installation; 2) casing installation; and 3) product pipe installation. This method first uses the Artificial Neural Network (ANN) algorithm to classify the time series of the hydraulic pressure for determining the phase. It then uses an anomaly detection algorithm to split the time series into boring operation cycles and individual operations (pushing, retracting, etc.) through detecting discontinuities in the time series pattern. Results from a case study indicate that this approach enables detailed productivity analysis of a typical PTMT process. © 2013 American Society of Civil Engineers.</t>
  </si>
  <si>
    <t>Companies in the commercial vehicle industry use various quality methods to reduce the appearance of failures in the field. However, increasing reliability, continuous improvement of the products, and additionally, the growing number of possible failure patterns of commercial vehicles lead to the appearance of seemingly random failures. These failures and their causes are not comparable with others considering obvious features at the first sight, but a closer look with expert knowledge enables a grouping of similar failure cases. This paper presents a concept for the classification of seemingly random failures by using the general ideas of case-based reasoning (CBR). Occurred field failures are described with defined features in a so called "failure case description". All these case descriptions are collected in a data base. The data base has to be analyzed to get an impression of the general failure distribution and the extent of random failures. On this basis, the failure data can be assigned according to logical correlations and similar failure patterns. Further comparison algorithms can be used to assign the pre-grouped failure cases depending on what the user wants to know. By using this concept, the companies can avoid high investment of time and money in the troubleshooting process and realize a more effective way of avoiding random failures.</t>
  </si>
  <si>
    <t>A Honeynet is a network designed by the Honeynet Project organization to gather information on security threats and attacks. Honeynets are being used by numerous institutions to proactively improve network security by identifying malicious and unauthorized activities in production and private networks. A Honeynet captures a substantial amount of network data and logs. The analysis of these datasets to identify malicious activities is a challenging task. The main aim of the work in this paper is to employ an anomaly detection technique to classify different types of malicious activities present in Honeynet. In particular, we use feature-based and volume-based schemes for Honeynet data classification. A detailed analysis of various traffic features is carried out, and the most appropriate ones for Honeynet traffic are selected. The classification of malicious activities is achieved by applying entropy-based distributions and traffic volume distributions. Entropy-based distributions are used for feature-based parameters, whereas traffic volume distributions are used for volume-based parameters. The behavior of various anomalies or malicious activities is classified using the selected features and their respective threshold values. Finally, we propose a mapping between the various anomalies and their associated behavior, which can be further used to identify similar anomalies in other Honeynet data sets. © 2012 John Wiley &amp; Sons, Ltd.</t>
  </si>
  <si>
    <t>The Clark County Water Reclamation District (CCWRD) is the largest discharger of wastewater in the State of Nevada and to the Colorado River. In 2008, CCWRD decided to replace 30mgd of their failing tertiary sand filters with tertiary membrane filtration and to replace the UV disinfection with ozone disinfection. Membrane filtration would provide better and more reliable phosphorus removal, assist in disinfection, and reduce the ozone demand by reducing the Total Organic Carbon (TOC). Utilizing a minimal amount of ozone for disinfection would diminish the formation of disinfection by-products such as bromates [a carcinogenic chemical] and remove many of the estrogenic compounds. In 2009, CCWRD constructed a 0.07 mgd full-scale tertiary membrane filtration/ozone disinfection pilot plant. It was built for several reasons: first, to allow staff to gain experience in the operation of the system and second, to confirm design parameters for the 30mgd membrane/ozone facility. The pilot plant consisted of GE Zenon Zeeweed hollow fiber membranes (one-half of a full membrane module) using alum as the coagulant for phosphorus removal and an Ozonia ozone generation system for disinfection. The pilot also included full size computer processes (membrane and ozone), and a control screen that would mimic the ones to be used in the new facility. Initial water quality data from the pilot plant was unremarkable and did not meet the performance expectations of the 30mgd design criteria. Operations staff embarked on a series of telephone conference calls with the vendor to formulate an intensive troubleshooting process to determine the cause of the performance failures. The troubleshooting process included inspection for system leaks and hypochlorite disinfection of the entire system as well as revisiting the design criteria. Computer programmers and field technicians were dispatched on several occasions to make program modifications and verify fiber integrity, but water quality data failed to reach the anticipated performance levels. In a pivotal meeting where water quality criteria and measurable performance factors were discussed at length, the concept of the Log Removal Value (LRV) and the mathematics behind the calculation were discussed in detail. Based on the performance criteria of 3 - 5 log removal of coliform bacteria, it was determined that CCWRD's application of membrane technology as a tertiary filtration process resembled more closely a drinking water application than a membrane bioreactor (MBR) system. This changed the membrane integrity testing (MIT) pressure from 3 - 5 psi to 10.3 psi. Operations staff repaired the fibers using the new MIT pressure of 10.3 psi and resumed operation of the pilot plant. Water quality data improved dramatically. The membranes were able to remove Total P to below a monthly maximum of 0.04 mg/L, while existing sand filters removed Total P to less than 0.1 mg/L with comparable alum doses. Total Organic Carbon was also reduced and bacteriological analysis for Total, Fecal and Escherichia coliforms showed non-detectable results. The knowledge and experience gained from operating a full-scale membrane pilot plant will enable CCWRD to accomplish the following: be proactive in how membrane technology is used to treat wastewater, meet measurable performance goals, reduce environmental impact on aquatic life, and improve the quality of effluent such as to provide a first line of protection for Lake Mead. © 2012 American Water Works Association.</t>
  </si>
  <si>
    <t>Recent developments in industrial systems provide us with a large amount of time series data from sensors, logs, system settings and physical measurements, etc. These data are extremely valuable for providing insights about the complex systems and could be used to detect anomalies at early stages. However, the special characteristics of these time series data, such as high dimensions and complex dependencies between variables, as well as its massive volume, pose great challenges to existing anomaly detection algorithms. In this paper, we propose Granger graphical models as an effective and scalable approach for anomaly detection whose results can be readily interpreted. Specifically, Granger graphical models are a family of graphical models that exploit the temporal dependencies between variables by applying L1-regularized learning to Granger causality. Our goal is to efficiently compute a robust "correlation anomaly" score for each variable via Granger graphical models that can provide insights on the possible reasons of anomalies. We evaluate the effectiveness of our proposed algorithms on both synthetic and application datasets. The results show the proposed algorithm achieves significantly better performance than other baseline algorithms and is scalable for large-scale applications. © 2012 IEEE.</t>
  </si>
  <si>
    <t>Power distribution networks (PDN) may degrade in time due to various reliability factors including tantalum capacitors with burned internal fuses that become open circuits, dried electrolytic capacitors, decoupling capacitors or interconnect solder joints open or with increased resistance. This paper proposes a method for troubleshooting power integrity problems in systems using programmable logic devices (PLD). The method configures part of the PLD to internally measure the impedance of its power distribution network. This embedded PDN measurement core uses only logic blocks commonly available in any existing PLD without the need of built-in dedicated circuits. The frequency profile of PDN impedance can be measured on production floors or remotely in systems installed in the field by activating and communicating with the embedded PDN impedance measurement core. Archived frequency profiles along various periods of time can help identify PDN issues or study any potential long-term power distribution degradation of systems.</t>
  </si>
  <si>
    <t>Today's complex electronic assemblies employ sophisticated and advanced automated test solutions to verify functional performance-both at the time of manufacture and for depot repair scenarios. Providing go/no-go test solutions are routinely created for all types of electronic assemblies. However, the task of diagnosing today's failed UUTs or systems is not a process that is easily automated. Older generation and less complex electronic assemblies may have employed automated diagnostics such as guided probe but with the complexity of today's electronic assemblies, coupled with long program development time, automated diagnostics has largely been abandoned by OEMs and Depot test/repair facilities. However, with products becoming increasingly complex and with the extended life-cycles of many mil-aero and commercial systems and platforms, the need for automated diagnostics remains in high demand, and this demand continues to increase-particularly at the Depot level where the ability to efficiently and accurately diagnose and repair products is acute. This paper discusses how advances in diagnostic tools can be incorporated with ATE software to create a comprehensive test environment supporting, go/no-go, as well as automated diagnostics. By integrating the diagnostics design knowledge with the test station, test confidence is taken to the highest level and, in the event of a UUT failure, rapid identification of the failed component is now embedded in the test station. Today's high tech test systems provide excellent confidence testing; however, the extended time required to troubleshoot and analyze a faulty UUT complicates support logistics and drives up over all support/maintenance and Unit Production Costs (UPC). Repairing today's complex UUTs requires a high skill level to isolate the failure to the root cause component. By employing an advanced UUT diagnostics design methodology which provides an enhanced understanding of the unit's test capability, coupled with the design knowledge of the UUT, the capabilities of an existing test station can be extended to included advanced diagnostics. © 2012 IEEE.</t>
  </si>
  <si>
    <t>Log data is an incredible asset for troubleshooting in large-scale systems. Nevertheless, due to the ever-growing system scale, the volume of such data becomes overwhelming, bringing enormous burdens on both data storage and data analysis. To address this problem, we present a 2-dimensional online filtering mechanism to remove redundant and noisy data via feature selection and instance selection. The objective of this work is two-fold: (i) to significantly reduce data volume without losing important information, and (ii) to effectively promote data analysis. We evaluate this new filtering mechanism by means of real environmental data from the production supercomputers at Oak Ridge National Laboratory and Sandia National Laboratory. Our preliminary results demonstrate that our method can reduce more than 85% disk space, thereby significantly reducing analysis time. Moreover, it also facilitates better failure prediction and diagnosis by more than 20%, as compared to the conventional predictive approach relying on RAS (Reliability, Availability, and Serviceability) events alone. © 2012 IEEE.</t>
  </si>
  <si>
    <t>The technologic processes are executed in the recent technological systems by process directing devices. In these systems the instruments fix the measured values and the corresponding dates (timestamps) on the one hand, on the other hand it is also recorded who and what performed what kind of intervention during operation. The goal of our research is to work out special agents for resulting data from monitoring of functioning of discrete event systems with special regard to diagnosis of faulty mode of operation. In our research we examined vehicle industry as to what useful information can be filtered out for the sake of functional and cost efficiency from the logs resulting from the processes. One of the areas is one of the testing processes in vehicle industry which follows planning, and the other one is the examination of specific troubleshooting process in case of buses. © 2012 Springer-Verlag.</t>
  </si>
  <si>
    <t>Diagnosing software failures in the field is notoriously difficult, in part due to the fundamental complexity of troubleshooting any complex software system, but further exacerbated by the paucity of information that is typically available in the production setting. Indeed, for reasons of both overhead and privacy, it is common that only the run-time log generated by a system (e.g., syslog) can be shared with the developers. Unfortunately, the ad-hoc nature of such reports are frequently insufficient for detailed failure diagnosis. This paper seeks to improve this situation within the rubric of existing practice. We describe a tool, LogEnhancer that automatically "enhances" existing logging code to aid in future post-failure debugging. We evaluate LogEnhancer on eight large, real-world applications and demonstrate that it can dramatically reduce the set of potential root failure causes that must be considered while imposing negligible overheads. © 2012 ACM.</t>
  </si>
  <si>
    <t>Troubleshooting the performance of production software is challenging. Most existing tools, such as profiling, tracing, and logging systems, reveal what events occurred during performance anomalies. However, users of such tools must infer why these events occurred; e.g., that their execution was due to a root cause such as a specific input request or configuration setting. Such inference often requires source code and detailed application knowledge that is beyond system administrators and end users. This paper introduces performance summarization, a technique for automatically diagnosing the root causes of performance problems. Performance summarization instruments binaries as applications execute. It first attributes performance costs to each basic block. It then uses dynamic information flow tracking to estimate the likelihood that a block was executed due to each potential root cause. Finally, it summarizes the overall cost of each potential root cause by summing the per-block cost multiplied by the cause-specific likelihood over all basic blocks. Performance summarization can also be performed differentially to explain performance differences between two similar activities. X-ray is a tool that implements performance summarization. Our results show that X-ray accurately diagnoses 17 performance issues in Apache, lighttpd, Postfix, and PostgreSQL, while adding 2.3% average runtime overhead. © 2012 by The USENIX Association. All Rights Reserved.</t>
  </si>
  <si>
    <t>Due to emergence of wireless networks and immense use of hand held devices, wireless networks encounter a great threat of denial of service attack. Traditionally IP-Based Filtering has been used to combat these attacks, however studies shows that thousands of distributed zombies work in cooperation generate huge network traffic that result in distributed denial of service (DDOS) attacks and illegitimate access to resources and services. In this paper, first we studied attacks and mitigation scenarios to analyze network wide DDoS security anomalies. This will help us to drive supplementary active measurements to characterize the strength and characteristic of attacks to improve correlation of our log data and with other publicly available network traffic analysis data. Secondly, we presented a monitoring scheme to simulate a variety of attacks on different mobile operating system. This will identify the potential threat of different DDoS attacks for such platform and traffic scanning activity to avoid detection of attacks such as Ping to Death DDoS attack. Third, we followed proceedings of an enduring basis to extort trends in the attack frequency, make-up, and production of extensive DDoS attacks. This longitudinal analysis was necessary for understanding the progression of the threats and vulnerabilities. In conclusion, while analyzing our early results concerning large-scale DDoS attack. We used a hybrid approach to diminish and prevent the attack. Network Simulator 2 (NS-2) is used to imitate the real environment and to create attack traffic with different attack strength. The simulation results are encouraging as we were able to establish, and approximate strength of DDoS attack efficiently. © 2012 Published by Elsevier Ltd.</t>
  </si>
  <si>
    <t>With the widespread use of information, variety of security logs have increased greatly, which due need for security log management. Organizations requirements have imposed to collect, store, and analyze tremendous volumes of log data across entire infrastructure for extended durations and at increasingly granular levels. It is the process of generating, transmitting, storing, analyzing, and disposing security log data from network to databases. Due to the wide variety of logs, storing comprises different methods. Recorded events in collection module are processed, normalized and classified. Logs are stored in storage module in order to use in forensic, reviewing, auditing and providing further necessities of correlation module. Routine log correlation analysis is beneficial for identifying security incidents, policy violations, fraudulent activities, troubleshooting and operational network problems. So log management is an important and efficient activity in network monitoring. Finding an effective log management functional architecture for network events analysis is the main goal of this paper. In this paper, we aim to suggest log management architecture with more common functions that are used by vendors. By studying logging architectures the main functions are administration of log collection, normalizing, categorization, queuing prioritizing and storing logged events/alarms by sensors. Log functions are different but the suitable architecture must justify the functions to send a normative, synchronized and prioritized log in an efficient way. The mentioned functions are gathered from SIEM products characteristics. Suggested architecture includes functions and activities in log collection server and storage server. © 2011 IEEE.</t>
  </si>
  <si>
    <t>Honey nets are an increasingly popular choice deployed by organizations to lure attackers into a trap network, for collection and analysis of unauthorized network activity. A Honey net captures substantial amount of data and logs for analysis in order to identify malicious activities perpetrated by the hacker community. The analysis of this large amount of data is a challenging task. Through this paper, we propose a technique based on the entropy and volume thresholds of selected network features to efficiently analyze Honey net data, and identify malicious activities. Our technique consists of both feature-based and volume-based schemes to identify malicious activities in the Honey net traffic. Through deployment of our proposed approach, a detailed analysis of various traffic features is conducted and the most appropriate features for Honey net traffic are thereupon selected. The anomalies are identified using entropy distributions and volume distributions, along with their corresponding threshold levels. The proposed scheme proves to be effective in identifying most types of anomalies seen in Honey net traffic. © 2011 IEEE.</t>
  </si>
  <si>
    <t>Poor visibiLity of the hydrauLic drive system, usually to bring some troubleshooting difficult. In this paper, parameter measurement based fault diagnosis method, through quantitative analysis of system parameters and logical analysis, to achieve the accurate diagnosis of the hydrauLic system failure, fault diagnosis with scientific accuracy and rapidity. The technology to significantly reduce the equipment assembly and disassembly work, reducing the skill level of maintenance personnel requirements of the more traditional method of fault diagnosis significantly improve the efficiency, the promotion sHould have practical value. © 2011 IEEE.</t>
  </si>
  <si>
    <t>Troubleshooting serious problems with coatings on plastics requires quickly finding the cause in order to avoid continued production of expensive rework or scrap. Delay can mean high costs, customer dissatisfaction and loss of reputation. Rapidly finding the cause requires the investigator to use a logical method. To proceed rapidly to find the cause, he or she must be able to select from many possible causes the one or two most likely causes for further investigation. The list of possible causes must contain the real cause. Facts Analysis is a useful, practical, simple tool for generating plausible possible causes and deciding which ones to pursue further. Therefore,"blind alleys" are avoided. An available workbook, "Factory Applied Coating Troubleshooting Checklist" leads the investigator through the D, the M-and most of the A of six-sigma DMAIC It requires no advanced knowledge of statistics and can be used by investigators of all educational backgrounds.</t>
  </si>
  <si>
    <t>The proceedings contain 42 papers. The topics discussed include: modeling composite intrusion detection systems using fuzzy description logics; low complexity receiver for UWB weighted-transmitted reference system; mutual coupling and correlation based suboptimal antenna subset selection in MIMO systems; delay analysis and improvement of IEEE 802.11e-based soft-real-time wireless industrial networks using an open-loop spatial multiplexing scheme; PABEM: a new power-aware adaptive bus encoding method using Huffman algorithm; low overhead spectral efficient cooperative relaying protocols; a novel interference cancellation aided minimum bit error rate beamforming; efficient suboptimal transmit antenna selection for MIMO relay channels; a PCA-based distributed approach for intrusion detection in wireless sensor networks; a dynamic clustering-based approach for anomaly detection in AODV-based MANET; and a CDMA based MAC protocol for ad hoc networks with directional antennas.</t>
  </si>
  <si>
    <t>The proceedings contain 57 papers. The special focus in this conference is on Computer Vision, Robotics, Self Organizing Maps, Pattern Recognition and Management Applications of AI. The topics include: ART-based fusion of multi-modal information for mobile robots; vision-based autonomous navigation using supervised learning techniques; SOM-based clustering and optimization of production; hypercube neural network algorithm for classification; improving the classification performance of liquid state machines based on the separation property; induction of linear separability through the ranked layers of binary classifiers; subspace-based face recognition on an FPGA; neural network rule extraction to detect credit card fraud; a neuro-fuzzy hybridization approach to model weather operations in a virtual warfare analysis system; employing smart logic to spot audio in real time on deeply embedded systems; support vector machines versus artificial neural networks for wood dielectric loss factor estimation; time-frequency analysis of hot rolling using manifold learning; transferring models in hybrid reinforcement learning agents; anomaly detection from network logs using diffusion maps; a mixed method to adapt and improve their learning by neural networks used in regression contexts; evolutionary algorithm optimization of edge delivery sites in next generation multi-service content distribution networks; object segmentation using multiple neural networks for commercial offers visual search and an ensemble based approach for feature selection.</t>
  </si>
  <si>
    <t>People routinely rely on Internet search engines to support their use of interactive systems: they issue queries to learn how to accomplish tasks, troubleshoot problems, and otherwise educate themselves on products. Given this common behavior, we argue that search query logs can usefully augment traditional usability methods by revealing the primary tasks and needs of a product's user population. We term this use of search query logs CUTS - characterizing usability through search. In this paper, we introduce CUTS and describe an automated process for harvesting, ordering, labeling, filtering, and grouping search queries related to a given product. Importantly, this data set can be assembled in minutes, is timely, has a high degree of ecological validity, and is arguably less prone to self-selection bias than data gathered via traditional usability methods. We demonstrate the utility of this approach by applying it to a number of popular software and hardware systems. Copyright 2011 ACM.</t>
  </si>
  <si>
    <t>This paper shows how operational data in combination with a calibrated stream line curvature method (SCM) and fleet statistics can be used for turbine map generation. The operational data storage system of industrial gas turbines can be used, in case the customer agreed to provide the data, for fleet statistics, degradation behavior investigation or component map generation. The generation of updated component maps using operational data is mainly necessary for older gas turbines types since the available numerical gas turbine models often do not represent the current state of knowledge. The process for component map generation based on operational data incorporates several steps explained in detail in this paper. The first step is a full thermodynamic evaluation, including the calculation of relevant parameters like isentropic efficiencies of compressor and turbine. Furthermore, the compressor mass flow and the turbine inlet temperature are determined. This step is accompanied with the calculation of systematic and random uncertainties for all required performance parameters. The thermodynamic evaluation is coupled with a data validation system. This system incorporates signal checks, a statistics based anomaly detection, a Kalman filter based single fault isolation und a fuzzy logic based multiple fault isolation. After the evaluation and validation of the data, aging effects are eliminated. In the next step, data sets from different sites are consolidated and shifted to meet the fleet average. The first step in calibrating the SCM is the rasterizing of the operational data. The Jacobian matrix of the SCM for the loss factors to be calibrated is generated automatically at the raster points. Afterwards, the calibration is done taking into account measurement uncertainties as well as different systematic uncertainties for the loss factors in order to achieve the minimum variance result. The updated SCM, calibrated to actual engine data, is then used for component map generation. © 2010 by ASME.</t>
  </si>
  <si>
    <t>Today's combat zone for both ethical and unethical hackers is the web. Rapid growth of web sites and web applications gives way to deliver complex business applications through the web. As the web dependency increases, so do the web hacking activities. Web applications are normally written in scripting languages like JavaScript, PHP embedded in HTML allowing connectivity to the databases, retrieving data and putting them in the WWW site. A web application is vulnerable to many kinds of threats and attacks. In order to detect known attacks, some set of attack rules and detections are needed. In this paper, a negative security model based on misuse of web applications is used. This negative security model provides a Web Application Firewall(WAF) engine with a rule set, to ensure critical protection across every web architecture. WAFs are deployed to establish an increased external security layer to detect and/or prevent attacks before they reach web applications. This paper has been tested with apache web server's log file. We have tested successfully almost all the common attacks. This paper also allows for HTTP traffic monitoring and real-time analysis with little or no changes to existing infrastructure. ©2010 IEEE.</t>
  </si>
  <si>
    <t>Industrial automation is undergoing an increased use of wireless networks due to high flexibility and ease of deployment. However, despite the benefits, wireless networks have their inherent problems and vulnerabilities. This paper investigates the feasibility of using anomaly detection using possibility theory for network traffic. This is then used as a lightweight hostbased intrusion detection system for single board computer or embedded devices of an IEEE 802.11 based wireless industrial automation network. Traffic data is collected for genuine browsing and simulated attacks. It is then subjected to cluster analysis and tested using standard classifiers. The logarithmic histogram of the interpacket delay is used as the feature for classification. Subsequently it is used for training and testing a possiblisitic anomaly detector. The performance is then compared with a statistical outlier detector. ©2010 IEEE.</t>
  </si>
  <si>
    <t>Purpose: The purpose of this paper is to explore enterprise resource planning (ERP) implementation project performance of successful and unsuccessful implementations; critical elements (CEs) that are conducive to success; and whether implementation project performance and CEs vary across the number of modules implemented, product type, and number of employees affected by the ERP. Design/methodology/approach: Survey research methodology was used and data collected from 74 ERP implementation projects in Sri Lanka. Data were analysed using descriptive statistics, independent sample t-test, one-way analysis of variance (ANOVA), and logistic regression. Findings: ERP implementation project performance significantly differs between successful and unsuccessful implementations. The importance given to CEs of training and education, user involvement, managing user expectations, interdepartmental cooperation, ERP teamwork and team composition, software development, testing and troubleshooting, project management, project champion, BPR and customisation, change management programme and culture, and effective communication significantly differ between successful and unsuccessful implementations. Although ERP implementation project performance does not vary by the number of ERP modules implemented, product type, and number of employees affected by the ERP, several CEs were found to vary by these three contextual variables. Originality/value: Despite extensive literature on ERP implementations, empirical studies are needed for a better understanding of CEs that are conducive to success. In the context of globalisation of business operations and interlocking supply chains, research on CEs that are conducive to success in Sri Lanka is interesting, relevant and timely, since there is an increasing interest in understanding the work environment in Asia. © Emerald Group Publishing Limited.</t>
  </si>
  <si>
    <t>An in-depth analysis of machine vibration in rotating machinery. Whether it's a compressor on an offshore platform, a turbocharger in a truck or automobile, or a turbine in a jet airplane, rotating machinery is the driving force behind almost anything that produces or uses energy. Counted on daily to perform any number of vital societal tasks, turbomachinery uses high rotational speeds to produce amazing amounts of power efficiently. The key to increasing its longevity, efficiency, and reliability lies in the examination of rotor vibration and bearing dynamics, a field called rotordynamics. A valuable textbook for beginners as well as a handy reference for experts, Machinery Vibration and Rotordynamics is teeming with rich technical detail and real-world examples geared toward the study of machine vibration. A logical progression of information covers essential fundamentals, in-depth case studies, and the latest analytical tools used for predicting and preventing damage in rotating machinery. Machinery Vibration and Rotordynamics. Combines rotordynamics with the applications of machinery vibration in a single volume. Includes case studies of vibration problems in several different types of machines as well as computer simulation models used in industry. Contains fundamental physical phenomena, mathematical and computational aspects, practical hardware considerations, troubleshooting, and instrumentation and measurement techniques. For students interested in entering this highly specialized field of study, as well as professionals seeking to expand their knowledge base, Machinery Vibration and Rotordynamics will serve as the one book they will come to rely upon consistently. © 2010 John Wiley &amp; Sons, Inc.</t>
  </si>
  <si>
    <t>High productivity is a key requirement for today's advanced lithography exposure tools. Achieving targets for wafers per day output requires consistently high throughput and availability. One of the keys to high availability is minimizing unscheduled downtime of the litho cell, including the scanner, track and light source. From the earliest eximer laser light sources, Cymer has collected extensive performance data during operation of the source, and this data has been used to identify the root causes of downtime and failures on the system. Recently, new techniques have been developed for more extensive analysis of this data to characterize the onset of typical end-of-life behavior of components within the light source and allow greater predictive capability for identifying both the type of upcoming service that will be required and when it will be required. The new techniques described in this paper are based on two core elements of Cymer's light source data management architecture. The first is enhanced performance logging features added to newer-generation light source software that captures detailed performance data; and the second is Cymer OnLine (COL) which facilitates collection and transmission of light source data. Extensive analysis of the performance data collected using this architecture has demonstrated that many light source issues exhibit recognizable patterns in their symptoms. These patterns are amenable to automated identification using a Cymer-developed model-based fault detection system, thereby alleviating the need for detailed manual review of all light source performance information. Automated recognition of these patterns also augments our ability to predict the performance trending of light sources. Such automated analysis provides several efficiency improvements for light source troubleshooting by providing more content-rich standardized summaries of light source performance, along with reduced time-to-identification for previously classified faults. Automation provides the ability to generate metrics based on a single light source, or multiple light sources. However, perhaps the most significant advantage is that these recognized patterns are often correlated to known root cause, where known corrective actions can be implemented, and this can therefore minimize the time that the light source needs to be offline for maintenance. In this paper, we will show examples of how this new tool and methodology, through an increased level of automation in analysis, is able to reduce fault identification time, reduce time for root cause determination for previously experienced issues, and enhance our light source performance predictability. © 2010 SPIE.</t>
  </si>
  <si>
    <t>Well surveillance is a key component of production optimization cycle of the gas lifted assets. Even though monitoring of the surface well parameters can give some clues on the downhole gas lift system performance of oil wells, Flowing (pressure and temperature) Gradient Surveys (FGS) in most cases is still required to check the health of the downhole gas lift system and troubleshoot the downhole inefficiencies of well gas lift operations. The FGS has certain level of risk as it involves running electronic memory gauges on wireline in the well at flowing conditions. An emerging technology using CO2 tracer was implemented as a pilot project in eleven gas lifted wells offshore fields Dubai. The results show that this method is very effective for the quick and reliable determination of lift gas entry points in the well. The method can detect the operating lift depth, detect multiple points of injection and even detect tubing leaks. It is true that the downhole pressure and temperature data cannot be obtained from tracer surveys. Nevertheless, the technology can be used as an alternate tool to FGS for the following advantages: 1. Minimum equipment hook-up and no need to shut-in or choke the well, means no production loss. 2. Less equipment required for the survey, reduces logistics issues especially in offshore locations. 3. No wireline tools introduced into the wellbore, eliminate well intervention risk 4. Suitable for wells where a FGS is not possible due to well slugging, significantly deviated or with downhole obstruction. 5. Possible to run tracer survey on 3-4 wells on a day if the wells are located at the same platform. This paper will describe the objectives of the pilot project, the well candidate selection criteria, details of the execution of the survey and interpretation of the results. Practical suggestions for getting the best results from such surveys will also be provided. © 2010, Society of Petroleum Engineers.</t>
  </si>
  <si>
    <t>Since 1981, the Community Environmental Monitoring Program (CEMP) has involved stakeholders directly in its daily operation and data collection, as well as in dissemination of information on radiological surveillance in communities surrounding the Nevada Test Site (NTS), the primary location where the United States (US) conducted nuclear testing until 1992. The CEMP is funded by the US Department of Energy's National Nuclear Security Administration, and is administered by the Desert Research Institute (DRI) of the Nevada System of Higher Education. The CEMP provides training workshops for stakeholders involved in the program, and educational outreach to address public concerns about health risk and environmental impacts from past and ongoing NTS activities. The network includes 29 monitoring stations located across an approximately 160,000 km2 area of Nevada, Utah and California in the southwestern US. The principal radiological instruments are pressurized ion chambers for measuring gamma radiation, and particulate air samplers, primarily for alpha/beta detection. Stations also employ a full suite of meteorological instruments, allowing for improved interpretation of the effects of meteorological events on background radiation levels. Station sensors are wired to state-of-the-art dataloggers that are capable of several weeks of on-site data storage, and that work in tandem with a communications system that integrates DSL and wireless internet, land line and cellular phone, and satellite technologies for data transfer. Data are managed through a platform maintained by the Western Regional Climate Center (WRCC) that DRI operates for the U.S. National Oceanic and Atmospheric Administration. The WRCC platform allows for near real-time upload and display of current monitoring information in tabular and graphical formats on a public web site. Archival data for each station are also available on-line, providing the ability to perform trending analyses or calculate site-specific exposure rates. This configuration also allows for remote programming and troubleshooting of sensors. Involvement of stakeholders in the monitoring process provides a number of benefits, including increased public confidence in monitoring results, as well as decreasing costs by more than 50 percent from when the program was managed entirely by U.S. federal employees. Additionally, the CEMP provides an ideal platform for testing new environmental sensors. Copyright © 2007 by ASME.</t>
  </si>
  <si>
    <t>Automation of longwalls increases productivity and safety. The conventional approach is insular with single devices controlled by proprietary systems that do not communicate with other systems. To achieve substantial advances in operational efficiency, Bucyrus has developed a holistic, fully integrated approach with all subsystems linked via a high-speed network connected to a computer with powerful logging, analysis and visualisation capabilities. The company has also developed powerful networking, control and monitoring tools that can be integrated into the system. These give the operator a clear picture of current and past activity. Potential problems are identified before serious damage occurs and troubleshooting is optimised. By making best use of installed capacity, enhancing overall availability and optimising performance of all subsystems, fully integrated automation makes production safer, smoother and more consistent.</t>
  </si>
  <si>
    <t>The proceedings contain 29 papers. The topics discussed include: a novel hybrid approach to semantic interoperability for logistic applications; a simulation decision support model for check-in desks in an airport; about optimal remanufacturing policies and secondary markets supplying; an information model for integrated production scheduling and transportation planning; mathematical model to optimize land empty container movements; what is better: 4 tiers or 5 tiers in the container stacking problem; modeling and analysis of marine traffic for anomaly detection; operational planning tools for US Navy maritime commanders; a vibration effect as fatigue source in a port crane simulator for training and research: spectra validation process; and a genetic algorithm for real-time optimization of drayage operations.</t>
  </si>
  <si>
    <t>This paper will provide information about the benefits of the Closed Loop Knowledge System (CLKS). CLKS is based on a robust warehouse-based data repository and support tools where data access, storage and predictive data mining exploitation can be obtained from a web interface which will enable better decision support for War Fighters. Knowledge engineering and analysis of the data required to maintain military aircraft, including supported logistics elements, is complex and time consuming. Access to system requirements (process flows, schematics, etc) needed to support the development and use of smart diagnostics can be minimal. Historical data can provide a valuable resource for supporting integrated diagnostics including development, sustainment, maturation, knowledge transfer, and troubleshooting. Effective use of this information will help evolve the traditional Support Equipment role into a broader Support Systems Knowledge Engineer function. The major benefit of a CLKS is easy access to aircraft data needed to support various user analysis needs. Capabilities include diagnostics authoring, failure monitoring, maintenance adjusting, and technician/analyst support at all maintenance levels. The CLKS provides a solid foundation for the initial authoring and later maturing of fault isolation and diagnostics. Data warehousing, reporting and mining capability, coupled with an organized diagnostics authoring system, will help verify and validate rules needed to drive troubleshooting and maintenance support. As historical data is captured and analyzed, improvements to aircraft system hardware and software can be identified as well as directing maintenance during the troubleshooting process. Having access to applicable engineering data at the time of need will: decrease troubleshooting time on production aircraft; increase the ability of the technical user to better understand the diagnostics; reduce ambiguities which drive false removals of system components; decrease misallocated spares; and increase knowledge management. The CLKS keeps every engineer informed and maintains a baseline of domain information important to the success of the team. ©2008 IEEE.</t>
  </si>
  <si>
    <t>Customers of modern enterprise applications commonly engage the vendor of the application for on-site troubleshooting and fine tuning of large deployments. The results of these engagements are documented in customer engagement reports. The reports contain valuable information about the observed symptoms, identified problems, attempted workarounds and the final solution. Such information is valuable in supporting analysts in future engagements. Engagement reports are stored in a customer engagement repository. Retrieving relevant reports from such a repository is usually ad-hoc and is based on using basic text search. We present a technique to retrieve relevant reports from an engagement repository. The technique takes as input an execution log for a particular deployment and retrieves relevant engagement reports. The technique identifies relevant reports by comparing execution logs attached to the report stored in the engagement repository. The technique returns two types of relevant reports: (1) reports for engagement with similar operational profiles to identify prior engagements with similar workloads and (2) reports for engagement with similar signature profiles to identify prior engagements with similar problems. Using our technique, support analysts can locate relevant engagement reports and use the knowledge in them to quickly resolve problems at hand. To demonstrate the feasibility of our technique, we present two case studies: one case study uses an industry standard open source application, the Dell DVD Store, while the other case study uses a large enterprise application. The results of our case study show that our technique performs well in identifying relevant reports with high precision and high recall. © 2008 IEEE.</t>
  </si>
  <si>
    <t>Prognostic health management (PHM) provides system stakeholders the ability to anticipate problems and address them in a planned, rather than unscheduled, manner. PHM technology creates models of expected system operations and uses variances from predicted performance to indicate abnormalities and future failures. The models described in this paper are based on the concept of "Pattern Recognition of Health (PRoH)". PRoH is a data-derived solution combining pattern recognition algorithms with principles from statistics and signal-processing to create models of expected system performance using available sensors and data sources. PRoH applies these models to determine and report system health states. In the presence of degrading or unexpected conditions, PRoH creates fault mode signatures that identify failure modes and corrective action. PRoH has been designed to overcome obstacles inhibiting application of PHM technology. It is independent of detailed system knowledge, makes accurate decisions using data available from existing sensors and sources, and interfaces with current logistics systems. It has been tested in challenging environments including aircraft engines, rotorcraft, wheeled vehicles, navigation equipment, oil production and power plants. In all cases the algorithms have been able to detect problems earlier than current methodologies and in time to permit corrective action prior to actual system failure.</t>
  </si>
  <si>
    <t>Thales Alenia Space has been involved in several Space Station elements, but the Node 2 represents the first element, built, integrated and tested by International Partners and then transferred to NASA for the operational phase, after the Multi Purpose Logistics Module. The Node 2 role in the Intermational Space Station is extremely relevant, being this element capable to manage and distribute the resources to the attached laboratories. Critical operations like reconfiguration, activation, EVA operations are assessed from a design center perspective to confirm performances and provide immediate support for troubleshooting. Flexibility required due to planned changes or to major on orbit problems are analysed to derive a better way to plan the operations. The overall experience built supporting the activities from launch to the completion of the activation, to the current on orbit operations is described and generates lesson leamed to be flown in future space infrastructure programs. The intent of this paper is to bring the experience, on the basis of the as run Node 2 operations, on how to implement the lessons leamed into a design and development phase as well as in the on ground testing. The paper addresses how to better face the mission preparation phase in the analytical processes and in the operations products development. Special attention is given to aspects relevant to the validation of the flight products and to the consistency of the flight execution approach versus the flight preparation. Improvements in the associated processes will be described. The success of the Node 2 mission operations allows being so "critical" in analysing areas of improvements for new space infrastructure challenges.</t>
  </si>
  <si>
    <t>In this paper we propose an intrusion prevention system (IPS) which operates inline and is capable to detect unknown attacks using anomaly detection methods. Incorporated in the framework of a packet filter each incoming packet is analyzed and - according to an internal connection state and a computed anomaly score - either delivered to the production system, redirected to a special hardened system or logged to a network sink for later analysis. Runtime measurements of an actual implementation prove that the performance overhead of the system is sufficient for inline processing. Accuracy measurements on real network data yield improvements especially in the number of false positives, which are reduced by a factor of five compared to a plain anomaly detector. © 2008 IEEE.</t>
  </si>
  <si>
    <t>The flow of oil-water for different inclination angles (0°, ± 1°, ±2° and -5°) was studied through the analysis of high-quality experimental data on flow pattern, pressure gradients, water holdup and phase distribution (Atmaca (2007). A total of 324 tests were conducted in a 0.0508-m. ID 21.1 m. long, inclinable test section using tap water and mineral oil (with a density of 0.85 gr/cm 3 and viscosity of 15 cp) with superficial velocities ranging from 0.025 m/s to 1.75 m/s. Oil-water flow in the petroleum industry is a common occurrence during production and transportation of gas-oil-water in pipes. Facilities design is strongly dependent on the flow behavior. The specific applications include design and troubleshooting of flow lines and wells, separator design, interpretation of production logs, etc. Non-intrusive high-speed camera technique was used to determine the flow patterns at various conditions. Experimental flow pattern maps were compared against Trallero (1995) and Zhang and Sarica (2006) models. Trallero model predicted the most flow pattern boundaries well except stratified flow pattern. For most of the cases, the pressure gradients were over predicted by the Zhang and Sarica model. Quick closing valves are used for holdup measurements giving phase slippage information. For the low superficial velocities, slippage behavior was observed very clearly for upward and downward flow. For the high superficial velocities, slippage effects were diminished. Representative phase distributions, and interface boundaries were observed for different flow conditions by examining conductivity probe data. This paper provides significant insight in phase distribution and slippage behavior. The results presented in this study are applicable not only to oil-water flow but also to three-phase gas-oil-water flow models. Copyright 2008, Society of Petroleum Engineers.</t>
  </si>
  <si>
    <t>Today, the troubleshooting process for gas turbine engines, coupled electrical systems and sub-systems installed on military helicopters is both burdensome and error prone. Maintainers are required to follow static fault isolation procedures (i.e., fault trees), either paper or electronic, that detail a series of sequential test and repair steps. There is a lack of direct communication between embedded (on-board) fault diagnostics and ground based troubleshooting systems, which necessitates transferring information manually that could otherwise be attained digitally and without human error. Today, troubleshooting effectiveness is, at best, on the order of 50%. Removed components are often categorized as No Evidence of Failure (NEOF) when tested in the back shops and Reliability and Maintainability (R&amp;M) data associated with the maintenance tasks is not easily accessible. To address the opportunity for improved troubleshooting efficiency, Honeywell and Impact Technologies, under an AATD sponsored Program, have developed and demonstrated a software package called ATEDS (Aviation Turbine Engine Diagnostic System). The targeted application is Honeywell's T55-GA-714A propulsion engine, subsystems and the CH-47 Auxiliary Power Unit. ATEDS 1) automatically collects diagnostic data from the digital electronic control unit (DECU) and facilitates the collection of observables from airframe crew and maintainers, 2) automatically aggregates the collection of this evidence, 3) uses an evidence-based Reasoner to fuse disparate diagnostic data and manual observations and prioritize the troubleshooting tasks having the greatest likelihood of success, 4) provides interactive, step-by-step fault tree navigation with direct link to the IETM and graphics, 5) tracks actions that have been performed to provide Reliability &amp; Maintainability feedback, and 6) is capable of improving fault isolation performance through reinforcement learning. A fully functional ATEDS prototype system has been developed and demonstrated in several test cell evaluation events and through at-aircraft user trials, including flight testing. Honeywell's T55 Automated Power Assurance System was included in the prototype system, enabling the first flight demonstration of Automated Power Assurance and the integration of on- and off-board systems. Engine seeded-fault testing was performed in a test cell environment in October 2005. Operational Assessment Tests were successfully performed at Ft Carson, CO during 2005 and 2006 which included on-aircraft seeded fault and inflight Power Assurance tests. Successful field testing was also conducted in June 2006 at the US Army Aviation Logistics School (USAALS), Ft Eustis, VA, fulfilling the requirements of the ATEDS User Assessment Plan. The end result is a test equipment system that provides "at aircraft" capability to fault isolate Honeywell's T55 propulsion engine, subsystems, DECU, electrical systems, and the CH-47 Auxiliary Power Unit (APU) with troubleshooting effectiveness approaching 95%. Most importantly, a Condition-Based Maintenance (CBM) system has been developed for a legacy propulsion system that applies state-of-the-art PHM and reasoner technologies similar to nextgeneration DoD platforms such as Joint Strike Fighter and Future Combat Systems, without requiring any new hardware, sensors or hardware modifications. This paper will describe the architecture and features of ATEDS and illustrates how it supports the Army's vision for Condition Based Maintenance through reduced maintenance support costs and improved mission readiness. Case studies are discussed that demonstrate ATEDS' performance capability and benefits, based on results from seeded fault engine tests and field trials. Also, results of a Cost-Benefit analysis will show that even basic features have a dramatic impact on reducing Operations &amp; Support costs through the use of these technologies.</t>
  </si>
  <si>
    <t>Traffic anomaly detection using high performance measurement systems offers the possibility of improving the speed of detection and enabling detection of important, short-lived anomalies. In this paper we investigate the problem of detecting anomalies using traffic measurements with fine-grained timestamps. We develop a new detection algorithm (called 83) that utilizes a Bayes Net to efficiently consider multiple input signals and to explicitly define what is considered "anomalous". The input signals considered by S3 are traffic volumes and correlations between ingress/egress packet and bit rates. These complementary signals enable identification of an expanded range of anomalies. Using a set of high precision traffic measurements collected at our campus border router over a 10 month period and an annotated anomaly log supplied by our network operators, we show that 83 is highly accurate, identifying 86% of the anomalies listed in the log. Compared with well known time series-based and wavelet-based detectors, this represents over a 20% improvement in accuracy. Investigation of events identified by S3 that did not appear in the operator log indicate many are, in fact, true positives. Deployment of S3 in an operational environment supports this by showing zero false positives during initial tests. © 2008 IEEE.</t>
  </si>
  <si>
    <t>This paper presents a methodology to perform cost-benefit analysis on the application of Prognostics and Health Management (PHM) for existing (legacy) commercial aircraft. The methodology takes into account the characteristics of the commercial aircraft operation business to yield estimates of the economic feasibility of the application of the technology to these platforms. Included among such characteristics, are the strong focus on the improvement of aircraft dispatch reliability and reduction of maintenance costs, the lack of provisions for PHM systems on legacy aircraft and the availability of maintenance and operational field data. The PHM benefits range from improved troubleshooting, passing through condition-based maintenance scheduling, to the optimization of the logistic supply chain. The formulation accounts for costs, from development to implementation, and risks intrinsic to such technologies. Means to quantify each benefit and each cost are outlined. In most cases, this quantification depends on specific details of the aircraft or internal processes of the aircraft operator. The paper presents guidelines to develop such calculations and the tools that may be used to analyze the results. The final product of the methodology is a cost-benefit model which provides insight to the aircraft original equipment manufacturer (OEM) and to the aircraft operator on how PHM technologies should be applied in order to maximize their bottom lines. ©2008 IEEE.</t>
  </si>
  <si>
    <t>At least three or four types of test instruments can analyze data and communications network protocols. Network monitors and communications network protocol analyzers focus on the upper layers of the OSI protocol stack and provide a wealth of statistics about network performance. To do so, they must have comprehensive hardware at the physical layer with emphasis on large amounts of storage and full-rate capture capabilities. To develop and troubleshoot devices that interoperate on a communications, storage, or data network, the lower few protocol stack layers typically are more important, even down to bit timing and signal integrity. Dedicated protocol analyzers manufactured by test and measurement companies and appropriately configured logic analyzers are the tools of choice for this type of work. So, the first step in determining which protocol analyzer to buy is to determine the types of problems you need to solve. If troubleshooting means determining why certain application programs run more slowly in the afternoon than early morning, then you need a network monitor or communications network analyzer. If you're developing a device that must conform to several protocols or troubleshooting a system that uses several, a dedicated protocol analyzer or logic analyzer is a good choice. These instruments are much more powerful when lower-level issues are involved. You may need to simultaneously time-stamp events on several types of buses to determine the cause of a malfunction. These instruments are particularly appropriate for cross-bus analysis. Bill Furch, senior applications engineer at FuturePlus, summarized the situation: "Our products analyze the incoming protocol in real time while connected to the target system. With this method, the user sees any protocol failures that may be caused by signal integrity issues. The logic analyzer connected to the protocol analyzer then can be used to trigger a high-speed oscilloscope to investigate the signal integrity problem. A software-only protocol analyzer normally is more useful to a software designer while the logic analyzer/protocol analyzer combination better suits a hardware designer or system integrator familiar with cross-domain analysis.".</t>
  </si>
  <si>
    <t>We consider a general model for anomaly detection in a longitudinal cohort mortality pattern based on logistic joinpoint regression with unknown joinpoints. We discuss backward and forward sequential procedures for selecting both the locations and the number of joinpoints. Estimation of the model parameters and the selection algorithms are illustrated with longitudinal data on cancer mortality in a cohort of chemical workers. Copyright © 2007 John Wiley &amp; Sons, Ltd.</t>
  </si>
  <si>
    <t>The Electronic Control Modules (ECM) installed on heavy truck engines record data during normal operation. While their primary purpose is to control the mechanical and electrical systems on the engine, they monitor other vehicle systems as well. Stored data from the ECM can be downloaded into reports that are useful for tracking fleet performance, scheduling maintenance or troubleshooting engine problems. Many of the current production heavy trucks also record event information that may be useful when analyzing or reconstructing accidents. It is not uncommon for a vehicle involved in a frontal accident to experience sudden decelerations and/or sustain damage to the coolant system or rupture the oil pan. Sustained data outside normal operating parameters from sensors on the engine will typically trigger the ECM to generate a fault code. On a Caterpillar ECM, a short event record called a Diagnostic Snapshot may also be generated with a fault code. Numerous operator controls, engine sensor parameters and vehicle speeds from the truck/tractor are documented for a specified period of time both prior to and subsequent to the trigger condition. The Caterpillar ECM monitors the vehicle speed and is capable of generating what is known as a Quick Stop Snapshot record (from here on referred to as Quick Stop) if the vehicle decelerates at greater than or equal to a predetermined rate. A Quick Stop also logs engine parameters and operator control information. This paper discusses the timing and accuracy of data recorded by Diagnostic Snapshot and Quick Stop records and the reliability of the data therein for use in collision analysis. Copyright ©2008 SAE International.</t>
  </si>
  <si>
    <t>The area of assets Prognostics and Health Management (PHM) represents a promising application field for Soft Computing (SC), an area that provides a broad repertoire of techniques for solving requirements of typical PHM problems. To better understand these requirements, we leverage a decision-making framework, composed by the cross product of the decision's time horizon and domain knowledge used by SC models. We use this framework to analyze how SC is used to perform anomaly detection, anomaly identification, failure mode analysis (diagnostics), estimation of remaining useful life (prognostics), on-board control, and off board logistics actions. We illustrate this concept with a case study in anomaly detection, based on different SC technologies.</t>
  </si>
  <si>
    <t>Assets Prognostics and Health Management (PHM) is a promising application area for Soft Computing (SC). To better understand PHM requirements, we introduce a decision-making framework in which we analyze PHM decisional tasks. This framework is the cross product of the decision's time horizon and the domain knowledge used by SC models. Within such a framework, we analyze the progression from simple to annotated lexicon, morphology, syntax, semantics, and pragmatics. We use this metaphor to monitor the leverage of domain knowledge in SC to perform anomaly detection, anomaly identification, failure mode analysis (diagnostics), estimation of remaining useful life (prognostics), on-board control, and off board logistics actions. We illustrate a case study in anomaly detection, which is solved by the construction and fusion of an ensemble of diverse detectors, each of which is based on different SC technologies.</t>
  </si>
  <si>
    <t>The authentication logs on a network can provide a trove of information for discovering potential anomalies in login attempts. Using such logs collected by a production Virtual Private Network device over a period of 15 months, we generate a diurnal model of network accesses. These models are used to detect anomalous authentications, which merit further investigation by a security analyst. We intend that this work will dramatically reduce the amount time spent by analysts identifying anomalous events and allow them to focus on in-depth analysis of these anomalies. Our work makes two contributions: a novel approach of mining authentication data, and the use of geographic distance as a metric to evaluate Virtual Private Network connections. We demonstrate the success of our model using real-world case analysis. Copyright 2007 ACM.</t>
  </si>
  <si>
    <t>Effective process troubleshooting techniques are used to achieve optimum machine efficiency, process stability and product quality. The three effective and valuable diagnostic techniques include logic diagrams, high frequency variability analysis and thermography. Logic Diagrams can be used and implemented by operating staff and crews through documentation of past experiences and process knowledge itself without external resources. High frequency variability analysis processes expertise and diagnostic equipment, and a key variability troubleshooting concept is that product variability cycles are caused by process cycles occurring at the same frequency. A high speed data acquisition system with analysis software is often an indispensable tool in the troubleshooting effort. These techniques, together with many other diagnostic techniques, should be part of the troubleshooting techniques of the mill troubleshooter.</t>
  </si>
  <si>
    <t>As the complexity of IT systems increases, performance management and capacity planning become the largest and most difficult expenses to control. New methodologies and modeling techniques that explain large-system behavior and help predict their future performance are now needed to effectively tackle the emerging performance issues. With the multi-tier architecture paradigm becoming an industry standard for developing scalable client-server applications, it is important to design effective and accurate performance prediction models of multi-tier applications under an enterprise production environment and a real workload mix. To accurately answer performance questions for an existing production system with a real workload mix, we design and implement a new capacity planning and anomaly detection tool, called R-Capriccio, that is based on the following three components: i) a Workload Profiler that exploits locality in existing enterprise web workloads and extracts a small set of most popular, core client transactions responsible for the majority of client requests in the system; ii) a Regression-based Solver that is used for deriving the CPU demand of each core transaction on a given hardware; and iii) an Analytical Model that is based on a network of queues that models a multi-tier system. To validate R-Capriccio, we conduct a detailed case study using the access logs from two heterogeneous production servers that represent customized client accesses to a popular and actively used HP Open View Service Desk application. © IFIP International Federation for Information Processing 2007.</t>
  </si>
  <si>
    <t>Assets Prognostics and Health Management (PHM) is a promising application area for Son Computing (SC). To better understand PHM requirements, we introduce a decision-making framework in which we analyze PHM decisional tasks, This framework is the cross product of the decision's time horizon and the domain knowledge used by SC models. Within such a framework, we analyze the progression from simple to annotated lexicon, morphology, syntax, semantics, and pragmatics. We use this metaphor to monitor the leverage of domain knowledge in SC to perform anomaly detection, anomaly identification, failure mode analysis (diagnostics), estimation of remaining useful life (prognostics), on-board control, and off board logistics actions. We illustrate a case study in anomaly detection, which is solved by the construction and fusion of an ensemble of diverse detectors, each of which is based on different SC technologies. © Springer-Verlag Berlin Heidelberg 2007.</t>
  </si>
  <si>
    <t>The proceedings contain 51 papers. The special focus in this conference is on Knowledge and Information Management, Integration of AI with other Technologies, Neural Nets, Knowledge Acquisition and Data Mining, Evolutionary Computation, Speech and Natural Language, Industrial Applications of AI, Machine Vision, Expert Systems and Planning and Scheduling. The topics include: artificial intelligence and knowledge management; formal analysis of the communication of probabilistic knowledge; detecting and repairing anomalous evolutions in noisy environments; adding semantic web services matching and discovery support to the MoviLog platform; learning browsing patterns for context-aware recommendation; applying collaborative filtering to reputation domain; combine vector quantization and support vector machine for imbalanced datasets; ontology support for translating negotiation primitives; statistical method of context evaluation for biological sequence similarity; biological inspired algorithm for storage area networks; radial basis functions versus geostatistics in spatial interpolations; neural networks applied to wireless communications; anomaly detection using prior knowledge; neural plasma; comparison of SVM and some older classification algorithms in text classification tasks; an automatic graph layout procedure to visualize correlated data; knowledge perspectives in data grids; on the class distribution labelling step sensitivity of co-training; two new feature selection algorithms with rough sets theory; global convexity in the bi-criteria traveling salesman problem; evolutionary algorithm for state encoding; hypercube frame work for ACO applied to timetabling; multitree-multiobjective multicast routing for traffic engineering; road segment identification in natural language text; learning discourse-new references in Portuguese texts; analysing definition questions by two machine leaming approaches; fuzzy rule-based hand gesture recognition; comparison of distance measures for historical spelling variants; patterns in temporal series of meteorological variables using SOM and TDIDT; applying genetic algorithms to convoy scheduling; a GRASP algorithm to solve the problem of dependent tasks scheduling in different machines; tactical field force planning in BT; an agent solution to flexible planning and scheduling of passenger trips; facial expression recognition using shape and texture information; limited receptive area neural classifier for texture recognition of metal surfaces; a tracking framework for accurate face localization; a combination of spatiotemporal ICA and Euclidean features for face recognition; three technologies for automated trading; conceptualization maturity metrics for expert systems; toward developing a tele-diagnosis system on fish disease; effective prover for minimal inconsistency logic; identification of important news for exchange rate modeling; autonomous search and rescue rotorcraft mission stochastic planning with generic DBNs and solving multi-objective scheduling problems-an integrated systems approach.</t>
  </si>
  <si>
    <t>This paper presents the use of Xilinx ChipScope Pro integrated logic analyzer for Field programmable gate arrays (FPGA) as a board- and system-level diagnostic tool. FPGA designs have become increasingly dense and complex. They are difficult to debug because more and more of the relevant signals are buried deep within the logic fabric. Access to signals in the FPGA, on board or in the system is very restricted whether troubleshooting is done in the lab or in the field. The Xilinx ChipScope™ Pro integrated logic analyzer has solved much of the problem at the FPGA level. In this work, ChipScope™ has been used to test and verify a developed system that presents the digital core of a wireless sensor module and it has been implemented in (Spartan 3) based FPGA development board. ©2006 IEEE.</t>
  </si>
  <si>
    <t>We analyze the issue of decision-making using Soft Computing (SC) models. We define a natural framework in the cross product of the decision's time horizon and the type of domain knowledge used by the SC models. Within this framework, we analyze the progression from simple lexicon to annotated lexicon, morphology, syntax, semantics, and pragmatics. We compare this progression with the injection of domain knowledge in SC to perform tasks in the context of Prognostics &amp; Health Management (PHM), such as anomaly detection and identification (unsupervised clustering), failure mode analysis (supervised learning), prognostics of remaining useful life (prediction), on-board fault accommodation (real-time control), and off board logistics actions (decision support). Finally, we analyze Evolutionary Fuzzy Systems (EFS) and determine their position and role in this framework. © 2006 IEEE.</t>
  </si>
  <si>
    <t>Tried and true systems, from surface preparation to plating to post treatments, certainly are in place to meet requirements. Watch the progression of parts from incoming log-in to packaging for return shipment to customers. It is first very important to confirm that received parts arrive with 100% acceptance between finisher and customer as to objective, limitations and requirements. This may be done by receipt of a certification or contract, signed off by both parties. Next, the parts should be assigned a job number, with process cycle and scheduling. Meanwhile, computer programs are universally used to record all the information including incoming raw materials per batch number, formula printout per batch size, quality control data per product batch number and recording where specific batch numbers of products have been shipped. Both parties also work together to maintain the quality of process operations on site at the finisher's plant. This is accomplished by technical service and troubleshooting efforts. Routine analysis helps to maintain optimum concentrations, thereby maximizing efficient surface preparation.</t>
  </si>
  <si>
    <t>Today's users are faced with pressure to increase uptime and improve profitability. Advancements in HART Pressure Transmitter diagnostics help users operate their plants to meet these goals. Historically, advanced diagnostics have been available in only a FOUNDATION fieldbus environment. However, advances in low power signal processing and scalable architectures have enabled these same and additional diagnostics in HART Pressure Transmitters. These advances result in unique pressure transmitter electronics with one microprocessor computing and communicating the pressure process variable and another microprocessor performing diagnostic functions, simultaneously. Abnormal Situation Prevention Detection is a powerful algorithm, based on statistical calculations performed in the HART Pressure Transmitter, that can provide early warning of process upsets, equipment, or installation problems. Examples will be provided that will demonstrate how this tool can be used to detect the onset of abnormal situations such as multiphase flow or plugged impulse lines. Other process upset examples will be provided. Logging the occurrence of diagnostic events, such as overpressure or over temperature conditions, can help users quickly troubleshoot application and installation problems. A successful implementation of all diagnostics requires communication of the information at the proper level. Copyright 2006 ISA. All rights reserved.</t>
  </si>
  <si>
    <t>Mismanagement of the persistent state of a system—all the executable files, configuration settings and other data that govern how a system functions—causes reliability problems, security vulnerabilities, and drives up operation costs. Recent research traces persistent state interactions—how state is read, modified, etc.—to help troubleshooting, change management and malware mitigation, but has been limited by the difficulty of collecting, storing, and analyzing the 10s to 100s of millions of daily events that occur on a single machine, much less the 1000s or more machines in many computing environments. We present the Flight Data Recorder (FDR) that enables always-on tracing, storage and analysis of persistent state interactions. FDR uses a domain-specific log format, tailored to observed file system workloads and common systems management queries. Our lossless log format compresses logs to only 0.5-0.9 bytes per interaction. In this log format, 1000 machine-days of logs—over 25 billion events—can be analyzed in less than 30 minutes. We report on our deployment of FDR to 207 production machines at MSN, and show that a single centralized collection machine can potentially scale to collecting and analyzing the complete records of persistent state interactions from 4000+ machines. Furthermore, our tracing technology is shipping as part of the Windows Vista OS. © OSDI 2006 - 7th USENIX Symposium on Operating Systems Design and Implementation. All rights reserved.</t>
  </si>
  <si>
    <t>Existing Management Systems do not detect the most time-consuming and technically difficult anomalies administrators encounter. Oppenheimer [25] found that 33% of outages were caused by human error and that 76% of the time taken to resolve an outage was taken by humans determining what change was needed. Defining anomaly detection rules is challenging and often cannot be shared across organizations. It requires a deep combined knowledge of the software, workload, system configuration, and tuning parameters specific to the workload and overall distributed application topology. We present LiveOps, a scalable systems and security management service based on auditing the interactions between applications and the persistent state they use [33]. This approach simplifies identifying security vulnerabilities, performs compliance auditing, enables forensic investigations, detects patching problems, optimizes troubleshooting, and detects malware/ intrusions. The service enables knowledge sharing across organizations and administrative boundaries and allows for seamless integration between analysis results from disparate management products that build on it. Our configuration-free agent collects all read and write access to registry entries, files, binaries, and process creation. The agents streaming lossless compression creates log files of only 20 MB per day containing an average of 45 million events. The scalable LiveOps back-end service can analyze 1000 machine days of logs in 30 minutes. LiveOps agents have been deployed on 1149 machines from home systems to corporate desktops, including 381 production MSN servers across 11 sites. © LISA 2006 - 20th Large Installation System Administration Conference. All rights reserved.</t>
  </si>
  <si>
    <t>Today Networks play a vital role and act as the information center of industries, enterprises and organizations of Civilian and Defense sectors. The networks are helping to transfer vital and often highly sensitive information while ordinary users are also connected to access network. Protecting the information of an enterprise is a must in the competitive world of information age. With the growing network size and complexity, their protection from threats has become increasingly difficult. The problem with network security solutions is that technology driven, non-integrated products such as firewalls and intrusion detectors provide only protection for specific type of threats. But the need for the organization today is comprehensive coverage of threats to their enterprise networks. Individual security products often lack inter-oper ability, scalability and ease of manageability. So a holistic security management and centralized control solution that integrates and manages the different security appliances is required for enterprise networks. This paper offers implementation of such solution for information security management. In any organization information assurance is very much important. It requires integrity of the network system with respect to security appliances of different varieties in the network. Information assurance also requires centralized log gathering and analysis for getting unified view, which will make monitoring and troubleshooting easier. Centralized log analysis helps in timely situation awareness with respect to organizational policy implementation. This will also help in easy classification of the policy violations caused either by the known source (administrators) or external malicious users, thus providing the information assurance to the organization.</t>
  </si>
  <si>
    <t>A critical element of system readiness is the effectiveness of integrated diagnostics and prognostics. Errors in detection and isolation of failures cause unnecessary maintenance actions requiring additional troubleshooting time and replacement of could not duplicates (CNDs). Integrated diagnostics/prognostics is achieved through a systems engineering closed loop process from start to finish. Every step from conceptual phase through program shut down thrives on an integrated approach to insure maximum coverage of faults and unambiguous isolation while minimizing false alarms and re-test okays (RTOKs). An integrated health management system (HMS) methodology, proposed in this paper, connects functionality, failure modes and diagnostics/prognostics under one umbrella providing a conduit for tight traceability from requirements through design, analysis, integration, verification and validation, factory testing, and fielding while encouraging maturation through data collection. This framework minimizes errors between diagnostic/prognostic analyses and actual performance, maximizes test vertically, and paves the way for a lower risk fielded product. Iterative analyses and trade studies during the concept and development phases optimize diagnostic/prognostics approaches and architecture. Analyses and simulations during the development phase optimize health sensor selection, sensor placement, test effectiveness, and test strategies (i.e. embedded vs. external, test flow, test type etc.). Analyses and test data provide the foundation for the fidelity and accuracy of a diagnostic/prognostic reasoner, which selects test sequence, filters information and reports faults and their location. A data collection system facilitates diagnostic/prognostic effectiveness trending and identifies target areas for improvement as a function of maturation during the deployment, operations and support phases. This paper describes how all these segments weave together to create a seamless closed loop diagnostic/prognostic process that fits into the new DoD 5000.2 Instruction: Integrated Defense Acquisition, Technology and Logistics Life Cycle Management Framework). © 2005 IEEE.</t>
  </si>
  <si>
    <t>Multivariate Analysis (MVA), a statistical technique for treating large datasets, is increasingly being used to troubleshoot TMP mills or to create 'soft sensors' for advanced process control. Despite the vast quantities of process operating data now readily available via data historians, many fundamental variables go unmeasured, or are measured only infrequently relative to the residence time in the refiner. MVA models are linear, so any highly non-linear parameters such as cross products must be accounted for ahead of time. In this study, a variety of new variables were introduced into a PLS (Projection to Latent Surfaces) model of newsprint tear strength at an Eastern Canadian TMP mill. These new variables were constructed from existing ones, based on the fundamentals of the TMP process. Among the new variables were the standard deviation, variance, and logarithm of key TMP parameters, as well as non-linear combinations of several operating variables to reflect refining intensity in a conical refiner. Creating indirect indicators of refining intensity in the MVA models gave promising results, despite the lack of information on incoming chip characteristics.</t>
  </si>
  <si>
    <t>Multivariate Analysis (MVA), a statistical technique for treating large datasets, is increasingly being used to troubleshoot IMP mills or to create 'soft sensors' for advanced process control. Despite the vast quantities of process operating data now readily available via data historians, many fundamental variables go unmeasured, or are measured only infrequently relative to the residence time in the refiner. MVA models are linear, so any highly non-linear parameters such as cross products must be accounted for ahead of time. In this study, a variety of new variables were introduced into a PLS (Projection to Latent Surfaces) model of newsprint tear strength at an Eastern Canadian IMP mill. These new variables were constructed from existing ones, based on the fundamentals of the TMP process. Among the new variables were the standard deviation, variance, and logarithm of key TMP parameters, as well as non-linear combinations of several operating variables to reflect refining intensity in a conical refiner. Creating indirect indicators of refining intensity in the MVA models gave promising results, despite the lack of information on incoming chip characteristics.</t>
  </si>
  <si>
    <t>Assurance Technologies Principles and Practices is based on the assertion that safety is not a cost, but an excellent investment. According to the authors, more than sixty percent of problems in complex systems arise from incomplete, vague, and poorly written specifications. In keeping with the authors' passion for safety, the text is dedicated to uniting the gamut of disciplines that are essential for effective design applying assurance technology principles, including system safety, reliability, maintainability, human engineering, quality, logistics, software integrity, and system integration. Readers familiar with the first edition of this text will recognize all the hallmarks that have made it a classic in its field. The Second Edition features a host of new examples, methods, techniques, and best practices to bring the text fully up to date with the state of the art in assurance technology. Much new content has been added as well, including four new chapters: Managing Safety-Related Risks Statistical Concepts, Loss Analysis, and Safety-Related Applications Models, Concepts, and Examples: Applying Scenario-Driven Hazard Analysis Automation, Computer, and Software Complexities The text begins with an introduction and overview of assurance technology. Next, readers are provided with fundamental statistical concepts. The chapters that follow explore in depth the approaches and disciplines that make up assurance technology applications. Each chapter is organized into major phases-design, manufacturing, test, and use phase-that help readers understand both how and when to apply particular measures. Throughout the text, readers discover detailed examples that prepare them to manage real-world challenges. References and further reading are provided at the end of each chapter leading to more in-depth discussion on specialized topics. With its extensive use of examples and highly structured approach, this is an excellent course book for students in industrial engineering, systems engineering, risk engineering, and other assurance technology domains. Design and system engineers as well as safety professionals will find the material essential in troubleshooting complex projects and ensuring product, process, and system safety. © 2006 by John Wiley &amp; Sons, Inc. All rights reserved.</t>
  </si>
  <si>
    <t>The Second Edition features new content, examples,methods, techniques, and best practices. Assurance Technologies Principles and Practices is based on the assertion that safety is not a cost, but an excellent investment. According to the authors, more than sixty percent of problems in complex systems arise from incomplete, vague, and poorly written specifications. In keeping with the authors' passion for safety, the text is dedicated to uniting the gamut of disciplines that are essential for effective design applying assurance technology principles, including system safety, reliability, maintainability, human engineering, quality, logistics, software integrity, and system integration. Readers familiar with the first edition of this text will recognize all the hallmarks that have made it a classic in its field. The Second Edition features a host of new examples, methods, techniques, and best practices to bring the text fully up to date with the state of the art in assurance technology. Much new content has been added as well, including four new chapters:Managing Safety-Related Risks. Statistical Concepts, Loss Analysis, and Safety-Related Applications. Models, Concepts, and Examples: Applying Scenario-Driven Hazard Analysis. Automation, Computer, and Software Complexities. The text begins with an introduction and overview of assurance technology. Next, readers are provided with fundamental statistical concepts. The chapters that follow explore in depth the approaches and disciplines that make up assurance technology applications. Each chapter is organized into major phases-design, manufacturing, test, and use phase-that help readers understand both how and when to apply particular measures. Throughout the text, readers discover detailed examples that prepare them to manage real-world challenges. References and further reading are provided at the end of each chapter leading to more in-depth discussion on specialized topics.With its extensive use of examples and highly structured approach, this is an excellent course book for students in industrial engineering, systems engineering, risk engineering, and other assurance technology domains. Design and system engineers as well as safety professionals will find the material essential in troubleshooting complex projects and ensuring product, process, and system safety. © 2006 John Wiley &amp; Sons, Inc.</t>
  </si>
  <si>
    <t>This paper describes installation and testing of electrified engine accessories and fuel cell auxiliary power units for a Class-8 tractor. A 2.4 kW fuel cell APU (Auxiliary Power Unit) has been added to supply a 42 V power supply for electrification of air conditioning and water pump systems. A 42/12 V dual alternator was used to replace the OEM alternator to provide safety back-up in case of fuel cell failure. A QNX Real Time Operating System-based (RTOS) Rapid Prototype Electronic Control System (RPECS™), developed by Southwest Research Institute (SwRI™), is used for supervisory control and coordination between accessories and engine. A Controller Area Network (CAN) interface, from the engine Electronic Control Unit (ECU), and the RS232 interface, from the fuel cell controllers, provide system data and control for RPECS. Custom wiring to the hydrogen, water pump, and air conditioning systems also provide data to RPECS. The water pump system controller is autonomous. A driver touch screen graphical interface is linked to the RPECS for display and troubleshooting of the system. The RPECS controller also supports startup/shut down procedures, data logging, data backup and diagnostics. Data analyses for a typical driving cycle with system level breakdown of energy usage and improvement in operating efficiency is provided. Operational strategy of fuel cells, air conditioning, engine mechanical fan and water pump are discussed. Engine efficiency changes are qualified. These are due to smarter cooling, minimizing fan operation, and optimization of a modulating water pump cooling system. This work has been performed at SwRI on the SunLine Project, funded by US Army National Automotive Center (NAC). Copyright © 2005 SAE International.</t>
  </si>
  <si>
    <t>This hand guide in the Gulf Drilling Guides series offers practical techniques that are valuable to petrophysicists and engineers in their day-to-day jobs. Based on the author's many years of experience working in oil companies around the world, this guide is a comprehensive collection of techniques and rules of thumb that work. The primary functions of the drilling or petroleum engineer are to ensure that the right operational decisions are made during the course of drilling and testing a well, from data gathering, completion and testing, and thereafter to provide the necessary parameters to enable an accurate static and dynamic model of the reservoir to be constructed. This guide supplies these, and many other, answers to their everyday problems. There are chapters on NMR logging, core analysis, sampling, and interpretation of the data to give the engineer a full picture of the formation. There is no other single guide like this, covering all aspects of well logging and formation evaluation, completely updated with the latest techniques and applications. · A valuable reference dedicated solely to well logging and formation evaluation. · Comprehensive coverage of the latest technologies and practices, including, troubleshooting for stuck pipe, operational decisions, and logging contracts. · Packed with money-saving and time saving strategies for the engineer working in the field. Well Logging and Formation Evaluation is about finding out exactly where the product is and getting together the plan for getting it out of the ground. The basic tools used to do this are well logging and formation evaluation. There are chapters on NMR logging, core analysis, sampling, and interpretation of the data to give the engineer a full picture of the formation. There is no other single guide like this. * A useful reference for the petroleum geologist, geophysicist, reservoir engineer and the drilling engineer * Comprehensive and up-to-date guide to well logging and formation evaluation * Troubleshooting for stuck pipe, operational decisions and logging contracts included. © 2005 Elsevier Inc. All rights reserved.</t>
  </si>
  <si>
    <t>Development of advanced anomaly detection and failure diagnosis technologies for spacecraft is a quite significant issue in the space industry, because the space environment is harsh, distant and uncertain. While several modern approaches based on qualitative reasoning, expert systems, and probabilistic reasoning have been developed recently for this purpose, any of them has a common difficulty in obtaining accurate and complete a priori knowledge on the space systems from human experts. A reasonable alternative to this conventional anomaly detection method is to reuse a vast amount of telemetry data which is multi-dimensional time-series continuously produced from a number of system components in the spacecraft. This paper proposes a novel "knowledge-free" anomaly detection method for spacecraft based on Kernel Feature Space and directional distribution, which constructs a system behavior model from the past normal telemetry data from a set of telemetry data in normal operation and monitors the current system status by checking incoming data with the model. In this method, we regard anomaly phenomena as unexpected changes of causal associations in the spacecraft system, and hypothesize that the significant causal associations inside the system will appear in the form of principal component directions in a high-dimensional non-linear feature space which is constructed by a kernel function and a set of data. We have confirmed the effectiveness of the proposed anomaly detection method by applying it to the telemetry data obtained from a simulator of an orbital transfer vehicle designed to make a rendezvous maneuver with the International Space Station. Copyright 2005 ACM,.</t>
  </si>
  <si>
    <t>The complexity of data networks is constantly increasing, as does the occurrence of faults and misconfigurations. Consequently, network operators are increasingly concerned with the negative effects that misconfigurations have on QoS (Quality of Service) and the difficulty of effective troubleshooting. This paper addresses the detection of Duplex ity Mismatch (DM) of media access devices in Ethernet networks. From the broad spectrum of sources we surveyed, including logging data from real networks, it appears that DM is surprisingly common and very severe. We show how DM introduces degenerative traffic anomalies capable of drastically reducing flow throughput. We, then, propose a novel detection algorithm based on end-to-end active probing. Our investigation is complemented by the implementation of a SW prototype. Extensive experimental evaluation is conducted in a real-world production LAN. The achieved results are encouraging and show that our prototype can be a very useful tool. Our evaluation attained a high success rate of misconfiguration detection: 99.72%. False positive and false negative rates are extremely contained: 0.00% and 0.28%, respectively. Therefore, our prototype appears to be a robust and reliable detection instrument from which network administrators and field engineers can benefit. © 2004 IEEE.</t>
  </si>
  <si>
    <t>The techniques of effective troubleshooting that have been employed in industries for machinery maintenance is discussed. It is suggested that the most important thing is to determine whether or not the pump is running within the specified design parameters. The results of effective troubleshooting are to understand the problem that has caused concern, make any corrective modifications and return the equipment to a safe and effective profitable condition. Troubleshooting is the logical analysis of history ad good plant records can help with back tracking what has changed. It is also suggested that a report should form a part of the plant records.</t>
  </si>
  <si>
    <t>Increasing levels of machinery automation for systems health monitoring are providing operators with larger amounts of raw data. However, transforming massive amounts of data into information useful for effective condition-based maintenance (CBM) remains an arduous task. New technology is needed to continually monitor machinery, to identify impending failures, and to accurately predict its remaining useful life. Prognostic software agents can satisfy this growing need as higher levels of machinery automation raise the cost requirements of continuous monitoring beyond the levels of human and company feasibility. Software agent technologies that can automatically perform useful work as human assistants and can readily be integrated into existing automation system environments, represent viable tools to improve machinery reliability and reduce maintenance costs. Software agents can be used to clone human intelligence, perform human-like reasoning, and interact with human clients. Agents can perform tedious, repetitive, timeconsuming, or analytically complex tasks on behalf of people who may not have the time or requisite skills to perform these tasks themselves. Agents can serve as expert assistants in monitoring, troubleshooting, and predicting failures in complex machinery processes. Imparting intelligent processing functions into software agents will allow maintenance organizations to leverage valuable "corporate" knowledge across geographically distributed machinery plants, such as aircrafi or ship fleets. Agents can he distributed when and where needed to enhance fleet operations, performance. and readiness. Their intelligence can be upgraded remotely. The human-agent team can provide higher levels of productivity at practically the same cost as that of jnst the human resource alone. This paper describes intelligent prognostic software agents for real-time machinery monitoring applications. The main functions of the prognostic agent include machinery performance assessment, historical data archiving, automated trending analysis, alarm prediction, fault prediction, and prognostic event logging. The prognostic software agent is a genetic tool for maintenance pnsollnel to implement CBM. It predicts future machinery faults and determines when maintenance should be canied out. By predicting machinery problems before they occur, unexpected breakdowns can be avoided. In the absence of significant trends, equipment overhaul periods may be rationally extended. thereby eliminating unnecessary maintenance wok The ability to predict hhue maintenance requirements leads to improved maintenance planning and cost management. Maintenance and repair decisions can be tied to actual plant operating conditions based on the severity of degrading trends and predicted plant problems. © 2003 IEEE.</t>
  </si>
  <si>
    <t>Methods for the incoming control of solid-state parts are reviewed. It is shown that incoming control is necessary for the quality progress of electronic systems. The authors' experience in this field is summarized.</t>
  </si>
  <si>
    <t>Intrusion detection is an important part of networked-systems security protection. Although commercial products exist, finding intrusions has proven to be a difficult task with limitations under current techniques. Therefore, improved techniques are needed. We argue the need for correlating data among different logs to improve intrusion detection systems accuracy. We show how different attacks are reflected in different logs and argue that some attacks are not evident when a single log is analyzed. We present experimental results using anomaly detection for the virus Yaha. Through the use of data mining tools (RIPPER) and correlation among logs we improve the effectiveness of an intrusion detection system while reducing false positives. © 2003 IEEE.</t>
  </si>
  <si>
    <t>This paper discusses a method for searching a database of known material signatures to find the closest match with an unknown signature. This database search method combines fuzzy logic and voting methods to achieve a high level of classification accuracy with the signatures and data cubes tested. This paper discusses the method in detail to include background and test results. It makes reference to public literature concerning components used by the method but developed elsewhere. This paper results from a project whose main objective is to produce an easily integrated software tool that makes an accurate best-guess as to the material(s) indicated by the signature of a pixel found to be "interesting" according to some analysis method, such as anomaly detection and scene characterization. Anomaly detection examines a spectral cube and determines which pixels are "unusual" relative to the majority background. Scene characterization finds pixels whose signatures are representative of the unique pixel groups. The current project fully automates the process of determining unknown pixels of interest, taking the signatures from the flagged pixels, searching a database of known signatures, and making a best guess as to the material(s) represented by each pixel's signature. The method ranks the possible materials by order of likelihood with the purpose of accounting for multiple materials existing in the same pixel. In this way it is possible to deliver multiple reportings when more than one material is closely matched within some threshold. This facilitates human analysis and decisionmaking for production purposes. The implementation facilitates rapid response to interactive analysis needs in support of strategic and tactical operational requirements in both the civil and defense sectors.</t>
  </si>
  <si>
    <t>The proceedings contain 36 papers. The special focus in this conference is on Applications of Artificial Intelligence in Industry, Artificial Intelligence in Electronic Commerce, Intelligent Information Agents and Teamwork and Adjustable Autonomy in Agents. The topics include: Artificial intelligence in industry; applying behavior-oriented robotics to a mobile security device; ontology design and its application in the petroleum remediation domain; a sales agent for website personalization; anomaly detection of computer usage using artificial intelligence techniques; application of self-organizing maps to classification and browsing of FAQ E-mails; classification based upon frequent patterns; an evolutionary approach to constraint-based timetabling; using XML as a language interface for AI applications; using boosting to detect noisy data; artificial intelligence in electronic commerce; conceptual structures for tendering ontology; agent based architecture for internet marketing; possibilistic reasoning for intelligent payment agents; a web-based negotiation agent using CBR; intelligent information agents; relationships between logic programming and RDF; an approach to building mobile intelligent agents based on anytime migration; knowledge-based information agents; designing perception modules to shape information for agents; design of a visulization agent for WWW information; revisable analysis and design by actors interaction; a logic-based approach for adaptive information filtering agents; an approach for service and profile management in wireless access systems; system analysis of agent-based LCC information gathering; teamwork and adjustable autonomy in agents; a communication protocol supporting dynamic autonomy agreements in multi-agent systems; designing human-centered autonomous agents and dimensions of adjustable autonomy.</t>
  </si>
  <si>
    <t>A systematic approach to plant troubleshooting based on process simulations was presented. The proposed troubleshooting logic should help operators and engineers minimize the time and expense necessary for identifying cryogenic plant problems and deciding what to do about them. The recommended troubleshooting approach included the following steps, e.g., mode the original plant design, simulate the expected plant performance for the current inlet conditions and pressure, develop a model matching the actual field data, and analyze any pressure profile problems. Process equipment problems were first distinguished from pressure profile problems and then either solved or accepted before analyzing any pressure profile problems. A simple component splitter block could be inserted into the simulation that will force a fixed percentage amount of each component to the NGL product with the remainder to the residue.</t>
  </si>
  <si>
    <t>An account is given on how recent advances in root cause analysis can be applied to solve problems within the distribution system. Examples not only illustrate how a standard operating procedure based on causal logic can be applied to produce structured models that can be objectively measured and compared, but also demonstrate how to find the best and most cost-effective solutions.</t>
  </si>
  <si>
    <t>RGA technology has traditionally followed a conservative path for semiconductor applications. Slowly branching beyond its use as a leak detector, today's mass spectrometer detects contamination in sputtering systems and ion implanters, and it can be programmed to automatically prevent misprocessing. RGAs are also brought in to aid in troubleshooting processes that have gone awry. The next logical step for this instrument is to provide real-time control of processes based on in situ measurements of gas species. Issues that have prevented RGAs' use in production fabs - such as the need for better sensor-to-sensor matching, calibration standards, data management and integration - are gradually being overcome. The new generation of miniature RGAs are filling needs as application-specific sensors. For these reasons, mass spectrometers are beginning to follow a new path away from filling diagnostic needs to providing in situ gas analysis, which may become essential for 300 mm wafer processing.</t>
  </si>
  <si>
    <t>A new industrial ion implanter for surface modification of metals has been developed and built. Besides having all the features necessary for well controlled and efficient ion beam processing, such as high ion current capacity, ion mass analysis, large area beam scanning and sample manipulation, the new implanter is designed for industrial processing in production environment. With a new ion optics concept and layout the implanter is compact and only takes up 1/3 of the floor space required for traditional machines with similar performance. The implanter is fully computerised with automatic operation routines, data logging, remote operation and dial-up troubleshooting. The control software for the beam scanning and sample manipulation has been further improved in order to minimise setup time and to allow extensive use of the selected area implantation technique. This paper will describe the industrial implanter and the results of initial tests together with some industrial tribological and corrosion applications, which the implanter is aimed at.</t>
  </si>
  <si>
    <t>The input/output (I/O) modules used in PLCs are very reliable, but they occasionally fail. When failure occurs, the defective units are often discarded or sent back to the PLC manufacturer for service. This approach is often costly to the user. This article proposes an approach that can substantially reduce the costs associated with module failures. In the proposed approach, the user performs the troubleshooting and repairing by his own. Finally, this article illustrates how the approach is done.</t>
  </si>
  <si>
    <t>In recent years, the integration of Programmable Logic Controllers with pneumatic actuation has been responsible for a revolution in industrial automation. The primary function of the PLC in such systems is to instigate the appropriate control of pneumatic actuators in order to achieve the required manufacturing sequence. This paper describes the development of introducing a self-diagnostic capability as a secondary function of the PLC within an electro-pneumatic test facility incorporating linear actuators. The objective is to identify the onset of in-service mechanical failure with subsequent controlled evasive action and self-diagnostic visual indication, all at minimum cost.</t>
  </si>
  <si>
    <t>The core of the Banyan Vines Network is StreetTalk. To make the network more workable for the users and easier for the network administrators, StreetTalk-which is a global-naming system - should be planned and reviewed in detail, which will increase the efficiency of the network and make future growth easier. The following are the six VINES services available for manipulating StreetTalk MORG: Allows you to add, change, and delete StreetTalk organizations. MGROUP: Allows you to add, change, and delete StreetTalk groups. MUSER Allows you to add, change, and delete StreetTalk users. MNICK Allows you to add, change, and delete StreetTalk nicknames. MLIST Allows you to add, change, and delete StreetTalk lists. MSERViCE: Allows you to add, change, and delete StreetTalk services. The second unique feature of StreetTalk is StreetTalk Directory Assistance (STDA), which is a facility that allows quick look-up of all StreetTalk names on the network at any time. STDA is implemented as a single master database service with multiple satellite services distributed across servers on the network. The master database service updates the satellite services on a regular basis. The user on a network has a variety of StreetTalk options available. However, the network administrator is the only one with rights to manipulate the services. Users regularly share information and data and the StreetTalk features, such as E-Mail and access to other printers and drivers. Group sharing of files and attachments to E-Mail can greatly reduce duplications of reports and data, while reducing paper wastage. The two educational institutions that were surveyed regarding the sharing of information and resources were Oakland University and The University of Michigan, The analysis showed that Oakland University relies heavily on their computing staff for network support. Most of the administrators use an SNA network to access an IBM 3090 administrative network. There is some movement towards a TCP/IP-based network. The Academic Computing Services (ACS), which has the most expert level networking experience, are extensively called upon for help. The University of Michigan, being one of the pioneers of the networking industry in the world, has a lot of services, resources and available knowledge. They have one of the largest Banyan networks in the world and have an extremely large and formal Banyan administrators group which meets on a regular basis. They have a centralized network system where questions and problems about networks are addressed. They have a contract with a Banyan repair company, Information Decisions, Inc., which provides network hardware support. They also have a large UNIX system that is networked through Banyan VINES and their UNIX network administrators group meets once a week to share information, identify problems, and answer those problems. For users, including students, they have a help line available. GOPHERBLUE can be accessed by anyone to get more information on a variety of questions. They have full-time IBM consultants for IBM support. They also have a troubleshooting database (APRIORI) which can be accessed only by the administrative consult- ants. All the questions and answers are logged along with the addresses of both. At regular intervals, they have classes for staff members only. For the non-educational institutions, our survey showed that because of the business world rule "time is money" they have many more network people on staff. The meetings between LAN people and users are more frequent for better communication and better service. The LAN administrators and microcomputer support personnel rely heavily on one another. For more support, they also have outside contracts to help solve hardware and software problems. Eastern Michigan University has several different methods of sharing of information and resources. They have an annual Network Briefing which informs the University community of where the University is in terms of networking, what the standards are, and what the future plans are for networks. A Directory of Volunteer Consultants has been made available to all users. The directory lists all staff at the University who have computer/network expertise. They also have a Banyan Administrator Network Group (BANG) which meets once a month to provide a forum for all network administrators to share and discuss matters concerning all issues related to Banyan Local Area Networks at EMU. Eastern Michigan University provides a series of six LAN credit/non-credit courses specifically aimed at network staff and their back-up personnel. It cannot be emphasized enough how the communication environment plays a key role in how StreetTalk and the network system in general will work. Isn't that what it is all about; networking-communicating-cooperating-sharing resources - making it work for you? © 1994 ACM.</t>
  </si>
  <si>
    <t>Proposed new troubleshooting methods for Programmable Controllers (PCs). Through studies of field applications in the tire industry, the Sequential Function Chart (SFC) is recognized as not only a powerful substitution for Ladder Logic Diagram (LLD) but also as useful in machine trouble diagnosis. Typical enhancements of SFC as Self Diagnostic Function (SDF) are; 1) to search the conditions which cause the machine to halt, 2) to collect logging table data for the historical program paths analysis, and 3) to specify the cause of the trouble by tracing back 1) and 2). This paper discusses the self diagnostic functions by SFC and its implementation.</t>
  </si>
  <si>
    <t>Automated distributed systems management is important to trading floor support because it improves service quality while reducing support costs. It includes non-obtrusive monitoring of system components to identify service disruptions and requires the quick analysis of evidence to indict the perpetrator of a disruption. The task seems intractable because of a quantity versus expediency trade-off: the more evidence gathered, the more certain the Indictment, but the longer is the evidence assimilation period. We settle the conflict by developing a real-time automated alarm interpretation system that uses fuzzy message clustering and averaging techniques. The system has been in production for the past twenty months. It reduces the operators message management work-load by half. The new and improved computer-generated advice replace conventional systems monitoring alarms. Other possible uses of this technology include real-time artificially intelligent market monitoring, risk management, and transactions surveillance.</t>
  </si>
  <si>
    <t>The symptoms, causes and remedies of common industrial refrigeration problems are described. The guide presented has been compiled from information gathered from actual problems occurring in industrial refrigeration. Although it contains symptoms and usual causes for the problems described, do not assume that these are the only problems that may occur. All available information on trouble spots should be critically analyzed and noted before undertaking repairs or replacing components. With any problem. always make a detailed visual inspection of the area and look for heat-damaged electrical components, loose wiring, damaged piping and even missing components. Then use the following guide to logically analyze and solve the problem.</t>
  </si>
  <si>
    <t>To improve attention to quality on the front lines, a systematic problem-solving methodology, combined with a customized expert software program, can create dramatic improvements in documenting and solving problems quickly. Once such information is available on computer, it can be used for training and troubleshooting future problems. This method is called TQT (Total Quality Troubleshooting. The TQT method is described in the following steps: Step 1: Identify major quality problems. Step 2: Select one problem for analysis, Step 3: Select project team. Step 4: Create a flow diagram of the manufacturing process. Step 5: Determine problem causes. Step 6: Define symptoms for each cause. Step 7: Match causes and symptoms. Step 8: Arrange the symptoms into logical groups. Step 9: Build the program. Step 10: Review, edit, and build further.</t>
  </si>
  <si>
    <t>A 200MHz logic analyzer equipped with a 200Msps digital storage oscilloscope has been developed by Matsushita Communication Industrial. Geared for troubleshooting digital equipment and improving debugging efficiency, the unit can analyze the actual waveforms of digital signals as analog waveforms, and also can perform timing and analog analysis at the same time. By analyzing the actual waveforms of digital signals analogously, this machine makes it possible to observe signals that were observed in only two values (high/low) previously over the entire voltage range of their logic amplitudes, and can be effectively used for the debugging of problems due to noise margins and AC characteristics. The analyzer has four analysis modes: timing, analog, timing and analog and state.</t>
  </si>
  <si>
    <t>This article describes a knowledge-based or expert system computer program that can assist in troubleshooting the gel-clot Limulus Amebocyte Lysate (LAL) method for the assay of endotoxin in parenteral products and in-process materials. The program may also be used to train new personnel and/or to assist in the development of an LAL method for a new product or material. The program includes LAL assay information for 31 parenteral products and materials. The program uses rules-of-thumb and intuition to diagnose 155 possible LAL assay problems and logically reduce them to 37 recommended problem solving processes. The program also provides references to support its recommendation.</t>
  </si>
  <si>
    <t>The determination of the cause of an operating problem can be facilitated by the application of logical problem solving techniques. These techniques enable the troubleshooter to quickly evaluate the information available and ascertain additional information requirements. The organized approach, properly applied, can prevent false starts and blind alleys. The application of spreadsheet application programs with a micro computer can assist the troubleshooting process by providing process simulation and analysis of historical data. A combination of the two tools provide an extremely powerful process for effectively troubleshooting even the most esoteric problems. This paper discusses the general concepts of process equipment troubleshooting. The emphasis will be on an organized approach to finding the cause of problems with process equipment. Because the author's experience is based primarily in chemical recovery in Kraft Pulp mills, examples and descriptions of problems are based on black liquor evaporators and associated equipment.</t>
  </si>
  <si>
    <t>A personal logic analyzer has been designed, constructed, and tested to provide an effective, low-cost solution to the problem of troubleshooting digital circuitry for the hobbyist. It consists of three basic subassemblies the sampler, the microprocessor controller, and the BASIC program to control an APPLE IIc computer. The use of readily available digital components and a personal computer enables the system to minimize cost while maintaining optimum troubleshooting capabilities. The logic analyzer's low cost makes it ideal as a construction project for the hobbyist. Its current functions, which limit its viability as a commercial product, can be enhanced by simple expansion of the circuitry.</t>
  </si>
  <si>
    <t>The Spacelab Data Processing Facility (SLDPF) has developed expert system prototypes to aid in the performance of the quality assurance function of Spacelab and/or Attached Shuttle Payloads (ASP) processed telemetry data. The SLDPF is an integral part of the Space Shuttle data network for missions carrying scientific payloads. Its functions include the capturing, quality monitoring, processing, accounting and forwarding of data from Spacelab and ASP missions to various user facilities. The SLDPF consists of two functional elements: the Spacelab Input Processing System (SIPS) and the Spacelab Output Processing System (SOPS). The two expert system proto-types were designed to determine their feasibility and potential in the quality assurance of processed telemetry data. The SIPS expert system, Knowledge System Prototype (KSP) uses an IBM PC/AT with the commercial expert system shell OPS5+. Extraction of knowledge from SIPS experts was implemented emulating the duties of quality assurance analysts. In an interactive mode, an analyst responds to queries resulting in instructions and decisions governing the reprocessing, releasing or further analysis/troubleshooting of data. Released data are forwarded for further processing on the SOPS Sperry 1100/82. The data are edited, time ordered with overlapping data removed, decommutated and quality checked before shipment. The SOPS QA analysts isolate problems and select the appropriate action: either accept the data or request the data to be reprocessed. The SOPS expert system emulates this process by using an expert system shell, CLIPS, and the Macintosh personal computer. To date, these prototypes indicate potential beneficial results; e.g., increase analyst productivity, decrease the burden of tedious analysis, provide consistent evaluations of data, provide concise historical records, provide training for new analysts and expedite the operational retraining of reassigned Spacelab analysts. The logic implemented in the prototypes, the limitations of the personal computers utilized and the degree of accessibility to input data have led to an operational configuration. This configuration is currently under development and on completion will enhance the efficiency, both in time and quality, of releasing Spacelab/ASP data. © 1987, Pergamon Journals Ltd.. All rights reserved.</t>
  </si>
  <si>
    <t>An actual unmanned manufacturing station consisting of an NC machine and an industrial robot is assumed. The main hazards of the robot to a human, which occur during troubleshooting in an automatic operation mode, are enumerated using 'Action-Chain-Models'. Fault Trees of accidents caused by the hazards are given as subsets of 'Logic Models for the Analysis of Accident-Causation-Mechanisms', and minimal cut structures are represented by Priority - AND gates to consider sequential properties of basic events. Furthermore, a manual safety mechanism, an automatic one, and a combination of the two, which cut off the power sources of the robot when a human enters a hazardous zone, are evaluated by comparing expected numbers of occurrences of the top events.</t>
  </si>
  <si>
    <t>Microprocessor socket testers suitable for use in design/development, maintenance/service or small production environments are presented. Such testers work in fundamentally the same fashion as microcomputers and are thus able to take advantage of the computer nature of the systems they are designed to test. Basic principles of troubleshooting using such tools are discussed and illustrated. Several commercial tools are highlighted, including the Fluke 9010A and a low-cost static stimulus tester suitable for use by small firms and by individuals.</t>
  </si>
  <si>
    <t>An actual unmanned manufacturing station consisting of an NC machine and an industrial robot is assumed. The main hazards of the robot to a human, which occur for the troubleshooting in the automatic operation mode of the system, are enumerated using the “Action-Chains-Model”. The Fault Trees of the accidents caused by the hazards are given as the subsets of the “Logic Models for the Analysis of the Accident-Causation-Mechanisms, and the minimal cut structures are represented with Priority AND Gates in consideration of the specifications of the basic events. Furthermore, the hazard controllability of a manual, an automatic, and a combined mechanism to cut off the power sources of the robot when human enters the site are evaluated by comparing the expected numbers of occurrences of the respective top events. © 1986, The Japan Society of Mechanical Engineers. All rights reserved.</t>
  </si>
  <si>
    <t>Servicing of microprocessor-based and digital patient care instrumentation presents a special challenge to the in-house clinical engineering program. The complexity of this instrumentation, the cost of test equipment and support materials, and continuing education needs are pressing concerns. Servicing methods available to clinical engineering include the use of manufacturer diagnostics and board or subassembly swapping. Test equipment, such as digital oscilloscopes, logic analyzers, signature analyzers, and logic probes, can also be used during repair, even to the component level. In some instances, clinical engineering may choose alternative service arrangements, such as fee-for-service, service contracts, or maintenance insurance. Clinical engineering must objectively evaluate its resources and the level of technical expertise within the department; a realistic maintenance program for microprocessor-based and digital patient care equipment can thus be developed and can result in significant cost savings. © 1985, Quest Publishing Co.</t>
  </si>
  <si>
    <t>Our institution has taken a number of measures that appear to be effective in providing the same level of electronic support for microprocessor based devices that has been provided for conventional electronic equipment in the past. 1. Device Documentation: As much literature as possible is squeezed out of the manufacturer. Additionally all available literature is obtained on the CPU family used as well as its support chips. 2. Software: All efforts are made to obtain software listings and program flow diagrams. This is the single most useful tool available to the microprocessor troubleshooter. 3. Standardization: Wherever possible, an existing CPU (in our case Motorola 68XX) is chosen over an otherwise equivalent device. 4. Test Equipment: A multichannel logic analyzer was purchased which allows the address and data bus of the unit being tested to be analyzed. Furthermore, signature analysis can be performed as an oncoming inspection procedure on known working units. 5. ROM Downloading: For every type of equipment, all ROMs and EPROMs are downloaded onto floppy disk. This makes comparison and duplication possible when a failure is suspected.</t>
  </si>
  <si>
    <t>At each step of veneer manufacture, from the forest through the veneer mill, mechanical and human errors reduce the amount of veneer recovered. The Veneer Mill Improvement Program (VIP), developed at the Forest Products Laboratory, is a procedure to measure raw material conversion efficiency in softwood veneer mills and a computer model to predict the effect of processing improvements. Three areas are analyzed in a VIP study: log bucking, block centering in the lathe, and veneer peeling and clipping. VIP is used to identify sources of veneer losses and its results are used to troubleshoot in the mill.</t>
  </si>
  <si>
    <t>[No abstract available]</t>
  </si>
  <si>
    <t>ATE systems have demonstrated significant cost-effectiveness for manufacturing. However, there remains room for improvement when testing those boards for which ATE cannot isolate the failure. There must be careful consideration of the methods and equipment that will be used by technicians when repairing those boards and their systems in the production environment. This paper will present some approaches for improving productivity and an example of how one approach has been successfully implemented.</t>
  </si>
  <si>
    <t>With a computer-guided semiautomatic signature analysis system, a troubleshooter can isolate a digital circuit failure quickly, down to the replaceable faulty component, without having to know the intricacies of how the circuit operates. Filling the wide gap between a low-cost manual signature analyzer and an expensive fully automatic board tester, the moderate-cost HP 55005A semiautomatic logic troubleshooting system lets the technician check out a variety of products without knowing the specific back-trace procedures for each. The unit guides the troubleshooter's probing with a series of prompts.</t>
  </si>
  <si>
    <t>A DIGITAL REPAIR TOOL IS INTRODUCED WHICH USES SEMIAUTOMATIC SIGNATURE ANALYSIS TO SIMPLIFY TROUBLESHOOTING OF UNKNOWN CIRCUITS. THE HEWLETT PACKARD HP 55005A LOGIC SYSTEM IS DESCRIBED THAT USES A PROGRAMMABLE SIGNATURE MULTIMETER, A DESKLOG COMPUTER, AND SOFTWARE FOR BACKTRADING AND DECISION MAKING PROCESSES. THOUGH THE LOGIC-TROUBLESHOOTING SYSTEM IS PREDOMINANTLY DESIGNED FOR DIGITAL PRODUCTS, IT DOES NOT NEGLECTTHE MORE TRADITIONAL ANALOG MEASUREMENTS THAT ARE STILL USEFUL IN DIGITAL CIRCUITS, ESPECIALLY IN CHECKING OUT THE ANALOG INTERFACES TO DIGITAL CIRCUITS.</t>
  </si>
  <si>
    <t>Maintenance problems, especially intermittent types, on an industrial control system can be difficult and expensive to identify. This analog fault monitor was designed to aid in the troubleshooting of these problems. It features portability, high resolution, ease of set-up, and isolation from process voltages. Only the accumulated data from just before and after the fault is automatically logged on a printer. This reduces paper usage and recorder maintenance without the loss of high resolution. The recorded data can be accumulated and analyzed at a later time without constant personnel monitoring.</t>
  </si>
  <si>
    <t>With data-communications networks becoming increasingly complex, and troubleshooting and repairing techniques for these systems falling behind, one effective solution is to develop diagnostic trees during product design for equipment that is destined to be part of the network. These charts, which identify the steps that must be taken to isolate a problem most economically, will greatly decrease the time needed to determine whether the new equipment is causing a problem when the network goes down. A diagnostic tree is constructed first by devising the tests that will check every major aspect of equipment performance, then by expanding each test, listing the pass and fail events that may occur. All failure modes must be subjected to a rigorous analysis to ascertain that each path devised (branching) reaches a logical conclusion: the source of the observed trouble. At major branchings (high-order areas) of the tree, the technician should bypass tests that are obviously not required.</t>
  </si>
  <si>
    <t>In the laboratory, a designer may conveniently analyse microprocessor circuits and their peripherals by means of suitable logic analysers. This is possible because he will have a detailed knowledge of his system and the time to learn the optimum methods of using his analyser. Once this system is a part of a product, it would be preferable if a less complicated means of verifying the processor's correct activity were available should a failure occur. An extremely convenient and inexpensive verification and diagnostic system may be designed into a product using two complementary techniques, selftest and signature analysis. The material cost of implementing such a system can be very small indeed whereas the savings in troubleshooting time and test equipment costs can be substantial. © 1979.</t>
  </si>
  <si>
    <t>Digital production test and fault isolation problems are being solved in a more timely fashion with the advent of new types of test equipment. One such instrument is the Digital Testing Oscilloscope (DTO). The DTO is a logic analyzer and storage scope for testing or troubleshooting digital systems, including those that contain microprocessors and their associated analog circuitry. The unit is easy to use and is automated, allowing the operator to perform ″go″ / ″no go″ comparison tests on the digital signals by moving a probe through the circuit under test. The DTO does not require software support from the microprocessor system; that is, the DTO is a stand-alone tester operating independently from the resources of the system under test. The DTO uses a magnetic tape library of known good signals for its ″go″ / ″no go″ testing. Programming the library is easily achieved by recording the signals at critical circuit nodes of a known good system. The DTO was designed to meet the digital system testing needs of production and repair depots.</t>
  </si>
  <si>
    <t>10220038</t>
  </si>
  <si>
    <t>21915644</t>
  </si>
  <si>
    <t>19961073</t>
  </si>
  <si>
    <t>10848045</t>
  </si>
  <si>
    <t>00985589</t>
  </si>
  <si>
    <t>01663615</t>
  </si>
  <si>
    <t>09521976</t>
  </si>
  <si>
    <t>15455955</t>
  </si>
  <si>
    <t>2073431X</t>
  </si>
  <si>
    <t>09257535</t>
  </si>
  <si>
    <t>09565515</t>
  </si>
  <si>
    <t>10638210</t>
  </si>
  <si>
    <t>10871357</t>
  </si>
  <si>
    <t>20799292</t>
  </si>
  <si>
    <t>21945403</t>
  </si>
  <si>
    <t>10009825</t>
  </si>
  <si>
    <t>14248220</t>
  </si>
  <si>
    <t>1569190X</t>
  </si>
  <si>
    <t>09574174</t>
  </si>
  <si>
    <t>24732400</t>
  </si>
  <si>
    <t>1086055X</t>
  </si>
  <si>
    <t>02683768</t>
  </si>
  <si>
    <t>19354576</t>
  </si>
  <si>
    <t>03029743</t>
  </si>
  <si>
    <t>22838996</t>
  </si>
  <si>
    <t>18684238</t>
  </si>
  <si>
    <t>21693536</t>
  </si>
  <si>
    <t>19493053</t>
  </si>
  <si>
    <t>00380644</t>
  </si>
  <si>
    <t>22195491</t>
  </si>
  <si>
    <t>1090705X</t>
  </si>
  <si>
    <t>26386712</t>
  </si>
  <si>
    <t>23259000</t>
  </si>
  <si>
    <t>18650929</t>
  </si>
  <si>
    <t>10844627</t>
  </si>
  <si>
    <t>16879724</t>
  </si>
  <si>
    <t>09208542</t>
  </si>
  <si>
    <t>18761100</t>
  </si>
  <si>
    <t>02705257</t>
  </si>
  <si>
    <t>21659559</t>
  </si>
  <si>
    <t>25001019</t>
  </si>
  <si>
    <t>18770509</t>
  </si>
  <si>
    <t>21532648</t>
  </si>
  <si>
    <t>23674512</t>
  </si>
  <si>
    <t>15462218</t>
  </si>
  <si>
    <t>13823256</t>
  </si>
  <si>
    <t>21903018</t>
  </si>
  <si>
    <t>20964862</t>
  </si>
  <si>
    <t>13891286</t>
  </si>
  <si>
    <t>09204105</t>
  </si>
  <si>
    <t>0739456X</t>
  </si>
  <si>
    <t>21535965</t>
  </si>
  <si>
    <t>20738994</t>
  </si>
  <si>
    <t>15513203</t>
  </si>
  <si>
    <t>21949042</t>
  </si>
  <si>
    <t>17426588</t>
  </si>
  <si>
    <t>23986247</t>
  </si>
  <si>
    <t>01419331</t>
  </si>
  <si>
    <t>21698767</t>
  </si>
  <si>
    <t>18651348</t>
  </si>
  <si>
    <t>26662558</t>
  </si>
  <si>
    <t>21945357</t>
  </si>
  <si>
    <t>17355133</t>
  </si>
  <si>
    <t>20763417</t>
  </si>
  <si>
    <t>0169023X</t>
  </si>
  <si>
    <t>1062922X</t>
  </si>
  <si>
    <t>00200255</t>
  </si>
  <si>
    <t>0167739X</t>
  </si>
  <si>
    <t>19460740</t>
  </si>
  <si>
    <t>01674048</t>
  </si>
  <si>
    <t>19449925</t>
  </si>
  <si>
    <t>10952055</t>
  </si>
  <si>
    <t>01635999</t>
  </si>
  <si>
    <t>23327731</t>
  </si>
  <si>
    <t>10001239</t>
  </si>
  <si>
    <t>02544164</t>
  </si>
  <si>
    <t>11778881</t>
  </si>
  <si>
    <t>0104530X</t>
  </si>
  <si>
    <t>0277786X</t>
  </si>
  <si>
    <t>23519789</t>
  </si>
  <si>
    <t>03608352</t>
  </si>
  <si>
    <t>00939994</t>
  </si>
  <si>
    <t>2407439X</t>
  </si>
  <si>
    <t>17578981</t>
  </si>
  <si>
    <t>22747214</t>
  </si>
  <si>
    <t>10946969</t>
  </si>
  <si>
    <t>19326203</t>
  </si>
  <si>
    <t>18745482</t>
  </si>
  <si>
    <t>2245800X</t>
  </si>
  <si>
    <t>0948695X</t>
  </si>
  <si>
    <t>18678211</t>
  </si>
  <si>
    <t>09252312</t>
  </si>
  <si>
    <t>2261236X</t>
  </si>
  <si>
    <t>01641212</t>
  </si>
  <si>
    <t>01697439</t>
  </si>
  <si>
    <t>21508097</t>
  </si>
  <si>
    <t>13142704</t>
  </si>
  <si>
    <t>21682216</t>
  </si>
  <si>
    <t>09483349</t>
  </si>
  <si>
    <t>21596182</t>
  </si>
  <si>
    <t>10541500</t>
  </si>
  <si>
    <t>20959184</t>
  </si>
  <si>
    <t>10893539</t>
  </si>
  <si>
    <t>01603663</t>
  </si>
  <si>
    <t>10719458</t>
  </si>
  <si>
    <t>09639969</t>
  </si>
  <si>
    <t>03064379</t>
  </si>
  <si>
    <t>07341415</t>
  </si>
  <si>
    <t>23250178</t>
  </si>
  <si>
    <t>16875265</t>
  </si>
  <si>
    <t>00168033</t>
  </si>
  <si>
    <t>16609336</t>
  </si>
  <si>
    <t>02632373</t>
  </si>
  <si>
    <t>15516997</t>
  </si>
  <si>
    <t>20488602</t>
  </si>
  <si>
    <t>01636804</t>
  </si>
  <si>
    <t>21554943</t>
  </si>
  <si>
    <t>13518216</t>
  </si>
  <si>
    <t>11092777</t>
  </si>
  <si>
    <t>22128271</t>
  </si>
  <si>
    <t>19390114</t>
  </si>
  <si>
    <t>15504786</t>
  </si>
  <si>
    <t>07342071</t>
  </si>
  <si>
    <t>17410398</t>
  </si>
  <si>
    <t>13576941</t>
  </si>
  <si>
    <t>1095323X</t>
  </si>
  <si>
    <t>01490370</t>
  </si>
  <si>
    <t>02776715</t>
  </si>
  <si>
    <t>01487191</t>
  </si>
  <si>
    <t>03164004</t>
  </si>
  <si>
    <t>03603164</t>
  </si>
  <si>
    <t>15588041</t>
  </si>
  <si>
    <t>14947722</t>
  </si>
  <si>
    <t>00320838</t>
  </si>
  <si>
    <t>10637397</t>
  </si>
  <si>
    <t>10639527</t>
  </si>
  <si>
    <t>00968870</t>
  </si>
  <si>
    <t>01633767</t>
  </si>
  <si>
    <t>0168583X</t>
  </si>
  <si>
    <t>00134260</t>
  </si>
  <si>
    <t>00012491</t>
  </si>
  <si>
    <t>00334081</t>
  </si>
  <si>
    <t>03854507</t>
  </si>
  <si>
    <t>01611933</t>
  </si>
  <si>
    <t>02719959</t>
  </si>
  <si>
    <t>07365853</t>
  </si>
  <si>
    <t>0913185X</t>
  </si>
  <si>
    <t>03875024</t>
  </si>
  <si>
    <t>03638855</t>
  </si>
  <si>
    <t>00922102</t>
  </si>
  <si>
    <t>00134872</t>
  </si>
  <si>
    <t>00135070</t>
  </si>
  <si>
    <t>01972618</t>
  </si>
  <si>
    <t>9783031054488</t>
  </si>
  <si>
    <t>9781450394130</t>
  </si>
  <si>
    <t>9781450397049</t>
  </si>
  <si>
    <t>9781450393850</t>
  </si>
  <si>
    <t>9781450396639</t>
  </si>
  <si>
    <t>9781450393225</t>
  </si>
  <si>
    <t>9781728175683</t>
  </si>
  <si>
    <t>9783031214400</t>
  </si>
  <si>
    <t>9783031188718</t>
  </si>
  <si>
    <t>9789082797091</t>
  </si>
  <si>
    <t>9781665470001</t>
  </si>
  <si>
    <t>9781665400435</t>
  </si>
  <si>
    <t>9781613998595</t>
  </si>
  <si>
    <t>9783031159183</t>
  </si>
  <si>
    <t>9783031159305</t>
  </si>
  <si>
    <t>9783031159367</t>
  </si>
  <si>
    <t>9781665481465</t>
  </si>
  <si>
    <t>9783031159336</t>
  </si>
  <si>
    <t>9781509050017</t>
  </si>
  <si>
    <t>9781665434454</t>
  </si>
  <si>
    <t>1891706543; 9781891706547</t>
  </si>
  <si>
    <t>9783031141348</t>
  </si>
  <si>
    <t>9783031143427</t>
  </si>
  <si>
    <t>9781665408837</t>
  </si>
  <si>
    <t>9781665482233</t>
  </si>
  <si>
    <t>9789811924552</t>
  </si>
  <si>
    <t>9781450392211</t>
  </si>
  <si>
    <t>9781665496285</t>
  </si>
  <si>
    <t>9781665480383</t>
  </si>
  <si>
    <t>9781665444347</t>
  </si>
  <si>
    <t>9781613998397</t>
  </si>
  <si>
    <t>9789811684838</t>
  </si>
  <si>
    <t>9789811641251</t>
  </si>
  <si>
    <t>9781450385664</t>
  </si>
  <si>
    <t>9781450384469</t>
  </si>
  <si>
    <t>9781665435543</t>
  </si>
  <si>
    <t>9781450389792</t>
  </si>
  <si>
    <t>9781665425292</t>
  </si>
  <si>
    <t>9781450384001</t>
  </si>
  <si>
    <t>9781665445634</t>
  </si>
  <si>
    <t>9781665444705</t>
  </si>
  <si>
    <t>9781728175348</t>
  </si>
  <si>
    <t>9781728176024</t>
  </si>
  <si>
    <t>9781613998342</t>
  </si>
  <si>
    <t>9781665439657</t>
  </si>
  <si>
    <t>9781792361272</t>
  </si>
  <si>
    <t>9781665458689</t>
  </si>
  <si>
    <t>9781665403375</t>
  </si>
  <si>
    <t>9781665432856</t>
  </si>
  <si>
    <t>9781665449663</t>
  </si>
  <si>
    <t>9781665429054</t>
  </si>
  <si>
    <t>9781665420105</t>
  </si>
  <si>
    <t>9780128207147; 9780128209141</t>
  </si>
  <si>
    <t>9783030894313</t>
  </si>
  <si>
    <t>9781713835196</t>
  </si>
  <si>
    <t>9789811820168</t>
  </si>
  <si>
    <t>9781613997864</t>
  </si>
  <si>
    <t>9783030864743</t>
  </si>
  <si>
    <t>9783030864712</t>
  </si>
  <si>
    <t>9783030763510</t>
  </si>
  <si>
    <t>9783030750176</t>
  </si>
  <si>
    <t>9789811549915</t>
  </si>
  <si>
    <t>9781728170893</t>
  </si>
  <si>
    <t>9781665403924</t>
  </si>
  <si>
    <t>9781728151694</t>
  </si>
  <si>
    <t>9781728161648</t>
  </si>
  <si>
    <t>9781728196060</t>
  </si>
  <si>
    <t>9781728185262</t>
  </si>
  <si>
    <t>9780738113630</t>
  </si>
  <si>
    <t>9781450375610</t>
  </si>
  <si>
    <t>9781728169071</t>
  </si>
  <si>
    <t>9781728189567</t>
  </si>
  <si>
    <t>9781799849858; 1799849848; 9781799849841</t>
  </si>
  <si>
    <t>9781728173108</t>
  </si>
  <si>
    <t>9781728155081</t>
  </si>
  <si>
    <t>9781728166070</t>
  </si>
  <si>
    <t>9781450366892</t>
  </si>
  <si>
    <t>9781728173030</t>
  </si>
  <si>
    <t>9781450379854</t>
  </si>
  <si>
    <t>9781728166902</t>
  </si>
  <si>
    <t>9781728168760</t>
  </si>
  <si>
    <t>9783030667696</t>
  </si>
  <si>
    <t>9780791884263</t>
  </si>
  <si>
    <t>9783030637989</t>
  </si>
  <si>
    <t>9780791884430</t>
  </si>
  <si>
    <t>9781613996973</t>
  </si>
  <si>
    <t>9783030545482</t>
  </si>
  <si>
    <t>9783030549930</t>
  </si>
  <si>
    <t>9783030544065</t>
  </si>
  <si>
    <t>9783030500962</t>
  </si>
  <si>
    <t>9781510635852</t>
  </si>
  <si>
    <t>9783030491604</t>
  </si>
  <si>
    <t>9783030442668</t>
  </si>
  <si>
    <t>9783030420475</t>
  </si>
  <si>
    <t>9789813293458</t>
  </si>
  <si>
    <t>9781939133021</t>
  </si>
  <si>
    <t>9783030200541</t>
  </si>
  <si>
    <t>9781728166254</t>
  </si>
  <si>
    <t>9781728125244</t>
  </si>
  <si>
    <t>9781728144931</t>
  </si>
  <si>
    <t>9786020737287</t>
  </si>
  <si>
    <t>9781728120584</t>
  </si>
  <si>
    <t>9781728124902</t>
  </si>
  <si>
    <t>9781728117607</t>
  </si>
  <si>
    <t>9781538680100</t>
  </si>
  <si>
    <t>9781538666142</t>
  </si>
  <si>
    <t>9781118956847; 9781118956823</t>
  </si>
  <si>
    <t>9781613996720</t>
  </si>
  <si>
    <t>9780128051443; 9780128048290</t>
  </si>
  <si>
    <t>9783030276140</t>
  </si>
  <si>
    <t>9781931971850</t>
  </si>
  <si>
    <t>9781613996638</t>
  </si>
  <si>
    <t>9783030301484</t>
  </si>
  <si>
    <t>9780894487835</t>
  </si>
  <si>
    <t>9783030220372</t>
  </si>
  <si>
    <t>9783030209476</t>
  </si>
  <si>
    <t>9783030108007</t>
  </si>
  <si>
    <t>9781613996324</t>
  </si>
  <si>
    <t>9783030037475</t>
  </si>
  <si>
    <t>9783030037444</t>
  </si>
  <si>
    <t>9789811326219</t>
  </si>
  <si>
    <t>9781728102221</t>
  </si>
  <si>
    <t>9781538652237</t>
  </si>
  <si>
    <t>9781538680605</t>
  </si>
  <si>
    <t>9781450355735</t>
  </si>
  <si>
    <t>9781538675182</t>
  </si>
  <si>
    <t>9781538660515</t>
  </si>
  <si>
    <t>9781450349499</t>
  </si>
  <si>
    <t>9781450364485</t>
  </si>
  <si>
    <t>9781538668719</t>
  </si>
  <si>
    <t>9781538622049</t>
  </si>
  <si>
    <t>9781450364324</t>
  </si>
  <si>
    <t>9781450350952</t>
  </si>
  <si>
    <t>9781509063505</t>
  </si>
  <si>
    <t>9789811074677; 9789811074660</t>
  </si>
  <si>
    <t>9786197408355</t>
  </si>
  <si>
    <t>9783030035952</t>
  </si>
  <si>
    <t>9783319915623</t>
  </si>
  <si>
    <t>9783319740294</t>
  </si>
  <si>
    <t>9781509032389</t>
  </si>
  <si>
    <t>9781450353946</t>
  </si>
  <si>
    <t>9781538619933</t>
  </si>
  <si>
    <t>9781450350358</t>
  </si>
  <si>
    <t>9781509042401</t>
  </si>
  <si>
    <t>9781467387736</t>
  </si>
  <si>
    <t>9781510853317</t>
  </si>
  <si>
    <t>9783319694610</t>
  </si>
  <si>
    <t>9783319682877</t>
  </si>
  <si>
    <t>9781510842083</t>
  </si>
  <si>
    <t>9783319593357</t>
  </si>
  <si>
    <t>9781467390019</t>
  </si>
  <si>
    <t>9781509013142</t>
  </si>
  <si>
    <t>9781450345897</t>
  </si>
  <si>
    <t>9781450345682</t>
  </si>
  <si>
    <t>9781450340731</t>
  </si>
  <si>
    <t>9781509021857</t>
  </si>
  <si>
    <t>9781450338561</t>
  </si>
  <si>
    <t>9781467382243</t>
  </si>
  <si>
    <t>9781613994597</t>
  </si>
  <si>
    <t>9781936263059</t>
  </si>
  <si>
    <t>9781479966493</t>
  </si>
  <si>
    <t>9781479919345</t>
  </si>
  <si>
    <t>9781479980697</t>
  </si>
  <si>
    <t>9781450334709</t>
  </si>
  <si>
    <t>9781479962273</t>
  </si>
  <si>
    <t>9781613994061</t>
  </si>
  <si>
    <t>9783319239811</t>
  </si>
  <si>
    <t>9783319226347</t>
  </si>
  <si>
    <t>9781628415261</t>
  </si>
  <si>
    <t>9781118913956; 9780470381991</t>
  </si>
  <si>
    <t>9783038350125</t>
  </si>
  <si>
    <t>9781479959679</t>
  </si>
  <si>
    <t>9781605951737</t>
  </si>
  <si>
    <t>9781631171420; 9781631171413</t>
  </si>
  <si>
    <t>9781634395267</t>
  </si>
  <si>
    <t>9780000000002</t>
  </si>
  <si>
    <t>9781936263172</t>
  </si>
  <si>
    <t>9783319070124</t>
  </si>
  <si>
    <t>9780784413821</t>
  </si>
  <si>
    <t>9781935117421</t>
  </si>
  <si>
    <t>9780784413517</t>
  </si>
  <si>
    <t>9781627489089</t>
  </si>
  <si>
    <t>9783642400896</t>
  </si>
  <si>
    <t>9783037858103</t>
  </si>
  <si>
    <t>9781467362511</t>
  </si>
  <si>
    <t>9783901882517</t>
  </si>
  <si>
    <t>9781627481403</t>
  </si>
  <si>
    <t>9783037856864</t>
  </si>
  <si>
    <t>9781450322539</t>
  </si>
  <si>
    <t>9781450324304</t>
  </si>
  <si>
    <t>9780784413012</t>
  </si>
  <si>
    <t>9781622760619</t>
  </si>
  <si>
    <t>9780769549057</t>
  </si>
  <si>
    <t>9781622766451</t>
  </si>
  <si>
    <t>9781467306997</t>
  </si>
  <si>
    <t>9781467316248</t>
  </si>
  <si>
    <t>9783642309465</t>
  </si>
  <si>
    <t>9781931971966</t>
  </si>
  <si>
    <t>9781457711312</t>
  </si>
  <si>
    <t>9780769544670</t>
  </si>
  <si>
    <t>9780769544557</t>
  </si>
  <si>
    <t>9781617829604</t>
  </si>
  <si>
    <t>9781424491544</t>
  </si>
  <si>
    <t>9783642239564</t>
  </si>
  <si>
    <t>9781450302289</t>
  </si>
  <si>
    <t>9780791844021</t>
  </si>
  <si>
    <t>9781424478170</t>
  </si>
  <si>
    <t>9781424472031</t>
  </si>
  <si>
    <t>9780471462132</t>
  </si>
  <si>
    <t>9780819480545</t>
  </si>
  <si>
    <t>9781617387692</t>
  </si>
  <si>
    <t>9780791843390</t>
  </si>
  <si>
    <t>9781424422265</t>
  </si>
  <si>
    <t>9781424426140</t>
  </si>
  <si>
    <t>9781615671601</t>
  </si>
  <si>
    <t>9780769534794</t>
  </si>
  <si>
    <t>9781605604824</t>
  </si>
  <si>
    <t>9781605601038</t>
  </si>
  <si>
    <t>9780769531892</t>
  </si>
  <si>
    <t>1424414881; 9781424414888</t>
  </si>
  <si>
    <t>981279946X; 9789812799463</t>
  </si>
  <si>
    <t>9781577353478</t>
  </si>
  <si>
    <t>1595937927; 9781595937926</t>
  </si>
  <si>
    <t>9783540767770</t>
  </si>
  <si>
    <t>9783540730064</t>
  </si>
  <si>
    <t>9780387346540</t>
  </si>
  <si>
    <t>1424405513; 9781424405510</t>
  </si>
  <si>
    <t>0780397193; 9780780397194</t>
  </si>
  <si>
    <t>1932415823; 9781932415827</t>
  </si>
  <si>
    <t>0780391012; 9780780391017</t>
  </si>
  <si>
    <t>9780470009420; 0471744913; 9780471744917</t>
  </si>
  <si>
    <t>9780471744917</t>
  </si>
  <si>
    <t>9780750678834</t>
  </si>
  <si>
    <t>078037651X; 9780780376519</t>
  </si>
  <si>
    <t>0769520413</t>
  </si>
  <si>
    <t>3540425977; 9783540454083</t>
  </si>
  <si>
    <t>0897916565</t>
  </si>
  <si>
    <t>0780308913</t>
  </si>
  <si>
    <t>0780306155</t>
  </si>
  <si>
    <t>0910275343</t>
  </si>
  <si>
    <t>10.1007/s11276-022-03214-3</t>
  </si>
  <si>
    <t>10.1007/978-3-031-05449-5_7</t>
  </si>
  <si>
    <t>10.3390/en15238835</t>
  </si>
  <si>
    <t>10.1016/j.jnca.2022.103515</t>
  </si>
  <si>
    <t>10.1145/3540250.3558963</t>
  </si>
  <si>
    <t>10.1016/j.compind.2022.103741</t>
  </si>
  <si>
    <t>10.1145/3545948.3545954</t>
  </si>
  <si>
    <t>10.1016/j.engappai.2022.105317</t>
  </si>
  <si>
    <t>10.1109/TASE.2021.3132037</t>
  </si>
  <si>
    <t>10.1145/3534678.3539106</t>
  </si>
  <si>
    <t>10.3390/computers11080117</t>
  </si>
  <si>
    <t>10.1016/j.ssci.2022.105766</t>
  </si>
  <si>
    <t>10.1007/s10845-021-01772-5</t>
  </si>
  <si>
    <t>10.1115/1.4052762</t>
  </si>
  <si>
    <t>10.1145/3531056.3542765</t>
  </si>
  <si>
    <t>10.1145/3526241.3530827</t>
  </si>
  <si>
    <t>10.3390/electronics11111717</t>
  </si>
  <si>
    <t>10.1007/s10669-022-09859-x</t>
  </si>
  <si>
    <t>10.13328/j.cnki.jos.006209</t>
  </si>
  <si>
    <t>10.3390/s22103724</t>
  </si>
  <si>
    <t>10.1016/j.simpat.2022.102522</t>
  </si>
  <si>
    <t>10.3390/s22072479</t>
  </si>
  <si>
    <t>10.1016/j.eswa.2021.116263</t>
  </si>
  <si>
    <t>10.1016/j.engappai.2021.104636</t>
  </si>
  <si>
    <t>10.1109/TGCN.2021.3122545</t>
  </si>
  <si>
    <t>10.2118/208586-PA</t>
  </si>
  <si>
    <t>10.1007/s00170-021-08001-6</t>
  </si>
  <si>
    <t>10.1007/978-3-031-21441-7_27</t>
  </si>
  <si>
    <t>10.1002/spe.3164</t>
  </si>
  <si>
    <t>10.2118/209958-MS</t>
  </si>
  <si>
    <t>10.18293/SEKE2022-118</t>
  </si>
  <si>
    <t>10.1007/978-3-031-14135-5_11</t>
  </si>
  <si>
    <t>10.1007/978-3-031-14343-4_40</t>
  </si>
  <si>
    <t>10.1007/978-3-031-14343-4_36</t>
  </si>
  <si>
    <t>10.1155/2022/1558381</t>
  </si>
  <si>
    <t>10.1007/s11227-022-04739-2</t>
  </si>
  <si>
    <t>10.18799/24131830/2022/4/3590</t>
  </si>
  <si>
    <t>10.1016/j.procs.2022.01.258</t>
  </si>
  <si>
    <t>10.2118/208972-MS</t>
  </si>
  <si>
    <t>10.36001/ijphm.2022.v13i1.3045</t>
  </si>
  <si>
    <t>10.1007/978-981-16-5685-9_48</t>
  </si>
  <si>
    <t>10.32604/cmc.2022.025604</t>
  </si>
  <si>
    <t>10.1007/s10664-021-10063-9</t>
  </si>
  <si>
    <t>10.1186/s42400-021-00069-7</t>
  </si>
  <si>
    <t>10.1145/3494322.3494359</t>
  </si>
  <si>
    <t>10.1016/j.compind.2021.103510</t>
  </si>
  <si>
    <t>10.1145/3459637.3481903</t>
  </si>
  <si>
    <t>10.1016/j.comnet.2021.108413</t>
  </si>
  <si>
    <t>10.1016/j.petrol.2021.108845</t>
  </si>
  <si>
    <t>10.1177/0739456X18791716</t>
  </si>
  <si>
    <t>10.3390/sym13071293</t>
  </si>
  <si>
    <t>10.1109/TII.2020.3019286</t>
  </si>
  <si>
    <t>10.1145/3474963.3474964</t>
  </si>
  <si>
    <t>10.5194/isprs-annals-V-3-2021-81-2021</t>
  </si>
  <si>
    <t>10.1145/3457337.3457846</t>
  </si>
  <si>
    <t>10.1088/1742-6596/1856/1/012028</t>
  </si>
  <si>
    <t>10.3390/s21062039</t>
  </si>
  <si>
    <t>10.1108/IDD-06-2020-0060</t>
  </si>
  <si>
    <t>10.1016/j.micpro.2020.103628</t>
  </si>
  <si>
    <t>10.2118/207550-MS</t>
  </si>
  <si>
    <t>10.1016/B978-0-12-820714-7.00009-1</t>
  </si>
  <si>
    <t>10.3850/978-981-18-2016-8_136-cd</t>
  </si>
  <si>
    <t>10.2118/205994-MS</t>
  </si>
  <si>
    <t>10.1007/978-3-030-86472-9_31</t>
  </si>
  <si>
    <t>10.1007/978-3-030-76352-7_18</t>
  </si>
  <si>
    <t>10.1007/978-3-030-75018-3_45</t>
  </si>
  <si>
    <t>10.2174/2213275912666190819112609</t>
  </si>
  <si>
    <t>10.1016/j.procs.2021.01.265</t>
  </si>
  <si>
    <t>10.3390/app10238649</t>
  </si>
  <si>
    <t>10.1016/j.datak.2020.101850</t>
  </si>
  <si>
    <t>10.1016/j.ins.2020.06.034</t>
  </si>
  <si>
    <t>10.1016/j.future.2019.09.004</t>
  </si>
  <si>
    <t>10.1145/3384217.3386397</t>
  </si>
  <si>
    <t>10.1016/j.cose.2020.101935</t>
  </si>
  <si>
    <t>10.4018/978-1-7998-4984-1.ch035</t>
  </si>
  <si>
    <t>10.1145/3311790.3396633</t>
  </si>
  <si>
    <t>10.1145/3393691.3394185</t>
  </si>
  <si>
    <t>10.13328/j.cnki.jos.006045</t>
  </si>
  <si>
    <t>10.7544/issn1000-1239.2020.20190844</t>
  </si>
  <si>
    <t>10.11897/SP.J.1016.2020.00366</t>
  </si>
  <si>
    <t>10.1007/978-3-030-66770-2_5</t>
  </si>
  <si>
    <t>10.1115/MSEC2020-8360</t>
  </si>
  <si>
    <t>10.1007/978-3-030-63799-6_29</t>
  </si>
  <si>
    <t>10.2147/DDDT.S277439</t>
  </si>
  <si>
    <t>10.1590/0104-530X5378-20</t>
  </si>
  <si>
    <t>10.1115/OMAE2020-18060</t>
  </si>
  <si>
    <t>10.1007/978-3-030-50097-9_36</t>
  </si>
  <si>
    <t>10.1117/12.2558947</t>
  </si>
  <si>
    <t>10.1007/978-3-030-42048-2_26</t>
  </si>
  <si>
    <t>10.1016/j.cie.2019.106188</t>
  </si>
  <si>
    <t>10.1007/978-981-32-9346-5_4</t>
  </si>
  <si>
    <t>10.3390/app9214502</t>
  </si>
  <si>
    <t>10.1088/1757-899X/608/1/012019</t>
  </si>
  <si>
    <t>10.1051/matecconf/201929002002</t>
  </si>
  <si>
    <t>10.1109/IOLTS.2019.8854451</t>
  </si>
  <si>
    <t>10.1371/journal.pone.0218341</t>
  </si>
  <si>
    <t>10.1109/ICACTM.2019.8776801</t>
  </si>
  <si>
    <t>10.1016/j.future.2018.10.016</t>
  </si>
  <si>
    <t>10.1016/j.ijcip.2018.10.008</t>
  </si>
  <si>
    <t>10.1002/9781118956847</t>
  </si>
  <si>
    <t>10.2118/197731-ms</t>
  </si>
  <si>
    <t>10.1016/B978-0-12-801238-3.08997-2</t>
  </si>
  <si>
    <t>10.1007/978-3-030-27615-7_5</t>
  </si>
  <si>
    <t>10.13052/jicts2245-800X.727</t>
  </si>
  <si>
    <t>10.2118/196228-ms</t>
  </si>
  <si>
    <t>10.1007/978-3-030-20948-3_8</t>
  </si>
  <si>
    <t>10.1007/978-3-030-10801-4_36</t>
  </si>
  <si>
    <t>10.1007/978-981-13-2622-6_6</t>
  </si>
  <si>
    <t>10.1145/3236024.3236083</t>
  </si>
  <si>
    <t>10.1145/3239372.3239398</t>
  </si>
  <si>
    <t>10.1016/j.neucom.2018.05.017</t>
  </si>
  <si>
    <t>10.1051/matecconf/201820000015</t>
  </si>
  <si>
    <t>10.1016/j.cose.2018.06.002</t>
  </si>
  <si>
    <t>10.1016/j.jss.2018.05.016</t>
  </si>
  <si>
    <t>10.1145/3230833.3230855</t>
  </si>
  <si>
    <t>10.1016/j.chemolab.2018.03.006</t>
  </si>
  <si>
    <t>10.1145/3231884.3231894</t>
  </si>
  <si>
    <t>10.1145/3184407.3184436</t>
  </si>
  <si>
    <t>10.1007/978-981-10-7467-7</t>
  </si>
  <si>
    <t>10.14778/3352063.3352105</t>
  </si>
  <si>
    <t>10.5593/sgem2018/2.1/S07.016</t>
  </si>
  <si>
    <t>10.1007/978-3-030-03596-9_58</t>
  </si>
  <si>
    <t>10.1007/978-3-319-74030-0_20</t>
  </si>
  <si>
    <t>10.1109/ICECCT.2017.8118009</t>
  </si>
  <si>
    <t>10.1145/3140241.3140245</t>
  </si>
  <si>
    <t>10.1007/s11367-016-1105-x</t>
  </si>
  <si>
    <t>10.1109/CLOUD.2017.64</t>
  </si>
  <si>
    <t>10.1145/3078468.3081875</t>
  </si>
  <si>
    <t>10.1063/1.4983840</t>
  </si>
  <si>
    <t>10.1631/FITEE.1601540</t>
  </si>
  <si>
    <t>10.11897/SP.J.1016.2017.00397</t>
  </si>
  <si>
    <t>10.33012/2017.15174</t>
  </si>
  <si>
    <t>10.1007/978-3-319-68288-4_33</t>
  </si>
  <si>
    <t>10.1016/j.ijcip.2016.07.003</t>
  </si>
  <si>
    <t>10.1145/2996913.2996989</t>
  </si>
  <si>
    <t>10.1145/2994487.2994490</t>
  </si>
  <si>
    <t>10.1145/2983323.2983358</t>
  </si>
  <si>
    <t>10.1016/j.foodres.2016.07.002</t>
  </si>
  <si>
    <t>10.1016/j.is.2016.02.006</t>
  </si>
  <si>
    <t>10.32964/tj15.5.309</t>
  </si>
  <si>
    <t>10.1145/2839509.2844590</t>
  </si>
  <si>
    <t>10.2118/181013-ms</t>
  </si>
  <si>
    <t>10.1155/2016/1652475</t>
  </si>
  <si>
    <t>10.1190/GEO2014-0044.1</t>
  </si>
  <si>
    <t>10.4225/75/57b69d1ed938e</t>
  </si>
  <si>
    <t>10.2118/175287-ms</t>
  </si>
  <si>
    <t>10.1117/12.2085475</t>
  </si>
  <si>
    <t>10.1016/j.cose.2014.12.003</t>
  </si>
  <si>
    <t>10.1002/9781118913956</t>
  </si>
  <si>
    <t>10.1061/9780784413821.088</t>
  </si>
  <si>
    <t>10.1016/j.emj.2014.01.004</t>
  </si>
  <si>
    <t>10.1061/9780784413517.0102</t>
  </si>
  <si>
    <t>10.1007/978-3-642-40090-2_11</t>
  </si>
  <si>
    <t>10.1111/hae.12170</t>
  </si>
  <si>
    <t>10.4028/www.scientific.net/AMM.319.393</t>
  </si>
  <si>
    <t>10.1016/j.neucom.2012.07.033</t>
  </si>
  <si>
    <t>10.1007/s00170-012-4242-9</t>
  </si>
  <si>
    <t>10.1145/2525194.2525263</t>
  </si>
  <si>
    <t>10.1145/2536714.2536715</t>
  </si>
  <si>
    <t>10.1061/9780784413012.091</t>
  </si>
  <si>
    <t>10.1016/j.procir.2013.09.082</t>
  </si>
  <si>
    <t>10.1002/sec.575</t>
  </si>
  <si>
    <t>10.1007/978-3-642-30947-2_47</t>
  </si>
  <si>
    <t>10.1145/2110356.2110360</t>
  </si>
  <si>
    <t>10.1016/j.procs.2012.06.147</t>
  </si>
  <si>
    <t>10.1109/CW.2011.35</t>
  </si>
  <si>
    <t>10.1145/1978942.1979205</t>
  </si>
  <si>
    <t>10.1115/GT2010-22738</t>
  </si>
  <si>
    <t>10.1108/17410391011061771</t>
  </si>
  <si>
    <t>10.1002/9780470903704</t>
  </si>
  <si>
    <t>10.1117/12.852758</t>
  </si>
  <si>
    <t>10.2118/133268-ms</t>
  </si>
  <si>
    <t>10.1115/ICEM2007-7180</t>
  </si>
  <si>
    <t>10.1109/ICIMP.2008.33</t>
  </si>
  <si>
    <t>10.1002/sim.3017</t>
  </si>
  <si>
    <t>10.4271/2008-01-2708</t>
  </si>
  <si>
    <t>10.1142/9789812799470_0123</t>
  </si>
  <si>
    <t>10.1145/1269880.1269886</t>
  </si>
  <si>
    <t>10.1007/978-3-540-76778-7_13</t>
  </si>
  <si>
    <t>10.1007/978-3-540-73007-1_112</t>
  </si>
  <si>
    <t>10.1109/ISSE.2006.365129</t>
  </si>
  <si>
    <t>10.1002/0470009403</t>
  </si>
  <si>
    <t>10.1002/047000942X</t>
  </si>
  <si>
    <t>10.4271/2005-01-0016</t>
  </si>
  <si>
    <t>10.1016/B978-0-7506-7883-4.X5000-1</t>
  </si>
  <si>
    <t>10.1145/1081870.1081917</t>
  </si>
  <si>
    <t>10.1109/AERO.2003.1234165</t>
  </si>
  <si>
    <t>10.1023/A:1025526102828</t>
  </si>
  <si>
    <t>10.1117/12.478781</t>
  </si>
  <si>
    <t>10.1016/S0168-583X(97)00035-9</t>
  </si>
  <si>
    <t>10.1145/196355.196427</t>
  </si>
  <si>
    <t>10.1016/S0736-5853(87)80017-5</t>
  </si>
  <si>
    <t>10.1299/jsme1987.30.350</t>
  </si>
  <si>
    <t>10.1299/kikaic.52.2754</t>
  </si>
  <si>
    <t>10.1097/00004669-198504000-00005</t>
  </si>
  <si>
    <t>10.1287/inte.14.5.59</t>
  </si>
  <si>
    <t>10.1016/0141-9331(79)90085-1</t>
  </si>
  <si>
    <t>https://www.scopus.com/inward/record.uri?eid=2-s2.0-85145672031&amp;doi=10.1007%2fs11276-022-03214-3&amp;partnerID=40&amp;md5=f78f94165cbe0d79c532b8131f64f53d</t>
  </si>
  <si>
    <t>https://www.scopus.com/inward/record.uri?eid=2-s2.0-85135074400&amp;doi=10.1007%2f978-3-031-05449-5_7&amp;partnerID=40&amp;md5=56fb9b16c8faef7d5d13a8af4272da95</t>
  </si>
  <si>
    <t>https://www.scopus.com/inward/record.uri?eid=2-s2.0-85143826446&amp;doi=10.3390%2fen15238835&amp;partnerID=40&amp;md5=8a5e2ee2cfac1bb0d383fce23e7d3454</t>
  </si>
  <si>
    <t>https://www.scopus.com/inward/record.uri?eid=2-s2.0-85139818562&amp;doi=10.1016%2fj.jnca.2022.103515&amp;partnerID=40&amp;md5=f45dba79450c9216122a708fb2b00dd2</t>
  </si>
  <si>
    <t>https://www.scopus.com/inward/record.uri?eid=2-s2.0-85120072447&amp;doi=10.1109%2fTSE.2021.3128820&amp;partnerID=40&amp;md5=6042efaa7b8ff29b371f7c96d3c970d4</t>
  </si>
  <si>
    <t>https://www.scopus.com/inward/record.uri?eid=2-s2.0-85143085752&amp;doi=10.1145%2f3540250.3558963&amp;partnerID=40&amp;md5=a7005399cc480b6f73e55e7e1df9f4d0</t>
  </si>
  <si>
    <t>https://www.scopus.com/inward/record.uri?eid=2-s2.0-85134883032&amp;doi=10.1016%2fj.compind.2022.103741&amp;partnerID=40&amp;md5=ad77dcc5b45667a3f28b17029fc963e7</t>
  </si>
  <si>
    <t>https://www.scopus.com/inward/record.uri?eid=2-s2.0-85142533748&amp;doi=10.1145%2f3545948.3545954&amp;partnerID=40&amp;md5=07d5438ac60158db5b9f647bd99ffeea</t>
  </si>
  <si>
    <t>https://www.scopus.com/inward/record.uri?eid=2-s2.0-85136306120&amp;doi=10.1016%2fj.engappai.2022.105317&amp;partnerID=40&amp;md5=e5f6c5f79c3029cbde460dbe1f2ceb92</t>
  </si>
  <si>
    <t>https://www.scopus.com/inward/record.uri?eid=2-s2.0-85121352233&amp;doi=10.1109%2fTASE.2021.3132037&amp;partnerID=40&amp;md5=c80e95b582030ec7d478f8bf20b96587</t>
  </si>
  <si>
    <t>https://www.scopus.com/inward/record.uri?eid=2-s2.0-85137146755&amp;doi=10.1145%2f3534678.3539106&amp;partnerID=40&amp;md5=4d4379bd4f7965027e28a64e98f31586</t>
  </si>
  <si>
    <t>https://www.scopus.com/inward/record.uri?eid=2-s2.0-85136791113&amp;doi=10.3390%2fcomputers11080117&amp;partnerID=40&amp;md5=129b86d44038838882c69d5a27337aeb</t>
  </si>
  <si>
    <t>https://www.scopus.com/inward/record.uri?eid=2-s2.0-85127200076&amp;doi=10.1016%2fj.ssci.2022.105766&amp;partnerID=40&amp;md5=3c0e87261112ffe875a6131c21737bdd</t>
  </si>
  <si>
    <t>https://www.scopus.com/inward/record.uri?eid=2-s2.0-85105189989&amp;doi=10.1007%2fs10845-021-01772-5&amp;partnerID=40&amp;md5=25316377c67489d0e95f57a3dafcaad9</t>
  </si>
  <si>
    <t>https://www.scopus.com/inward/record.uri?eid=2-s2.0-85132511861&amp;doi=10.1109%2fTVLSI.2022.3171174&amp;partnerID=40&amp;md5=6cd5de23bc70bd4f66a545235f7f4b81</t>
  </si>
  <si>
    <t>https://www.scopus.com/inward/record.uri?eid=2-s2.0-85127428871&amp;doi=10.1115%2f1.4052762&amp;partnerID=40&amp;md5=2b4d13e6a48bb11c13a02c3deeeba8d9</t>
  </si>
  <si>
    <t>https://www.scopus.com/inward/record.uri?eid=2-s2.0-85134890677&amp;doi=10.1145%2f3531056.3542765&amp;partnerID=40&amp;md5=fd50abea9199aca02e2e8d4e703edfbe</t>
  </si>
  <si>
    <t>https://www.scopus.com/inward/record.uri?eid=2-s2.0-85131666574&amp;doi=10.1145%2f3526241.3530827&amp;partnerID=40&amp;md5=16a3cb26f8c5c9ff3a6fa3bc74641576</t>
  </si>
  <si>
    <t>https://www.scopus.com/inward/record.uri?eid=2-s2.0-85130711495&amp;doi=10.3390%2felectronics11111717&amp;partnerID=40&amp;md5=c52005a92336f402e6f9c97330e61556</t>
  </si>
  <si>
    <t>https://www.scopus.com/inward/record.uri?eid=2-s2.0-85130308592&amp;doi=10.1007%2fs10669-022-09859-x&amp;partnerID=40&amp;md5=4c57fde36fae16eb3abcab16a2dfd1b9</t>
  </si>
  <si>
    <t>https://www.scopus.com/inward/record.uri?eid=2-s2.0-85129925969&amp;doi=10.13328%2fj.cnki.jos.006209&amp;partnerID=40&amp;md5=53a18a80211dc05ab59c4811d3e4c381</t>
  </si>
  <si>
    <t>https://www.scopus.com/inward/record.uri?eid=2-s2.0-85129793942&amp;doi=10.3390%2fs22103724&amp;partnerID=40&amp;md5=cdb0717e6705d5339c841ab719f0decd</t>
  </si>
  <si>
    <t>https://www.scopus.com/inward/record.uri?eid=2-s2.0-85125904044&amp;doi=10.1016%2fj.simpat.2022.102522&amp;partnerID=40&amp;md5=385b1857adea13c5b0e9cea1e6935e9d</t>
  </si>
  <si>
    <t>https://www.scopus.com/inward/record.uri?eid=2-s2.0-85126791874&amp;doi=10.3390%2fs22072479&amp;partnerID=40&amp;md5=227e39d2a00b89a112d0bb67a7083c6f</t>
  </si>
  <si>
    <t>https://www.scopus.com/inward/record.uri?eid=2-s2.0-85121277396&amp;doi=10.1016%2fj.eswa.2021.116263&amp;partnerID=40&amp;md5=e83f5f362c2c238ca7e4eb4b151d635f</t>
  </si>
  <si>
    <t>https://www.scopus.com/inward/record.uri?eid=2-s2.0-85122278707&amp;doi=10.1016%2fj.engappai.2021.104636&amp;partnerID=40&amp;md5=1d4eb6526bc29a820cae79859fcd94e2</t>
  </si>
  <si>
    <t>https://www.scopus.com/inward/record.uri?eid=2-s2.0-85118546672&amp;doi=10.1109%2fTGCN.2021.3122545&amp;partnerID=40&amp;md5=709725fd061c2969952d1d5766019f48</t>
  </si>
  <si>
    <t>https://www.scopus.com/inward/record.uri?eid=2-s2.0-85125967027&amp;doi=10.2118%2f208586-PA&amp;partnerID=40&amp;md5=59a0bd2e6944bcbe56bb0ad3be6d225d</t>
  </si>
  <si>
    <t>https://www.scopus.com/inward/record.uri?eid=2-s2.0-85116147467&amp;doi=10.1007%2fs00170-021-08001-6&amp;partnerID=40&amp;md5=7fa6eaa53ea6bbe69c247b2baf4bc075</t>
  </si>
  <si>
    <t>https://www.scopus.com/inward/record.uri?eid=2-s2.0-85145780587&amp;doi=10.1109%2fINDIN51773.2022.9976111&amp;partnerID=40&amp;md5=7461393b8179eecccb09ebfc8e716901</t>
  </si>
  <si>
    <t>https://www.scopus.com/inward/record.uri?eid=2-s2.0-85144960095&amp;partnerID=40&amp;md5=99a9788b74e59f7562d1a9e06137dc49</t>
  </si>
  <si>
    <t>https://www.scopus.com/inward/record.uri?eid=2-s2.0-85144819351&amp;doi=10.1007%2f978-3-031-21441-7_27&amp;partnerID=40&amp;md5=3c9f498062cbb4c07c875a9ebb3c42c8</t>
  </si>
  <si>
    <t>https://www.scopus.com/inward/record.uri?eid=2-s2.0-85142819559&amp;partnerID=40&amp;md5=d1b0d04bfbac3b90e71c290685aeb0a1</t>
  </si>
  <si>
    <t>https://www.scopus.com/inward/record.uri?eid=2-s2.0-85142695921&amp;partnerID=40&amp;md5=e02f89ccea5fc6889c30fbf0d526b324</t>
  </si>
  <si>
    <t>https://www.scopus.com/inward/record.uri?eid=2-s2.0-85141624454&amp;doi=10.1109%2fACCESS.2022.3218624&amp;partnerID=40&amp;md5=3e2078194925e989f8bb224ea8abdf2b</t>
  </si>
  <si>
    <t>https://www.scopus.com/inward/record.uri?eid=2-s2.0-85141545608&amp;doi=10.1109%2fTSG.2022.3216726&amp;partnerID=40&amp;md5=5d2726d46c8ce1e736ba45ac83ff7eaa</t>
  </si>
  <si>
    <t>https://www.scopus.com/inward/record.uri?eid=2-s2.0-85141492236&amp;doi=10.1002%2fspe.3164&amp;partnerID=40&amp;md5=9afcf5fbaf672e05b2752b0038747f05</t>
  </si>
  <si>
    <t>https://www.scopus.com/inward/record.uri?eid=2-s2.0-85141012226&amp;partnerID=40&amp;md5=0ae0bdc46f31454b785649022dc81ecf</t>
  </si>
  <si>
    <t>https://www.scopus.com/inward/record.uri?eid=2-s2.0-85140953629&amp;doi=10.1109%2fRE54965.2022.00020&amp;partnerID=40&amp;md5=a4d2364f4c39ab60c81546a1cdc95a16</t>
  </si>
  <si>
    <t>https://www.scopus.com/inward/record.uri?eid=2-s2.0-85139707227&amp;partnerID=40&amp;md5=cc88fda39afb4c4624072c4e4884bc0d</t>
  </si>
  <si>
    <t>https://www.scopus.com/inward/record.uri?eid=2-s2.0-85139659396&amp;doi=10.2118%2f209958-MS&amp;partnerID=40&amp;md5=cf618a4a017b7754a72003f92b6fc110</t>
  </si>
  <si>
    <t>https://www.scopus.com/inward/record.uri?eid=2-s2.0-85138813381&amp;partnerID=40&amp;md5=ccea3f1d2b76f3064beec5189a54ae9a</t>
  </si>
  <si>
    <t>https://www.scopus.com/inward/record.uri?eid=2-s2.0-85138705560&amp;partnerID=40&amp;md5=29ed166e03109d55d06180dce2320933</t>
  </si>
  <si>
    <t>https://www.scopus.com/inward/record.uri?eid=2-s2.0-85138685409&amp;partnerID=40&amp;md5=570a4ab69c3d30598994cfeeef4effc6</t>
  </si>
  <si>
    <t>https://www.scopus.com/inward/record.uri?eid=2-s2.0-85138121887&amp;doi=10.1109%2fSCC55611.2022.00053&amp;partnerID=40&amp;md5=2eb51c84788152bd3edd91d1be3ac24d</t>
  </si>
  <si>
    <t>https://www.scopus.com/inward/record.uri?eid=2-s2.0-85137988878&amp;partnerID=40&amp;md5=62014d835a3a880ac21ae43cb88634e4</t>
  </si>
  <si>
    <t>https://www.scopus.com/inward/record.uri?eid=2-s2.0-85137789543&amp;doi=10.1109%2fAIC55036.2022.9848922&amp;partnerID=40&amp;md5=a196762e5f1ed06667f9c48b5af8023e</t>
  </si>
  <si>
    <t>https://www.scopus.com/inward/record.uri?eid=2-s2.0-85137761709&amp;doi=10.1109%2fCIVEMSA53371.2022.9853685&amp;partnerID=40&amp;md5=70fa8c8fca579f106c08d13bae669a37</t>
  </si>
  <si>
    <t>https://www.scopus.com/inward/record.uri?eid=2-s2.0-85137169302&amp;doi=10.18293%2fSEKE2022-118&amp;partnerID=40&amp;md5=84b1556281e8959e64a032ffb7a78d16</t>
  </si>
  <si>
    <t>https://www.scopus.com/inward/record.uri?eid=2-s2.0-85137014729&amp;doi=10.1007%2f978-3-031-14135-5_11&amp;partnerID=40&amp;md5=aa002bae42898cf73b3fc1250f33ac7a</t>
  </si>
  <si>
    <t>https://www.scopus.com/inward/record.uri?eid=2-s2.0-85137002415&amp;doi=10.1007%2f978-3-031-14343-4_40&amp;partnerID=40&amp;md5=b85d20f17533fd55e22518827ba5422f</t>
  </si>
  <si>
    <t>https://www.scopus.com/inward/record.uri?eid=2-s2.0-85137000732&amp;doi=10.1007%2f978-3-031-14343-4_36&amp;partnerID=40&amp;md5=ea88cfd5f37bf33872160dc82c8b7197</t>
  </si>
  <si>
    <t>https://www.scopus.com/inward/record.uri?eid=2-s2.0-85136432587&amp;doi=10.1109%2fICDE53745.2022.00215&amp;partnerID=40&amp;md5=ff3347b4a0d1e823dc44332964fe83d3</t>
  </si>
  <si>
    <t>https://www.scopus.com/inward/record.uri?eid=2-s2.0-85136401191&amp;doi=10.1109%2fICDE53745.2022.00236&amp;partnerID=40&amp;md5=d349fb511a749a62b0a77b1ccacfd618</t>
  </si>
  <si>
    <t>https://www.scopus.com/inward/record.uri?eid=2-s2.0-85136330007&amp;doi=10.1109%2fSEAI55746.2022.9832400&amp;partnerID=40&amp;md5=8afd7c01a920820ed2cbe3aed5813c10</t>
  </si>
  <si>
    <t>https://www.scopus.com/inward/record.uri?eid=2-s2.0-85136022159&amp;doi=10.1155%2f2022%2f1558381&amp;partnerID=40&amp;md5=de707ecd1503f548db4eeefe6ffd89b1</t>
  </si>
  <si>
    <t>https://www.scopus.com/inward/record.uri?eid=2-s2.0-85135345594&amp;doi=10.1007%2fs11227-022-04739-2&amp;partnerID=40&amp;md5=2762f0045eb5cac3f24ec0c08f30a3a5</t>
  </si>
  <si>
    <t>https://www.scopus.com/inward/record.uri?eid=2-s2.0-85135013604&amp;partnerID=40&amp;md5=8a40a4d3a4c12c26d03fa4513c260646</t>
  </si>
  <si>
    <t>https://www.scopus.com/inward/record.uri?eid=2-s2.0-85133555577&amp;doi=10.1145%2f3510003.3510180&amp;partnerID=40&amp;md5=c15de94f433782e8cc6a26ecf087108f</t>
  </si>
  <si>
    <t>https://www.scopus.com/inward/record.uri?eid=2-s2.0-85133543933&amp;doi=10.1145%2f3510003.3510110&amp;partnerID=40&amp;md5=112b88cb7bae804363c2d03dba687461</t>
  </si>
  <si>
    <t>https://www.scopus.com/inward/record.uri?eid=2-s2.0-85133240917&amp;doi=10.1109%2fICSTW55395.2022.00021&amp;partnerID=40&amp;md5=268510334574feba2d8b619b15ac3e96</t>
  </si>
  <si>
    <t>https://www.scopus.com/inward/record.uri?eid=2-s2.0-85133122683&amp;doi=10.1109%2fCSNT54456.2022.9787637&amp;partnerID=40&amp;md5=84d90a7bb064e47ffcc793f6a24d2ca3</t>
  </si>
  <si>
    <t>https://www.scopus.com/inward/record.uri?eid=2-s2.0-85130482846&amp;doi=10.1109%2fEDUCON52537.2022.9766709&amp;partnerID=40&amp;md5=bdfc31936093f2fa81c3fbdbc3df269a</t>
  </si>
  <si>
    <t>https://www.scopus.com/inward/record.uri?eid=2-s2.0-85130140845&amp;doi=10.18799%2f24131830%2f2022%2f4%2f3590&amp;partnerID=40&amp;md5=684e42077164528b40f5429ff76559f9</t>
  </si>
  <si>
    <t>https://www.scopus.com/inward/record.uri?eid=2-s2.0-85128270661&amp;doi=10.1109%2fTSE.2022.3166924&amp;partnerID=40&amp;md5=810b4811bc418e8ae7d254d2b1880172</t>
  </si>
  <si>
    <t>https://www.scopus.com/inward/record.uri?eid=2-s2.0-85127804802&amp;doi=10.1016%2fj.procs.2022.01.258&amp;partnerID=40&amp;md5=faabeaf312cc5eee5e49d04134638722</t>
  </si>
  <si>
    <t>https://www.scopus.com/inward/record.uri?eid=2-s2.0-85127501690&amp;doi=10.2118%2f208972-MS&amp;partnerID=40&amp;md5=9bed5a0810cee901d553caba2fc2d843</t>
  </si>
  <si>
    <t>https://www.scopus.com/inward/record.uri?eid=2-s2.0-85126372827&amp;partnerID=40&amp;md5=cd3a5de730cf416cb3f7ee821669431b</t>
  </si>
  <si>
    <t>https://www.scopus.com/inward/record.uri?eid=2-s2.0-85125769074&amp;doi=10.36001%2fijphm.2022.v13i1.3045&amp;partnerID=40&amp;md5=44c7fd1b590bcbe9f9e58f7c848139de</t>
  </si>
  <si>
    <t>https://www.scopus.com/inward/record.uri?eid=2-s2.0-85125705863&amp;doi=10.1007%2f978-981-16-5685-9_48&amp;partnerID=40&amp;md5=a4ecf3a74f787b3108cda6f22323b7df</t>
  </si>
  <si>
    <t>https://www.scopus.com/inward/record.uri?eid=2-s2.0-85125370645&amp;doi=10.32604%2fcmc.2022.025604&amp;partnerID=40&amp;md5=649aeba2d695b3ef37a4753c99de1e59</t>
  </si>
  <si>
    <t>https://www.scopus.com/inward/record.uri?eid=2-s2.0-85120162918&amp;doi=10.1007%2fs10664-021-10063-9&amp;partnerID=40&amp;md5=158868acf416ddc1bd319922bd0891c7</t>
  </si>
  <si>
    <t>https://www.scopus.com/inward/record.uri?eid=2-s2.0-85116744663&amp;partnerID=40&amp;md5=d1d80ef3ca71d6258e27af7d926c4838</t>
  </si>
  <si>
    <t>https://www.scopus.com/inward/record.uri?eid=2-s2.0-85103829309&amp;doi=10.1186%2fs42400-021-00069-7&amp;partnerID=40&amp;md5=bdf30150abd22f5880fd4dbfb58dd5fc</t>
  </si>
  <si>
    <t>https://www.scopus.com/inward/record.uri?eid=2-s2.0-85127199864&amp;doi=10.1145%2f3494322.3494359&amp;partnerID=40&amp;md5=f84b4261383c728eae2bcbb24bbbc8cb</t>
  </si>
  <si>
    <t>https://www.scopus.com/inward/record.uri?eid=2-s2.0-85110573293&amp;doi=10.1016%2fj.compind.2021.103510&amp;partnerID=40&amp;md5=b78cc3f78c254c3ed9be1f41792855b7</t>
  </si>
  <si>
    <t>https://www.scopus.com/inward/record.uri?eid=2-s2.0-85119206215&amp;doi=10.1145%2f3459637.3481903&amp;partnerID=40&amp;md5=e5e5c46009b30073ca10e59383de00f5</t>
  </si>
  <si>
    <t>https://www.scopus.com/inward/record.uri?eid=2-s2.0-85113272369&amp;doi=10.1016%2fj.comnet.2021.108413&amp;partnerID=40&amp;md5=9644887e8d12f31c85606a2748f5e0fc</t>
  </si>
  <si>
    <t>https://www.scopus.com/inward/record.uri?eid=2-s2.0-85119472487&amp;doi=10.1109%2fIECON48115.2021.9589189&amp;partnerID=40&amp;md5=46ddc2e087c50d2f03c8efad6969bcd3</t>
  </si>
  <si>
    <t>https://www.scopus.com/inward/record.uri?eid=2-s2.0-85105571870&amp;doi=10.1016%2fj.petrol.2021.108845&amp;partnerID=40&amp;md5=4934e4c276782c0081fa51f58e4cc77f</t>
  </si>
  <si>
    <t>https://www.scopus.com/inward/record.uri?eid=2-s2.0-85052489328&amp;doi=10.1177%2f0739456X18791716&amp;partnerID=40&amp;md5=11b9b7cd2b64c8f29a3e0cecf078fe6d</t>
  </si>
  <si>
    <t>https://www.scopus.com/inward/record.uri?eid=2-s2.0-85124510060&amp;partnerID=40&amp;md5=3ee2ff344c134e29e1ee88c1fa34c886</t>
  </si>
  <si>
    <t>https://www.scopus.com/inward/record.uri?eid=2-s2.0-85111347233&amp;doi=10.3390%2fsym13071293&amp;partnerID=40&amp;md5=e9d5ddf15254a574cf9d1503909d7332</t>
  </si>
  <si>
    <t>https://www.scopus.com/inward/record.uri?eid=2-s2.0-85099731914&amp;doi=10.1109%2fTII.2020.3019286&amp;partnerID=40&amp;md5=64b8d4154907821986432b031213ff0a</t>
  </si>
  <si>
    <t>https://www.scopus.com/inward/record.uri?eid=2-s2.0-85117940859&amp;doi=10.1145%2f3474963.3474964&amp;partnerID=40&amp;md5=3bfc7d3d8ebb5a7845611454488cf469</t>
  </si>
  <si>
    <t>https://www.scopus.com/inward/record.uri?eid=2-s2.0-85113133275&amp;doi=10.5194%2fisprs-annals-V-3-2021-81-2021&amp;partnerID=40&amp;md5=a0a0023986c823db6152ab3c668a0cd2</t>
  </si>
  <si>
    <t>https://www.scopus.com/inward/record.uri?eid=2-s2.0-85114209088&amp;doi=10.1109%2fCyberSA52016.2021.9478189&amp;partnerID=40&amp;md5=e21418846af1cb00c5809f8652594433</t>
  </si>
  <si>
    <t>https://www.scopus.com/inward/record.uri?eid=2-s2.0-85108359588&amp;doi=10.1145%2f3457337.3457846&amp;partnerID=40&amp;md5=b0f6ad3763b960d4f14f0dd7bdc83279</t>
  </si>
  <si>
    <t>https://www.scopus.com/inward/record.uri?eid=2-s2.0-85115846203&amp;doi=10.1109%2fCloudIntelligence52565.2021.00013&amp;partnerID=40&amp;md5=4192cdad49230d613fdde0e4dc93be10</t>
  </si>
  <si>
    <t>https://www.scopus.com/inward/record.uri?eid=2-s2.0-85113217257&amp;doi=10.1109%2fWAIN52551.2021.00008&amp;partnerID=40&amp;md5=8007c6523e47f344bdf125475ab72681</t>
  </si>
  <si>
    <t>https://www.scopus.com/inward/record.uri?eid=2-s2.0-85104183996&amp;partnerID=40&amp;md5=aa5432d4127409e6094e15f64ea8a782</t>
  </si>
  <si>
    <t>https://www.scopus.com/inward/record.uri?eid=2-s2.0-85104184451&amp;doi=10.1088%2f1742-6596%2f1856%2f1%2f012028&amp;partnerID=40&amp;md5=da71f82a1be3b764132e8fc1dc590c12</t>
  </si>
  <si>
    <t>https://www.scopus.com/inward/record.uri?eid=2-s2.0-85102381665&amp;doi=10.3390%2fs21062039&amp;partnerID=40&amp;md5=038cfebae0017371734c0138dce9e34b</t>
  </si>
  <si>
    <t>https://www.scopus.com/inward/record.uri?eid=2-s2.0-85096579709&amp;doi=10.1108%2fIDD-06-2020-0060&amp;partnerID=40&amp;md5=42cae4abb00255df9fd30f8c831e713b</t>
  </si>
  <si>
    <t>https://www.scopus.com/inward/record.uri?eid=2-s2.0-85097718891&amp;doi=10.1016%2fj.micpro.2020.103628&amp;partnerID=40&amp;md5=1ec4891e0575cabe852c63df4c598024</t>
  </si>
  <si>
    <t>https://www.scopus.com/inward/record.uri?eid=2-s2.0-85101704567&amp;doi=10.1109%2fDSC49826.2021.9346239&amp;partnerID=40&amp;md5=41bdc0c8182a81d3db552dbe9b0aa99b</t>
  </si>
  <si>
    <t>https://www.scopus.com/inward/record.uri?eid=2-s2.0-85105879594&amp;doi=10.1109%2fKST51265.2021.9415845&amp;partnerID=40&amp;md5=524402a0303362d82a1d3cc2453152e2</t>
  </si>
  <si>
    <t>https://www.scopus.com/inward/record.uri?eid=2-s2.0-85127698200&amp;doi=10.2118%2f207550-MS&amp;partnerID=40&amp;md5=4f0bfaf5548845b008ac0ecd1eb2ddcc</t>
  </si>
  <si>
    <t>https://www.scopus.com/inward/record.uri?eid=2-s2.0-85126468850&amp;doi=10.1109%2fCHASE52844.2021.00016&amp;partnerID=40&amp;md5=f568fb5b3126ebacaafa86460edc54cd</t>
  </si>
  <si>
    <t>https://www.scopus.com/inward/record.uri?eid=2-s2.0-85126253779&amp;partnerID=40&amp;md5=2a4e7fb502dcd7db24c8cc2d02ee67b5</t>
  </si>
  <si>
    <t>https://www.scopus.com/inward/record.uri?eid=2-s2.0-85125653791&amp;partnerID=40&amp;md5=d615a9030c8cc29ad68978ebbb1256ca</t>
  </si>
  <si>
    <t>https://www.scopus.com/inward/record.uri?eid=2-s2.0-85125461308&amp;doi=10.1109%2fASE51524.2021.9678815&amp;partnerID=40&amp;md5=9694758984b5f660a9d0469a56811aff</t>
  </si>
  <si>
    <t>https://www.scopus.com/inward/record.uri?eid=2-s2.0-85124985124&amp;partnerID=40&amp;md5=6adf2f3bd410303a2023efb1859bb918</t>
  </si>
  <si>
    <t>https://www.scopus.com/inward/record.uri?eid=2-s2.0-85124705415&amp;doi=10.1109%2fICECIE52348.2021.9664675&amp;partnerID=40&amp;md5=b77f641e86a0d6626f4383ccd475d3e6</t>
  </si>
  <si>
    <t>https://www.scopus.com/inward/record.uri?eid=2-s2.0-85123296766&amp;doi=10.1109%2fRWS52686.2021.9611805&amp;partnerID=40&amp;md5=12773e98f08d29a44dce5e6d0da2cd9e</t>
  </si>
  <si>
    <t>https://www.scopus.com/inward/record.uri?eid=2-s2.0-85123202221&amp;doi=10.1109%2fICFPT52863.2021.9609893&amp;partnerID=40&amp;md5=34386854e550ee434e0e2790ce8a96e9</t>
  </si>
  <si>
    <t>https://www.scopus.com/inward/record.uri?eid=2-s2.0-85121630092&amp;doi=10.1016%2fB978-0-12-820714-7.00009-1&amp;partnerID=40&amp;md5=b63b7fcea7284f395e16bc9ae669e4ea</t>
  </si>
  <si>
    <t>https://www.scopus.com/inward/record.uri?eid=2-s2.0-85119003323&amp;partnerID=40&amp;md5=d4b2ff0e232c3d9e0aa79e5f292c2465</t>
  </si>
  <si>
    <t>https://www.scopus.com/inward/record.uri?eid=2-s2.0-85118530097&amp;partnerID=40&amp;md5=c8bf8946f44ed8d8588b6fc50ea5af1c</t>
  </si>
  <si>
    <t>https://www.scopus.com/inward/record.uri?eid=2-s2.0-85116869516&amp;doi=10.3850%2f978-981-18-2016-8_136-cd&amp;partnerID=40&amp;md5=c9ba531771a96d7227878c95c4eacb82</t>
  </si>
  <si>
    <t>https://www.scopus.com/inward/record.uri?eid=2-s2.0-85116617058&amp;doi=10.2118%2f205994-MS&amp;partnerID=40&amp;md5=a98bcce404a3625d05ac7fea9f03c95a</t>
  </si>
  <si>
    <t>https://www.scopus.com/inward/record.uri?eid=2-s2.0-85115274934&amp;partnerID=40&amp;md5=78f111ac7095cacad115573d718b92b7</t>
  </si>
  <si>
    <t>https://www.scopus.com/inward/record.uri?eid=2-s2.0-85115169743&amp;partnerID=40&amp;md5=46e7c5c872209a8122a1fd59c399b8be</t>
  </si>
  <si>
    <t>https://www.scopus.com/inward/record.uri?eid=2-s2.0-85115124824&amp;doi=10.1007%2f978-3-030-86472-9_31&amp;partnerID=40&amp;md5=0989c7ce79c24c3a314304f9c8628eee</t>
  </si>
  <si>
    <t>https://www.scopus.com/inward/record.uri?eid=2-s2.0-85113877623&amp;doi=10.1109%2fACCESS.2021.3106791&amp;partnerID=40&amp;md5=991209eac64d25f21b9a234f1654e527</t>
  </si>
  <si>
    <t>https://www.scopus.com/inward/record.uri?eid=2-s2.0-85111407368&amp;doi=10.1007%2f978-3-030-76352-7_18&amp;partnerID=40&amp;md5=f6da3478e784f77bbe19186a4f31d798</t>
  </si>
  <si>
    <t>https://www.scopus.com/inward/record.uri?eid=2-s2.0-85111125745&amp;doi=10.1007%2f978-3-030-75018-3_45&amp;partnerID=40&amp;md5=ced682f658123a2863dbdeac85b6993a</t>
  </si>
  <si>
    <t>https://www.scopus.com/inward/record.uri?eid=2-s2.0-85107339706&amp;doi=10.2174%2f2213275912666190819112609&amp;partnerID=40&amp;md5=0ec55de6c5f8eb60060fcad0a44d1fbd</t>
  </si>
  <si>
    <t>https://www.scopus.com/inward/record.uri?eid=2-s2.0-85101741499&amp;doi=10.1016%2fj.procs.2021.01.265&amp;partnerID=40&amp;md5=8f51b2c31efa40e20fefacbbcd397659</t>
  </si>
  <si>
    <t>https://www.scopus.com/inward/record.uri?eid=2-s2.0-85088566660&amp;partnerID=40&amp;md5=aac9b09eb05a2a6e1fdc3a5ddfc6de11</t>
  </si>
  <si>
    <t>https://www.scopus.com/inward/record.uri?eid=2-s2.0-85104339645&amp;partnerID=40&amp;md5=81db60df5a1f45507d0b722f366cd9ae</t>
  </si>
  <si>
    <t>https://www.scopus.com/inward/record.uri?eid=2-s2.0-85100739541&amp;doi=10.1109%2fICISS49785.2020.9315932&amp;partnerID=40&amp;md5=2b90de2be989f9d49e316f5c5c8f8674</t>
  </si>
  <si>
    <t>https://www.scopus.com/inward/record.uri?eid=2-s2.0-85101210788&amp;doi=10.1109%2fTrustCom50675.2020.00262&amp;partnerID=40&amp;md5=c9c2fb461f6710f36f58e99bb9678d65</t>
  </si>
  <si>
    <t>https://www.scopus.com/inward/record.uri?eid=2-s2.0-85097022771&amp;doi=10.3390%2fapp10238649&amp;partnerID=40&amp;md5=d3c015be4b54aaf8e9d9dd4753156c4a</t>
  </si>
  <si>
    <t>https://www.scopus.com/inward/record.uri?eid=2-s2.0-85097536123&amp;partnerID=40&amp;md5=26deb4c24cda6be5eaa6f7419054ee03</t>
  </si>
  <si>
    <t>https://www.scopus.com/inward/record.uri?eid=2-s2.0-85098870767&amp;partnerID=40&amp;md5=5f592cb7d03ebcb22eddc3d7a5cd78ff</t>
  </si>
  <si>
    <t>https://www.scopus.com/inward/record.uri?eid=2-s2.0-85091866199&amp;doi=10.1016%2fj.datak.2020.101850&amp;partnerID=40&amp;md5=3d0d28c0c5695a688679868093c1a420</t>
  </si>
  <si>
    <t>https://www.scopus.com/inward/record.uri?eid=2-s2.0-85101627853&amp;doi=10.1109%2fEI250167.2020.9347104&amp;partnerID=40&amp;md5=253b344d05b2ec21c9cf26b231717046</t>
  </si>
  <si>
    <t>https://www.scopus.com/inward/record.uri?eid=2-s2.0-85098850117&amp;doi=10.1109%2fSMC42975.2020.9283078&amp;partnerID=40&amp;md5=248a8a4f5d0dc611ee639903e4dbbcd6</t>
  </si>
  <si>
    <t>https://www.scopus.com/inward/record.uri?eid=2-s2.0-85105962523&amp;partnerID=40&amp;md5=13c6c10db851ba58f984632dae0ed4a8</t>
  </si>
  <si>
    <t>https://www.scopus.com/inward/record.uri?eid=2-s2.0-85086893204&amp;doi=10.1016%2fj.ins.2020.06.034&amp;partnerID=40&amp;md5=49821fbff638d0a00a9eb3aea6fa295e</t>
  </si>
  <si>
    <t>https://www.scopus.com/inward/record.uri?eid=2-s2.0-85072780226&amp;doi=10.1016%2fj.future.2019.09.004&amp;partnerID=40&amp;md5=b7d684475a197b4bf535bd0a0784ae66</t>
  </si>
  <si>
    <t>https://www.scopus.com/inward/record.uri?eid=2-s2.0-85090503024&amp;doi=10.1145%2f3384217.3386397&amp;partnerID=40&amp;md5=18f575e9c2ca3b27ab788e498ee8248f</t>
  </si>
  <si>
    <t>https://www.scopus.com/inward/record.uri?eid=2-s2.0-85096920167&amp;doi=10.1109%2fICOSICA49951.2020.9243233&amp;partnerID=40&amp;md5=8d561adc9a8d6abba3a0feec2ccda558</t>
  </si>
  <si>
    <t>https://www.scopus.com/inward/record.uri?eid=2-s2.0-85093362514&amp;doi=10.1109%2fETFA46521.2020.9211992&amp;partnerID=40&amp;md5=7564a13ff0eacdc538cdfde9dc31c49d</t>
  </si>
  <si>
    <t>https://www.scopus.com/inward/record.uri?eid=2-s2.0-85086630826&amp;doi=10.1016%2fj.cose.2020.101935&amp;partnerID=40&amp;md5=4075bc4820c26ad7b4dc8e152dfac006</t>
  </si>
  <si>
    <t>https://www.scopus.com/inward/record.uri?eid=2-s2.0-85137703761&amp;doi=10.4018%2f978-1-7998-4984-1.ch035&amp;partnerID=40&amp;md5=d3e0d9d7cc60b5b5e4a7faaae0e79897</t>
  </si>
  <si>
    <t>https://www.scopus.com/inward/record.uri?eid=2-s2.0-85097650409&amp;doi=10.1109%2fICIMU49871.2020.9243558&amp;partnerID=40&amp;md5=bb621c110ec27975f7fd88c20333fcf1</t>
  </si>
  <si>
    <t>https://www.scopus.com/inward/record.uri?eid=2-s2.0-85099152827&amp;doi=10.1109%2fPESGM41954.2020.9281411&amp;partnerID=40&amp;md5=8aa75e0cfb38e169f27f0b4fd5a5849c</t>
  </si>
  <si>
    <t>https://www.scopus.com/inward/record.uri?eid=2-s2.0-85093825713&amp;doi=10.1109%2fICCCN49398.2020.9209707&amp;partnerID=40&amp;md5=b56fd306fc7c1ba70b27b0eb784b28dd</t>
  </si>
  <si>
    <t>https://www.scopus.com/inward/record.uri?eid=2-s2.0-85089272760&amp;doi=10.1145%2f3311790.3396633&amp;partnerID=40&amp;md5=626f13f81fa237166f5586fe3923a1aa</t>
  </si>
  <si>
    <t>https://www.scopus.com/inward/record.uri?eid=2-s2.0-85088452558&amp;doi=10.1145%2f3393691.3394185&amp;partnerID=40&amp;md5=acf47b935169e6990e206154d7743fd9</t>
  </si>
  <si>
    <t>https://www.scopus.com/inward/record.uri?eid=2-s2.0-85094136599&amp;doi=10.1109%2fCOMPSAC48688.2020.0-140&amp;partnerID=40&amp;md5=92bb1cbf880f54f3d7118b5cba15efbf</t>
  </si>
  <si>
    <t>https://www.scopus.com/inward/record.uri?eid=2-s2.0-85088213821&amp;doi=10.13328%2fj.cnki.jos.006045&amp;partnerID=40&amp;md5=314dffac18d8e67f69306e256efbde55</t>
  </si>
  <si>
    <t>https://www.scopus.com/inward/record.uri?eid=2-s2.0-85095768584&amp;partnerID=40&amp;md5=0f0b5d951f4567f8bee40dfb2d452962</t>
  </si>
  <si>
    <t>https://www.scopus.com/inward/record.uri?eid=2-s2.0-85086996117&amp;doi=10.1145%2f3393691.3394185&amp;partnerID=40&amp;md5=57bcdfb1c36b2342ab945af2b947118e</t>
  </si>
  <si>
    <t>https://www.scopus.com/inward/record.uri?eid=2-s2.0-85089416438&amp;doi=10.1109%2fTCCN.2020.2966615&amp;partnerID=40&amp;md5=7e67e330191acda837d7ce15f46d54d5</t>
  </si>
  <si>
    <t>https://www.scopus.com/inward/record.uri?eid=2-s2.0-85089229364&amp;doi=10.1109%2fCyberSA49311.2020.9139656&amp;partnerID=40&amp;md5=c9bc37f87e67c41f50a94480205a4217</t>
  </si>
  <si>
    <t>https://www.scopus.com/inward/record.uri?eid=2-s2.0-85081687892&amp;doi=10.1109%2fTII.2019.2944477&amp;partnerID=40&amp;md5=2ece750b3563ebcc1292995062ae08da</t>
  </si>
  <si>
    <t>https://www.scopus.com/inward/record.uri?eid=2-s2.0-85088903267&amp;doi=10.1109%2fIPDPS47924.2020.00115&amp;partnerID=40&amp;md5=49a7aef70478eccf9ccdd477ffea1446</t>
  </si>
  <si>
    <t>https://www.scopus.com/inward/record.uri?eid=2-s2.0-85083814876&amp;doi=10.7544%2fissn1000-1239.2020.20190844&amp;partnerID=40&amp;md5=4b2a04537c84a8f36927bfb2c516ae37</t>
  </si>
  <si>
    <t>https://www.scopus.com/inward/record.uri?eid=2-s2.0-85084820523&amp;doi=10.11897%2fSP.J.1016.2020.00366&amp;partnerID=40&amp;md5=0364c77a1f3f787ff859b6c4e6953851</t>
  </si>
  <si>
    <t>https://www.scopus.com/inward/record.uri?eid=2-s2.0-85101536630&amp;doi=10.1007%2f978-3-030-66770-2_5&amp;partnerID=40&amp;md5=7be49991ef5370ac7951fced68243f7f</t>
  </si>
  <si>
    <t>https://www.scopus.com/inward/record.uri?eid=2-s2.0-85101446752&amp;doi=10.1115%2fMSEC2020-8360&amp;partnerID=40&amp;md5=bf693e0c14c75982a1f4bf7d77221dc9</t>
  </si>
  <si>
    <t>https://www.scopus.com/inward/record.uri?eid=2-s2.0-85098251794&amp;doi=10.1007%2f978-3-030-63799-6_29&amp;partnerID=40&amp;md5=c1ca7751a78744bb5304b7c16a7658ad</t>
  </si>
  <si>
    <t>https://www.scopus.com/inward/record.uri?eid=2-s2.0-85094650682&amp;doi=10.2147%2fDDDT.S277439&amp;partnerID=40&amp;md5=0bf669f8b4760c774d0afe2df063e5ae</t>
  </si>
  <si>
    <t>https://www.scopus.com/inward/record.uri?eid=2-s2.0-85093676752&amp;doi=10.1590%2f0104-530X5378-20&amp;partnerID=40&amp;md5=319344502a40af6b2ee2e9f083de7758</t>
  </si>
  <si>
    <t>https://www.scopus.com/inward/record.uri?eid=2-s2.0-85092670721&amp;doi=10.1115%2fOMAE2020-18060&amp;partnerID=40&amp;md5=2066b6664b373d68c5899d784fe0d7d0</t>
  </si>
  <si>
    <t>https://www.scopus.com/inward/record.uri?eid=2-s2.0-85091456947&amp;partnerID=40&amp;md5=4ca14bb473e9d2ea1a49c561361765da</t>
  </si>
  <si>
    <t>https://www.scopus.com/inward/record.uri?eid=2-s2.0-85090081044&amp;partnerID=40&amp;md5=4f076af1b59879ad8dcfb4342a6e7ff7</t>
  </si>
  <si>
    <t>https://www.scopus.com/inward/record.uri?eid=2-s2.0-85089728122&amp;partnerID=40&amp;md5=0113c6387128d6a9e6b1730ff659f98d</t>
  </si>
  <si>
    <t>https://www.scopus.com/inward/record.uri?eid=2-s2.0-85089553046&amp;partnerID=40&amp;md5=0f64c6753bc40a25f0304297689870e7</t>
  </si>
  <si>
    <t>https://www.scopus.com/inward/record.uri?eid=2-s2.0-85088206552&amp;doi=10.1007%2f978-3-030-50097-9_36&amp;partnerID=40&amp;md5=c5d873596970f2070f60054e1f0e239a</t>
  </si>
  <si>
    <t>https://www.scopus.com/inward/record.uri?eid=2-s2.0-85087782531&amp;doi=10.1117%2f12.2558947&amp;partnerID=40&amp;md5=707f77dc4f7fc8a535089f8dc4023dd6</t>
  </si>
  <si>
    <t>https://www.scopus.com/inward/record.uri?eid=2-s2.0-85086257799&amp;partnerID=40&amp;md5=3f6d516f7ee8c53d88621fd61c87b559</t>
  </si>
  <si>
    <t>https://www.scopus.com/inward/record.uri?eid=2-s2.0-85085196431&amp;partnerID=40&amp;md5=abc97cebfe266c1e647fcb0f715910b5</t>
  </si>
  <si>
    <t>https://www.scopus.com/inward/record.uri?eid=2-s2.0-85084208680&amp;partnerID=40&amp;md5=5e7ab87cb1387062281a5a1cf9f27f27</t>
  </si>
  <si>
    <t>https://www.scopus.com/inward/record.uri?eid=2-s2.0-85081576965&amp;doi=10.1007%2f978-3-030-42048-2_26&amp;partnerID=40&amp;md5=c6845453a9d993722243053a382da451</t>
  </si>
  <si>
    <t>https://www.scopus.com/inward/record.uri?eid=2-s2.0-85075969071&amp;doi=10.1016%2fj.cie.2019.106188&amp;partnerID=40&amp;md5=bf0c8b1e8c3eb416c246198c4fd623e1</t>
  </si>
  <si>
    <t>https://www.scopus.com/inward/record.uri?eid=2-s2.0-85075604051&amp;doi=10.1007%2f978-981-32-9346-5_4&amp;partnerID=40&amp;md5=f6bdb6829b6e13f2729ac681a58ef1a4</t>
  </si>
  <si>
    <t>https://www.scopus.com/inward/record.uri?eid=2-s2.0-85070388059&amp;partnerID=40&amp;md5=c65afdacd6fa0261efa2b518e87862e1</t>
  </si>
  <si>
    <t>https://www.scopus.com/inward/record.uri?eid=2-s2.0-85065927414&amp;partnerID=40&amp;md5=d4cbd94adf9baae3289c903ffd791d36</t>
  </si>
  <si>
    <t>https://www.scopus.com/inward/record.uri?eid=2-s2.0-85080121381&amp;doi=10.1109%2fFIT47737.2019.00037&amp;partnerID=40&amp;md5=def55f075ad15211c39ddca48d67816c</t>
  </si>
  <si>
    <t>https://www.scopus.com/inward/record.uri?eid=2-s2.0-85075495730&amp;doi=10.1109%2fTIA.2019.2928500&amp;partnerID=40&amp;md5=4bf39dea11eb7b51f03e04e934792234</t>
  </si>
  <si>
    <t>https://www.scopus.com/inward/record.uri?eid=2-s2.0-85075250314&amp;doi=10.3390%2fapp9214502&amp;partnerID=40&amp;md5=74eae6057c28b971d2db99295a4f20d1</t>
  </si>
  <si>
    <t>https://www.scopus.com/inward/record.uri?eid=2-s2.0-85088565091&amp;doi=10.1109%2fCONISOFT.2019.00024&amp;partnerID=40&amp;md5=a6424250a2ad41dc52c7adcf25b8a266</t>
  </si>
  <si>
    <t>https://www.scopus.com/inward/record.uri?eid=2-s2.0-85079275979&amp;doi=10.1109%2fDSAA.2019.00049&amp;partnerID=40&amp;md5=e3c5b90838a2ad85226aa1fc87893ca5</t>
  </si>
  <si>
    <t>https://www.scopus.com/inward/record.uri?eid=2-s2.0-85079801283&amp;doi=10.23919%2fEECSI48112.2019.8976923&amp;partnerID=40&amp;md5=b2051a0d7f72d80a56d4650451d00d6e</t>
  </si>
  <si>
    <t>https://www.scopus.com/inward/record.uri?eid=2-s2.0-85073619786&amp;doi=10.1088%2f1757-899X%2f608%2f1%2f012019&amp;partnerID=40&amp;md5=0827a044faa98586162074ea9864d55d</t>
  </si>
  <si>
    <t>https://www.scopus.com/inward/record.uri?eid=2-s2.0-85109054940&amp;doi=10.1051%2fmatecconf%2f201929002002&amp;partnerID=40&amp;md5=1f26fcc2359023b3773c6aa2c7f0c24f</t>
  </si>
  <si>
    <t>https://www.scopus.com/inward/record.uri?eid=2-s2.0-85073524339&amp;doi=10.1109%2fHPCC%2fSmartCity%2fDSS.2019.00315&amp;partnerID=40&amp;md5=19956fbfe6b1281a2f19c786f3a7c6a7</t>
  </si>
  <si>
    <t>https://www.scopus.com/inward/record.uri?eid=2-s2.0-85070265379&amp;doi=10.1109%2fMIM.2019.8782197&amp;partnerID=40&amp;md5=566677dd36361222e30bcea89e4298ca</t>
  </si>
  <si>
    <t>https://www.scopus.com/inward/record.uri?eid=2-s2.0-85073719895&amp;doi=10.1109%2fIOLTS.2019.8854451&amp;partnerID=40&amp;md5=9e9e5c88bfe9a09000f0250d77ca3fb6</t>
  </si>
  <si>
    <t>https://www.scopus.com/inward/record.uri?eid=2-s2.0-85067489750&amp;doi=10.1371%2fjournal.pone.0218341&amp;partnerID=40&amp;md5=3781e6e28f09a3579c9591273dc53d7a</t>
  </si>
  <si>
    <t>https://www.scopus.com/inward/record.uri?eid=2-s2.0-85072120525&amp;doi=10.1109%2fICSE-SEIP.2019.00021&amp;partnerID=40&amp;md5=9fd78904bcf67248d00329238754ef50</t>
  </si>
  <si>
    <t>https://www.scopus.com/inward/record.uri?eid=2-s2.0-85070642120&amp;doi=10.1109%2fICACTM.2019.8776801&amp;partnerID=40&amp;md5=15e160f64c66184456ed45663e486d52</t>
  </si>
  <si>
    <t>https://www.scopus.com/inward/record.uri?eid=2-s2.0-85055732465&amp;doi=10.1016%2fj.future.2018.10.016&amp;partnerID=40&amp;md5=424032b86282d87d07d5cbabfe8a8bcb</t>
  </si>
  <si>
    <t>https://www.scopus.com/inward/record.uri?eid=2-s2.0-85060306454&amp;doi=10.1016%2fj.ijcip.2018.10.008&amp;partnerID=40&amp;md5=537f0aab80f67a25acc65f3a0324e773</t>
  </si>
  <si>
    <t>https://www.scopus.com/inward/record.uri?eid=2-s2.0-85062513957&amp;doi=10.1109%2fHPCC%2fSmartCity%2fDSS.2018.00132&amp;partnerID=40&amp;md5=3a3b5a8e537c0c91a075ad07ee204748</t>
  </si>
  <si>
    <t>https://www.scopus.com/inward/record.uri?eid=2-s2.0-85062485086&amp;doi=10.1109%2fHPCC%2fSmartCity%2fDSS.2018.00198&amp;partnerID=40&amp;md5=5ccd7c6a233517f8554fe2fb05a90ebb</t>
  </si>
  <si>
    <t>https://www.scopus.com/inward/record.uri?eid=2-s2.0-85100982932&amp;doi=10.1002%2f9781118956847&amp;partnerID=40&amp;md5=e3f5c35cb0146ff88bed931026f6b10c</t>
  </si>
  <si>
    <t>https://www.scopus.com/inward/record.uri?eid=2-s2.0-85088762267&amp;doi=10.2118%2f197731-ms&amp;partnerID=40&amp;md5=dbc710ae38b9b87c53c9741a2f4bf584</t>
  </si>
  <si>
    <t>https://www.scopus.com/inward/record.uri?eid=2-s2.0-85078653020&amp;doi=10.1016%2fB978-0-12-801238-3.08997-2&amp;partnerID=40&amp;md5=09a0d5157e7c5405089d7cae0e61f959</t>
  </si>
  <si>
    <t>https://www.scopus.com/inward/record.uri?eid=2-s2.0-85077751188&amp;doi=10.1109%2fACCESS.2019.2955245&amp;partnerID=40&amp;md5=43a597b7dca5d397598eaecfc4d67314</t>
  </si>
  <si>
    <t>https://www.scopus.com/inward/record.uri?eid=2-s2.0-85077132761&amp;doi=10.1007%2f978-3-030-27615-7_5&amp;partnerID=40&amp;md5=9645d4665616432fd299d243061ee063</t>
  </si>
  <si>
    <t>https://www.scopus.com/inward/record.uri?eid=2-s2.0-85077019325&amp;partnerID=40&amp;md5=88e75dd4e8a576c747216649a65be21a</t>
  </si>
  <si>
    <t>https://www.scopus.com/inward/record.uri?eid=2-s2.0-85075669133&amp;doi=10.13052%2fjicts2245-800X.727&amp;partnerID=40&amp;md5=f7c9cc68903f668579a3c352b7142df2</t>
  </si>
  <si>
    <t>https://www.scopus.com/inward/record.uri?eid=2-s2.0-85073395785&amp;partnerID=40&amp;md5=9858772c9f490146a62d08e28417868e</t>
  </si>
  <si>
    <t>https://www.scopus.com/inward/record.uri?eid=2-s2.0-85072940475&amp;doi=10.2118%2f196228-ms&amp;partnerID=40&amp;md5=df3c873b6981e9b2a36510e804330336</t>
  </si>
  <si>
    <t>https://www.scopus.com/inward/record.uri?eid=2-s2.0-85072884860&amp;partnerID=40&amp;md5=21191463188ff59de78e6fee3fde6695</t>
  </si>
  <si>
    <t>https://www.scopus.com/inward/record.uri?eid=2-s2.0-85071020397&amp;partnerID=40&amp;md5=fe37be3b703274deb90e468b1e12b9ca</t>
  </si>
  <si>
    <t>https://www.scopus.com/inward/record.uri?eid=2-s2.0-85067787155&amp;partnerID=40&amp;md5=c9c7e4d23bb31223fd9b7f065d100269</t>
  </si>
  <si>
    <t>https://www.scopus.com/inward/record.uri?eid=2-s2.0-85067254534&amp;doi=10.1109%2fACCESS.2019.2917256&amp;partnerID=40&amp;md5=3df15e06b16c9773fbde60ab456ff778</t>
  </si>
  <si>
    <t>https://www.scopus.com/inward/record.uri?eid=2-s2.0-85066877176&amp;doi=10.1007%2f978-3-030-20948-3_8&amp;partnerID=40&amp;md5=c2dca1846387cef41f269702ec20d3f0</t>
  </si>
  <si>
    <t>https://www.scopus.com/inward/record.uri?eid=2-s2.0-85062710924&amp;doi=10.1109%2fACCESS.2019.2896129&amp;partnerID=40&amp;md5=b7316617e772fe8a30272b37deec8c0a</t>
  </si>
  <si>
    <t>https://www.scopus.com/inward/record.uri?eid=2-s2.0-85062364012&amp;doi=10.1007%2f978-3-030-10801-4_36&amp;partnerID=40&amp;md5=032a93a91bc57449d618fe72ad16108b</t>
  </si>
  <si>
    <t>https://www.scopus.com/inward/record.uri?eid=2-s2.0-85059978900&amp;partnerID=40&amp;md5=ff29bdb01520b0caeda11dd358d03172</t>
  </si>
  <si>
    <t>https://www.scopus.com/inward/record.uri?eid=2-s2.0-85057113388&amp;partnerID=40&amp;md5=8648ea95ecd0c45fbba54e243e5c11eb</t>
  </si>
  <si>
    <t>https://www.scopus.com/inward/record.uri?eid=2-s2.0-85057093242&amp;partnerID=40&amp;md5=5569fd6c6e474ce3cae10f75136a3381</t>
  </si>
  <si>
    <t>https://www.scopus.com/inward/record.uri?eid=2-s2.0-85053240250&amp;doi=10.1007%2f978-981-13-2622-6_6&amp;partnerID=40&amp;md5=fe5d28bcdadc5849dbd978eff9789020</t>
  </si>
  <si>
    <t>https://www.scopus.com/inward/record.uri?eid=2-s2.0-85060625830&amp;doi=10.1109%2fFTXS.2018.00011&amp;partnerID=40&amp;md5=d64e5fd6511ad9c5c7915d406fc94e80</t>
  </si>
  <si>
    <t>https://www.scopus.com/inward/record.uri?eid=2-s2.0-85058210543&amp;doi=10.1109%2fAUTEST.2018.8532529&amp;partnerID=40&amp;md5=a184f806f41023b41706232ce7d584d3</t>
  </si>
  <si>
    <t>https://www.scopus.com/inward/record.uri?eid=2-s2.0-85058394705&amp;doi=10.1109%2fEDCC.2018.00033&amp;partnerID=40&amp;md5=9bef78fd1de5a1cebefd854277e2cab4</t>
  </si>
  <si>
    <t>https://www.scopus.com/inward/record.uri?eid=2-s2.0-85058301191&amp;doi=10.1145%2f3236024.3236083&amp;partnerID=40&amp;md5=b99dd7957938d7310b616695ef1f954a</t>
  </si>
  <si>
    <t>https://www.scopus.com/inward/record.uri?eid=2-s2.0-85056867030&amp;doi=10.1109%2fDASC%2fPiCom%2fDataCom%2fCyberSciTec.2018.00037&amp;partnerID=40&amp;md5=c4dd25f43fce5497ee2a36ecb6981bf5</t>
  </si>
  <si>
    <t>https://www.scopus.com/inward/record.uri?eid=2-s2.0-85057303234&amp;doi=10.1109%2fASONAM.2018.8508245&amp;partnerID=40&amp;md5=734758ae2e2dbc44e464e98877e92f4d</t>
  </si>
  <si>
    <t>https://www.scopus.com/inward/record.uri?eid=2-s2.0-85056894696&amp;doi=10.1145%2f3239372.3239398&amp;partnerID=40&amp;md5=a6b586f7c4900b859d88360dc16e4b51</t>
  </si>
  <si>
    <t>https://www.scopus.com/inward/record.uri?eid=2-s2.0-85047245188&amp;doi=10.1016%2fj.neucom.2018.05.017&amp;partnerID=40&amp;md5=96604dcd23fbc49b4a99ef69ffa9327a</t>
  </si>
  <si>
    <t>https://www.scopus.com/inward/record.uri?eid=2-s2.0-85054296940&amp;doi=10.1051%2fmatecconf%2f201820000015&amp;partnerID=40&amp;md5=d14478798ca3c01283cfa665af985b79</t>
  </si>
  <si>
    <t>https://www.scopus.com/inward/record.uri?eid=2-s2.0-85049593755&amp;doi=10.1016%2fj.cose.2018.06.002&amp;partnerID=40&amp;md5=c1c7caf75e59085c17f16cd03f13f6cb</t>
  </si>
  <si>
    <t>https://www.scopus.com/inward/record.uri?eid=2-s2.0-85047805628&amp;doi=10.1016%2fj.jss.2018.05.016&amp;partnerID=40&amp;md5=68f744117133ba6c3e9adef1f108b7ff</t>
  </si>
  <si>
    <t>https://www.scopus.com/inward/record.uri?eid=2-s2.0-85055293529&amp;doi=10.1145%2f3230833.3230855&amp;partnerID=40&amp;md5=eed9a5f05b4c96f443be98a0492ef93d</t>
  </si>
  <si>
    <t>https://www.scopus.com/inward/record.uri?eid=2-s2.0-85050995087&amp;doi=10.1109%2fICDCS.2018.00105&amp;partnerID=40&amp;md5=ba57086fdc30901460be395ce7cdddfc</t>
  </si>
  <si>
    <t>https://www.scopus.com/inward/record.uri?eid=2-s2.0-85050375614&amp;partnerID=40&amp;md5=1de1d5c5bac9158c3e8ab148520c7e83</t>
  </si>
  <si>
    <t>https://www.scopus.com/inward/record.uri?eid=2-s2.0-85046118373&amp;doi=10.1016%2fj.chemolab.2018.03.006&amp;partnerID=40&amp;md5=ce4ba59ab81a3e3e7e29e062a93e1741</t>
  </si>
  <si>
    <t>https://www.scopus.com/inward/record.uri?eid=2-s2.0-85055453662&amp;doi=10.1145%2f3231884.3231894&amp;partnerID=40&amp;md5=7faac93ab0cd545a1ae62a9269d52d45</t>
  </si>
  <si>
    <t>https://www.scopus.com/inward/record.uri?eid=2-s2.0-85048196185&amp;doi=10.1145%2f3184407.3184436&amp;partnerID=40&amp;md5=d026bf8b584f766c3585098c92c61c28</t>
  </si>
  <si>
    <t>https://www.scopus.com/inward/record.uri?eid=2-s2.0-85049805755&amp;doi=10.1109%2fCompComm.2017.8322744&amp;partnerID=40&amp;md5=86670df63c2a8eeac062e6e77683f10d</t>
  </si>
  <si>
    <t>https://www.scopus.com/inward/record.uri?eid=2-s2.0-85049437881&amp;doi=10.1109%2fCompComm.2017.8322600&amp;partnerID=40&amp;md5=a4ab84aa79f8e5ab5258d18c34be76d1</t>
  </si>
  <si>
    <t>https://www.scopus.com/inward/record.uri?eid=2-s2.0-85045793218&amp;doi=10.1007%2f978-981-10-7467-7&amp;partnerID=40&amp;md5=fa823c32d366e8716148cf74663656d3</t>
  </si>
  <si>
    <t>https://www.scopus.com/inward/record.uri?eid=2-s2.0-85074535797&amp;doi=10.14778%2f3352063.3352105&amp;partnerID=40&amp;md5=fa2fb67403a9860c131da417b17daad2</t>
  </si>
  <si>
    <t>https://www.scopus.com/inward/record.uri?eid=2-s2.0-85058874545&amp;doi=10.5593%2fsgem2018%2f2.1%2fS07.016&amp;partnerID=40&amp;md5=482f6b3394963853644bfab67fcfde9c</t>
  </si>
  <si>
    <t>https://www.scopus.com/inward/record.uri?eid=2-s2.0-85056885539&amp;doi=10.1007%2f978-3-030-03596-9_58&amp;partnerID=40&amp;md5=8c185bc396a35f0f94d52e55f29bb6f5</t>
  </si>
  <si>
    <t>https://www.scopus.com/inward/record.uri?eid=2-s2.0-85048481882&amp;partnerID=40&amp;md5=17a61a53070c74e5b9df3d16fc6a8915</t>
  </si>
  <si>
    <t>https://www.scopus.com/inward/record.uri?eid=2-s2.0-85041731400&amp;doi=10.1007%2f978-3-319-74030-0_20&amp;partnerID=40&amp;md5=8bfa3c1edc169c17b10a236a36c350a8</t>
  </si>
  <si>
    <t>https://www.scopus.com/inward/record.uri?eid=2-s2.0-85040667546&amp;doi=10.1109%2fTSMC.2016.2633392&amp;partnerID=40&amp;md5=7f5954d150a56a19410561bd1a096785</t>
  </si>
  <si>
    <t>https://www.scopus.com/inward/record.uri?eid=2-s2.0-85040590095&amp;doi=10.1109%2fICECCT.2017.8118009&amp;partnerID=40&amp;md5=8c73a64def4eec86f4333d1fbc0a63f8</t>
  </si>
  <si>
    <t>https://www.scopus.com/inward/record.uri?eid=2-s2.0-85037147693&amp;doi=10.1145%2f3140241.3140245&amp;partnerID=40&amp;md5=d600c59ebfcf4ed92c7674c397c7419e</t>
  </si>
  <si>
    <t>https://www.scopus.com/inward/record.uri?eid=2-s2.0-84964066869&amp;doi=10.1007%2fs11367-016-1105-x&amp;partnerID=40&amp;md5=466ac7b75851c8ef0655658cf548b033</t>
  </si>
  <si>
    <t>https://www.scopus.com/inward/record.uri?eid=2-s2.0-85032214508&amp;doi=10.1109%2fCLOUD.2017.64&amp;partnerID=40&amp;md5=eb93b4baf42a76ae4c4727fb5783b32d</t>
  </si>
  <si>
    <t>https://www.scopus.com/inward/record.uri?eid=2-s2.0-85020716950&amp;doi=10.1145%2f3078468.3081875&amp;partnerID=40&amp;md5=5078f69174786452dca17f49b5fecf50</t>
  </si>
  <si>
    <t>https://www.scopus.com/inward/record.uri?eid=2-s2.0-85030108494&amp;doi=10.1063%2f1.4983840&amp;partnerID=40&amp;md5=9494fd299cc704ad6de2c3f73135d527</t>
  </si>
  <si>
    <t>https://www.scopus.com/inward/record.uri?eid=2-s2.0-85018597319&amp;doi=10.1631%2fFITEE.1601540&amp;partnerID=40&amp;md5=ba84530d78c932f52bc514b84f56d2f3</t>
  </si>
  <si>
    <t>https://www.scopus.com/inward/record.uri?eid=2-s2.0-85016022382&amp;doi=10.1109%2fSSCI.2016.7849905&amp;partnerID=40&amp;md5=dbb1698b7d51b4635cfc7f588cf1b923</t>
  </si>
  <si>
    <t>https://www.scopus.com/inward/record.uri?eid=2-s2.0-85019897891&amp;doi=10.11897%2fSP.J.1016.2017.00397&amp;partnerID=40&amp;md5=9ea86ce6b1d92320d06d2d0e559c4ced</t>
  </si>
  <si>
    <t>https://www.scopus.com/inward/record.uri?eid=2-s2.0-85013924138&amp;partnerID=40&amp;md5=e77397edb35f28f67537de4bbf665e33</t>
  </si>
  <si>
    <t>https://www.scopus.com/inward/record.uri?eid=2-s2.0-85047988050&amp;doi=10.33012%2f2017.15174&amp;partnerID=40&amp;md5=41ccb27b484b75d5cb03f708d6ddeba7</t>
  </si>
  <si>
    <t>https://www.scopus.com/inward/record.uri?eid=2-s2.0-85032704889&amp;partnerID=40&amp;md5=205db2a017f3da3ce5f585edf7c05939</t>
  </si>
  <si>
    <t>https://www.scopus.com/inward/record.uri?eid=2-s2.0-85032227406&amp;doi=10.1007%2f978-3-319-68288-4_33&amp;partnerID=40&amp;md5=e3fea388f18825474c4b97843c52c46f</t>
  </si>
  <si>
    <t>https://www.scopus.com/inward/record.uri?eid=2-s2.0-85030847022&amp;partnerID=40&amp;md5=46ae5b743dc48808e6cf6ba9ced337ae</t>
  </si>
  <si>
    <t>https://www.scopus.com/inward/record.uri?eid=2-s2.0-85022201464&amp;partnerID=40&amp;md5=995ba983a9a81c334274796ab0218c29</t>
  </si>
  <si>
    <t>https://www.scopus.com/inward/record.uri?eid=2-s2.0-85013339733&amp;doi=10.1109%2fISSRE.2016.21&amp;partnerID=40&amp;md5=0f4a0884dc3b216813a3335462fd3293</t>
  </si>
  <si>
    <t>https://www.scopus.com/inward/record.uri?eid=2-s2.0-84995600689&amp;doi=10.1016%2fj.ijcip.2016.07.003&amp;partnerID=40&amp;md5=66fbf58d0a7f5fdd7e17e5ddbfd8cbae</t>
  </si>
  <si>
    <t>https://www.scopus.com/inward/record.uri?eid=2-s2.0-84996525802&amp;doi=10.1109%2fETFA.2016.7733731&amp;partnerID=40&amp;md5=da264ed90cb8fc4dfb43b1ffa244df26</t>
  </si>
  <si>
    <t>https://www.scopus.com/inward/record.uri?eid=2-s2.0-85011063385&amp;doi=10.1145%2f2996913.2996989&amp;partnerID=40&amp;md5=c006d2e45c15726446a0e700784e9c63</t>
  </si>
  <si>
    <t>https://www.scopus.com/inward/record.uri?eid=2-s2.0-85001576970&amp;doi=10.1145%2f2994487.2994490&amp;partnerID=40&amp;md5=06526d48f1e92c252a97f2009dbb51dc</t>
  </si>
  <si>
    <t>https://www.scopus.com/inward/record.uri?eid=2-s2.0-84996523334&amp;doi=10.1145%2f2983323.2983358&amp;partnerID=40&amp;md5=fecb4b42ffbe298b1ecdd40584621af9</t>
  </si>
  <si>
    <t>https://www.scopus.com/inward/record.uri?eid=2-s2.0-84977633484&amp;doi=10.1016%2fj.foodres.2016.07.002&amp;partnerID=40&amp;md5=8d6ec1419125718b3873630c3bb7798c</t>
  </si>
  <si>
    <t>https://www.scopus.com/inward/record.uri?eid=2-s2.0-84961677899&amp;doi=10.1016%2fj.is.2016.02.006&amp;partnerID=40&amp;md5=53deed84fed6478daf415848aeee221f</t>
  </si>
  <si>
    <t>https://www.scopus.com/inward/record.uri?eid=2-s2.0-84983784529&amp;doi=10.1109%2fWoWMoM.2016.7523536&amp;partnerID=40&amp;md5=6f0a0801fe3348a63170d81a9e438cbc</t>
  </si>
  <si>
    <t>https://www.scopus.com/inward/record.uri?eid=2-s2.0-84971283957&amp;doi=10.32964%2ftj15.5.309&amp;partnerID=40&amp;md5=51b5bd84911477242ee0607b065b1bc1</t>
  </si>
  <si>
    <t>https://www.scopus.com/inward/record.uri?eid=2-s2.0-84968561632&amp;doi=10.1145%2f2839509.2844590&amp;partnerID=40&amp;md5=435a0b0b5eecd3d5100b26ec8e1915ac</t>
  </si>
  <si>
    <t>https://www.scopus.com/inward/record.uri?eid=2-s2.0-84965064423&amp;doi=10.1109%2fWINCOM.2015.7381334&amp;partnerID=40&amp;md5=354a36a34b083ee752a2f1abfa46dea2</t>
  </si>
  <si>
    <t>https://www.scopus.com/inward/record.uri?eid=2-s2.0-85088205199&amp;doi=10.2118%2f181013-ms&amp;partnerID=40&amp;md5=2b7a9148f29fddb670f1f1b16b2991cc</t>
  </si>
  <si>
    <t>https://www.scopus.com/inward/record.uri?eid=2-s2.0-85030219628&amp;partnerID=40&amp;md5=303d4aef53d5b083c3730df8049caac4</t>
  </si>
  <si>
    <t>https://www.scopus.com/inward/record.uri?eid=2-s2.0-84999016806&amp;doi=10.1155%2f2016%2f1652475&amp;partnerID=40&amp;md5=8a0337641fd5a9500cb7122dfde4c895</t>
  </si>
  <si>
    <t>https://www.scopus.com/inward/record.uri?eid=2-s2.0-84923611296&amp;doi=10.1190%2fGEO2014-0044.1&amp;partnerID=40&amp;md5=15c70bf9fa8cf626c80d43d8f20b1131</t>
  </si>
  <si>
    <t>https://www.scopus.com/inward/record.uri?eid=2-s2.0-84949493624&amp;doi=10.1109%2fINDIN.2015.7281791&amp;partnerID=40&amp;md5=c24631e7f026b5b0f16b8272c88df687</t>
  </si>
  <si>
    <t>https://www.scopus.com/inward/record.uri?eid=2-s2.0-84951819967&amp;doi=10.1109%2fICSE.2015.145&amp;partnerID=40&amp;md5=9c56032250a1ace163c2ec2b63f9207d</t>
  </si>
  <si>
    <t>https://www.scopus.com/inward/record.uri?eid=2-s2.0-84941248955&amp;doi=10.1109%2fICNSC.2015.7116055&amp;partnerID=40&amp;md5=27fd4f5427da385ac75625569f90f85c</t>
  </si>
  <si>
    <t>https://www.scopus.com/inward/record.uri?eid=2-s2.0-84990937844&amp;doi=10.1145%2f2737182.2737186&amp;partnerID=40&amp;md5=528cb0b6609e55902b080ad7152642bb</t>
  </si>
  <si>
    <t>https://www.scopus.com/inward/record.uri?eid=2-s2.0-84929468312&amp;doi=10.1109%2fVAST.2014.7042484&amp;partnerID=40&amp;md5=ba7f9217d70b208efec6257f3dabb2e1</t>
  </si>
  <si>
    <t>https://www.scopus.com/inward/record.uri?eid=2-s2.0-85094147017&amp;doi=10.4225%2f75%2f57b69d1ed938e&amp;partnerID=40&amp;md5=bfb18a9a1ff557bce4bcd688a86f2439</t>
  </si>
  <si>
    <t>https://www.scopus.com/inward/record.uri?eid=2-s2.0-85086053314&amp;doi=10.2118%2f175287-ms&amp;partnerID=40&amp;md5=ec7f64818bc10c421d2ff0fe9e75c3b4</t>
  </si>
  <si>
    <t>https://www.scopus.com/inward/record.uri?eid=2-s2.0-84951788390&amp;partnerID=40&amp;md5=132bc92907f07ebadc8f5d6253be1f4b</t>
  </si>
  <si>
    <t>https://www.scopus.com/inward/record.uri?eid=2-s2.0-84945899190&amp;partnerID=40&amp;md5=b45af0227ad1d5f4a4aa34d75e1b45b8</t>
  </si>
  <si>
    <t>https://www.scopus.com/inward/record.uri?eid=2-s2.0-84931029738&amp;doi=10.1117%2f12.2085475&amp;partnerID=40&amp;md5=016a2210e3b6aaf3236c807d3b59a393</t>
  </si>
  <si>
    <t>https://www.scopus.com/inward/record.uri?eid=2-s2.0-84922701100&amp;doi=10.1016%2fj.cose.2014.12.003&amp;partnerID=40&amp;md5=ed3aaf9762c9340897bbb3ff2e712ccd</t>
  </si>
  <si>
    <t>https://www.scopus.com/inward/record.uri?eid=2-s2.0-84926079155&amp;doi=10.1002%2f9781118913956&amp;partnerID=40&amp;md5=009b025706e438825f475a4f1a1c8ab8</t>
  </si>
  <si>
    <t>https://www.scopus.com/inward/record.uri?eid=2-s2.0-84897708270&amp;partnerID=40&amp;md5=58e9258f541c5a2b4e9d47286c8dedaa</t>
  </si>
  <si>
    <t>https://www.scopus.com/inward/record.uri?eid=2-s2.0-84988304519&amp;partnerID=40&amp;md5=df6c8b89c1f358a6d661e87d7a1c6c69</t>
  </si>
  <si>
    <t>https://www.scopus.com/inward/record.uri?eid=2-s2.0-84960881877&amp;partnerID=40&amp;md5=9d5e4b0532aa8646c915da199aaac30c</t>
  </si>
  <si>
    <t>https://www.scopus.com/inward/record.uri?eid=2-s2.0-84959211144&amp;partnerID=40&amp;md5=06c7327d02a75c0d510a5b66f443b4e0</t>
  </si>
  <si>
    <t>https://www.scopus.com/inward/record.uri?eid=2-s2.0-84925604251&amp;partnerID=40&amp;md5=cbda44ef64358e4c596112cadbd72ade</t>
  </si>
  <si>
    <t>https://www.scopus.com/inward/record.uri?eid=2-s2.0-84924957450&amp;partnerID=40&amp;md5=eb5726959335cef14605d67f2b5224f5</t>
  </si>
  <si>
    <t>https://www.scopus.com/inward/record.uri?eid=2-s2.0-84920545317&amp;partnerID=40&amp;md5=45f3125df0b5a54e1eab6b15b00bb8df</t>
  </si>
  <si>
    <t>https://www.scopus.com/inward/record.uri?eid=2-s2.0-84920273426&amp;partnerID=40&amp;md5=5f7574ac950022a85d92ff2420d33fee</t>
  </si>
  <si>
    <t>https://www.scopus.com/inward/record.uri?eid=2-s2.0-84919328917&amp;doi=10.1061%2f9780784413821.088&amp;partnerID=40&amp;md5=c75036861fe3f5f9f6acbeb18ac89d41</t>
  </si>
  <si>
    <t>https://www.scopus.com/inward/record.uri?eid=2-s2.0-84905870028&amp;doi=10.1016%2fj.emj.2014.01.004&amp;partnerID=40&amp;md5=1d3e8f986f9dc3787c1a242e88ac73df</t>
  </si>
  <si>
    <t>https://www.scopus.com/inward/record.uri?eid=2-s2.0-84905833916&amp;partnerID=40&amp;md5=3ee02d0c2fcbba7843f6532a4ca9aa67</t>
  </si>
  <si>
    <t>https://www.scopus.com/inward/record.uri?eid=2-s2.0-84904864192&amp;doi=10.1061%2f9780784413517.0102&amp;partnerID=40&amp;md5=11205673d7ccbb7aaca5e85f6bb14116</t>
  </si>
  <si>
    <t>https://www.scopus.com/inward/record.uri?eid=2-s2.0-84893463384&amp;partnerID=40&amp;md5=205272ed7452d3c90b780ed5776bfc46</t>
  </si>
  <si>
    <t>https://www.scopus.com/inward/record.uri?eid=2-s2.0-84891668231&amp;doi=10.1109%2fICSM.2013.90&amp;partnerID=40&amp;md5=8fc7efde5a7ae8943a15a7e1f784347b</t>
  </si>
  <si>
    <t>https://www.scopus.com/inward/record.uri?eid=2-s2.0-84888228041&amp;doi=10.1109%2fMCOM.2013.6658653&amp;partnerID=40&amp;md5=539789b415cd8bc2cf8ac85a7e84c3f0</t>
  </si>
  <si>
    <t>https://www.scopus.com/inward/record.uri?eid=2-s2.0-84884950071&amp;doi=10.1007%2f978-3-642-40090-2_11&amp;partnerID=40&amp;md5=0a41221ffe8d3026a5a3cc50cd3f907f</t>
  </si>
  <si>
    <t>https://www.scopus.com/inward/record.uri?eid=2-s2.0-84884750666&amp;partnerID=40&amp;md5=c33427548ef0a18167a167a4f25934df</t>
  </si>
  <si>
    <t>https://www.scopus.com/inward/record.uri?eid=2-s2.0-84883518168&amp;doi=10.1109%2fICNSurv.2013.6548562&amp;partnerID=40&amp;md5=05fb4118f96350cf34ffb908acb2b605</t>
  </si>
  <si>
    <t>https://www.scopus.com/inward/record.uri?eid=2-s2.0-84883484381&amp;partnerID=40&amp;md5=5f9d0b71abdf42c9f4c73e196625b31a</t>
  </si>
  <si>
    <t>https://www.scopus.com/inward/record.uri?eid=2-s2.0-84883053554&amp;doi=10.1111%2fhae.12170&amp;partnerID=40&amp;md5=529dc589a3fa82634b6d6b99063ddc9f</t>
  </si>
  <si>
    <t>https://www.scopus.com/inward/record.uri?eid=2-s2.0-84881186763&amp;partnerID=40&amp;md5=d5be94131c0452654a4937e868b963f0</t>
  </si>
  <si>
    <t>https://www.scopus.com/inward/record.uri?eid=2-s2.0-84884857758&amp;partnerID=40&amp;md5=14c623e2d8e7285e21d7996f0c630734</t>
  </si>
  <si>
    <t>https://www.scopus.com/inward/record.uri?eid=2-s2.0-84879728942&amp;doi=10.4028%2fwww.scientific.net%2fAMM.319.393&amp;partnerID=40&amp;md5=36dff5e0f7e71315ceca3344db640e29</t>
  </si>
  <si>
    <t>https://www.scopus.com/inward/record.uri?eid=2-s2.0-84875085204&amp;doi=10.1016%2fj.neucom.2012.07.033&amp;partnerID=40&amp;md5=a14ed4eb29867860725081d91d6d3d72</t>
  </si>
  <si>
    <t>https://www.scopus.com/inward/record.uri?eid=2-s2.0-84861810765&amp;doi=10.1007%2fs00170-012-4242-9&amp;partnerID=40&amp;md5=680c413ec3cc5a5a7226794e3b701235</t>
  </si>
  <si>
    <t>https://www.scopus.com/inward/record.uri?eid=2-s2.0-84899858715&amp;doi=10.1145%2f2525194.2525263&amp;partnerID=40&amp;md5=3661b034912b1f0a315c8328a5db1682</t>
  </si>
  <si>
    <t>https://www.scopus.com/inward/record.uri?eid=2-s2.0-84897368637&amp;doi=10.1145%2f2536714.2536715&amp;partnerID=40&amp;md5=0c4abea7d1f4bf8d62f798923b5c063f</t>
  </si>
  <si>
    <t>https://www.scopus.com/inward/record.uri?eid=2-s2.0-84887344795&amp;doi=10.1061%2f9780784413012.091&amp;partnerID=40&amp;md5=b8939cd1b736ba18c4e07daace75ca72</t>
  </si>
  <si>
    <t>https://www.scopus.com/inward/record.uri?eid=2-s2.0-84886800953&amp;doi=10.1016%2fj.procir.2013.09.082&amp;partnerID=40&amp;md5=e2f9253daa40d51422014ff0cbcf1e80</t>
  </si>
  <si>
    <t>https://www.scopus.com/inward/record.uri?eid=2-s2.0-84876316218&amp;doi=10.1002%2fsec.575&amp;partnerID=40&amp;md5=5d8b04f28b8f236d32821a0ed5edd3ca</t>
  </si>
  <si>
    <t>https://www.scopus.com/inward/record.uri?eid=2-s2.0-84871546382&amp;partnerID=40&amp;md5=7204f236a32d63c3547b39f42fc1b848</t>
  </si>
  <si>
    <t>https://www.scopus.com/inward/record.uri?eid=2-s2.0-84874067601&amp;doi=10.1109%2fICDM.2012.73&amp;partnerID=40&amp;md5=3281bb9199c73f4feab2b873961aee44</t>
  </si>
  <si>
    <t>https://www.scopus.com/inward/record.uri?eid=2-s2.0-84873283315&amp;partnerID=40&amp;md5=7f5858a141739e47723af470554315b4</t>
  </si>
  <si>
    <t>https://www.scopus.com/inward/record.uri?eid=2-s2.0-84869816791&amp;doi=10.1109%2fAUTEST.2012.6334575&amp;partnerID=40&amp;md5=c6ce1494ef2e1ee2f33788fbb2a3ba46</t>
  </si>
  <si>
    <t>https://www.scopus.com/inward/record.uri?eid=2-s2.0-84866637169&amp;doi=10.1109%2fDSN.2012.6263948&amp;partnerID=40&amp;md5=4024bf2326033bbc8446013c251f5a48</t>
  </si>
  <si>
    <t>https://www.scopus.com/inward/record.uri?eid=2-s2.0-84863535686&amp;doi=10.1007%2f978-3-642-30947-2_47&amp;partnerID=40&amp;md5=6022ed449625d66465d1487e9dc44f62</t>
  </si>
  <si>
    <t>https://www.scopus.com/inward/record.uri?eid=2-s2.0-84859091978&amp;doi=10.1145%2f2110356.2110360&amp;partnerID=40&amp;md5=2750960871b316457c4cc771dc9de392</t>
  </si>
  <si>
    <t>https://www.scopus.com/inward/record.uri?eid=2-s2.0-84979001459&amp;partnerID=40&amp;md5=6c1a0632620d11d0a1ac40e85e6d81c3</t>
  </si>
  <si>
    <t>https://www.scopus.com/inward/record.uri?eid=2-s2.0-84896999084&amp;doi=10.1016%2fj.procs.2012.06.147&amp;partnerID=40&amp;md5=e2f0132bd0f3e8e9a27b88bd78399375</t>
  </si>
  <si>
    <t>https://www.scopus.com/inward/record.uri?eid=2-s2.0-84055199787&amp;doi=10.1109%2fCASON.2011.6085959&amp;partnerID=40&amp;md5=01336e5156e0dc43d7d08df86cf0db66</t>
  </si>
  <si>
    <t>https://www.scopus.com/inward/record.uri?eid=2-s2.0-83355167101&amp;doi=10.1109%2fCW.2011.35&amp;partnerID=40&amp;md5=e970aa9c1da83ecf5b2efeeea349e8f1</t>
  </si>
  <si>
    <t>https://www.scopus.com/inward/record.uri?eid=2-s2.0-80855164599&amp;doi=10.1109%2fICDMA.2011.238&amp;partnerID=40&amp;md5=548733540bc9e013f9992b20bcba134d</t>
  </si>
  <si>
    <t>https://www.scopus.com/inward/record.uri?eid=2-s2.0-80051761564&amp;partnerID=40&amp;md5=b691085d4d50076d842d5630653f680e</t>
  </si>
  <si>
    <t>https://www.scopus.com/inward/record.uri?eid=2-s2.0-79957476667&amp;partnerID=40&amp;md5=c9e610a20a37cb8d078f6c58911ca34c</t>
  </si>
  <si>
    <t>https://www.scopus.com/inward/record.uri?eid=2-s2.0-84952024064&amp;partnerID=40&amp;md5=15d9c0d24b9809454ad844307636e06b</t>
  </si>
  <si>
    <t>https://www.scopus.com/inward/record.uri?eid=2-s2.0-79958096345&amp;doi=10.1145%2f1978942.1979205&amp;partnerID=40&amp;md5=a7a33caa72fd223a4a52ffa6ba0a3cb5</t>
  </si>
  <si>
    <t>https://www.scopus.com/inward/record.uri?eid=2-s2.0-82055189969&amp;doi=10.1115%2fGT2010-22738&amp;partnerID=40&amp;md5=5a6edd575f87c5d6fbfea6f3ab0ea1c4</t>
  </si>
  <si>
    <t>https://www.scopus.com/inward/record.uri?eid=2-s2.0-78651230573&amp;doi=10.1109%2fCISIM.2010.5643461&amp;partnerID=40&amp;md5=b6fd7b95e57d787590281d98dd304d53</t>
  </si>
  <si>
    <t>https://www.scopus.com/inward/record.uri?eid=2-s2.0-78149354888&amp;doi=10.1109%2fWOCN.2010.5587323&amp;partnerID=40&amp;md5=3012006e311eee6fe08ae4043a2e4417</t>
  </si>
  <si>
    <t>https://www.scopus.com/inward/record.uri?eid=2-s2.0-77955079572&amp;doi=10.1108%2f17410391011061771&amp;partnerID=40&amp;md5=a3f7b57c566e2e4d67c411da7052af12</t>
  </si>
  <si>
    <t>https://www.scopus.com/inward/record.uri?eid=2-s2.0-84891584443&amp;doi=10.1002%2f9780470903704&amp;partnerID=40&amp;md5=450fc663c3a8660e379ee47d8d270abf</t>
  </si>
  <si>
    <t>https://www.scopus.com/inward/record.uri?eid=2-s2.0-84905493046&amp;doi=10.1117%2f12.852758&amp;partnerID=40&amp;md5=d0d4b8bf7be684d57dc72d31c0ef827f</t>
  </si>
  <si>
    <t>https://www.scopus.com/inward/record.uri?eid=2-s2.0-78149373149&amp;doi=10.2118%2f133268-ms&amp;partnerID=40&amp;md5=be422f033d145d9aa161be0ace19bcae</t>
  </si>
  <si>
    <t>https://www.scopus.com/inward/record.uri?eid=2-s2.0-77952919829&amp;doi=10.1115%2fICEM2007-7180&amp;partnerID=40&amp;md5=775462cfd2912ee09732bb614fa16c5f</t>
  </si>
  <si>
    <t>https://www.scopus.com/inward/record.uri?eid=2-s2.0-79953217089&amp;partnerID=40&amp;md5=2de4515d6805f2edf2e7fe6e25b50d24</t>
  </si>
  <si>
    <t>https://www.scopus.com/inward/record.uri?eid=2-s2.0-84899437770&amp;partnerID=40&amp;md5=9d862a053071b327f3d11aad2d93bed0</t>
  </si>
  <si>
    <t>https://www.scopus.com/inward/record.uri?eid=2-s2.0-57949102305&amp;doi=10.1109%2fAUTEST.2008.4662577&amp;partnerID=40&amp;md5=874ecab1af575408fb54701181327159</t>
  </si>
  <si>
    <t>https://www.scopus.com/inward/record.uri?eid=2-s2.0-57849092287&amp;doi=10.1109%2fICSM.2008.4658060&amp;partnerID=40&amp;md5=67b7ca56a83795ecc88ed0d93de403b9</t>
  </si>
  <si>
    <t>https://www.scopus.com/inward/record.uri?eid=2-s2.0-84871129240&amp;partnerID=40&amp;md5=f0efc04dba8de3faae9eaa07daee7419</t>
  </si>
  <si>
    <t>https://www.scopus.com/inward/record.uri?eid=2-s2.0-77950466037&amp;partnerID=40&amp;md5=8bef92a1e15f8526b913a48753338e03</t>
  </si>
  <si>
    <t>https://www.scopus.com/inward/record.uri?eid=2-s2.0-61649097565&amp;doi=10.1109%2fEC2ND.2008.8&amp;partnerID=40&amp;md5=89ebb97628d120c9b0db2f6e066062eb</t>
  </si>
  <si>
    <t>https://www.scopus.com/inward/record.uri?eid=2-s2.0-58849167432&amp;partnerID=40&amp;md5=c721ea7940bf66042550e91d798084b0</t>
  </si>
  <si>
    <t>https://www.scopus.com/inward/record.uri?eid=2-s2.0-58149460914&amp;partnerID=40&amp;md5=8e46d54b691a5c511902159675ef4fd7</t>
  </si>
  <si>
    <t>https://www.scopus.com/inward/record.uri?eid=2-s2.0-51849118831&amp;doi=10.1109%2fICIMP.2008.33&amp;partnerID=40&amp;md5=76d6179d994219cd724b1621dca265f4</t>
  </si>
  <si>
    <t>https://www.scopus.com/inward/record.uri?eid=2-s2.0-49349107276&amp;doi=10.1109%2fAERO.2008.4526599&amp;partnerID=40&amp;md5=4d94c4dbb954fd551e1075110832c445</t>
  </si>
  <si>
    <t>https://www.scopus.com/inward/record.uri?eid=2-s2.0-49349108434&amp;partnerID=40&amp;md5=d694830d1425c2f82a2d405a28d32960</t>
  </si>
  <si>
    <t>https://www.scopus.com/inward/record.uri?eid=2-s2.0-42149113508&amp;doi=10.1002%2fsim.3017&amp;partnerID=40&amp;md5=76ff0874eefd41b244e33f845ce70874</t>
  </si>
  <si>
    <t>https://www.scopus.com/inward/record.uri?eid=2-s2.0-85072449388&amp;doi=10.4271%2f2008-01-2708&amp;partnerID=40&amp;md5=d453cc22553cd66305f8ec05e7707dc8</t>
  </si>
  <si>
    <t>https://www.scopus.com/inward/record.uri?eid=2-s2.0-58049163057&amp;doi=10.1142%2f9789812799470_0123&amp;partnerID=40&amp;md5=c4ddd7d73f6b1f91f97e21c85a535641</t>
  </si>
  <si>
    <t>https://www.scopus.com/inward/record.uri?eid=2-s2.0-58349095767&amp;partnerID=40&amp;md5=37569e63c53c5956c81796b614f3c58a</t>
  </si>
  <si>
    <t>https://www.scopus.com/inward/record.uri?eid=2-s2.0-34548268064&amp;doi=10.1145%2f1269880.1269886&amp;partnerID=40&amp;md5=d1a516b0c2febd5f03b76865bb4a1c75</t>
  </si>
  <si>
    <t>https://www.scopus.com/inward/record.uri?eid=2-s2.0-34250188418&amp;partnerID=40&amp;md5=e38d99333adc8ced5337d119ad0480c3</t>
  </si>
  <si>
    <t>https://www.scopus.com/inward/record.uri?eid=2-s2.0-38349079967&amp;doi=10.1007%2f978-3-540-76778-7_13&amp;partnerID=40&amp;md5=59b4e5ae2715776e690a08c6d2b7e32d</t>
  </si>
  <si>
    <t>https://www.scopus.com/inward/record.uri?eid=2-s2.0-38149044984&amp;doi=10.1007%2f978-3-540-73007-1_112&amp;partnerID=40&amp;md5=6e24bd124d7e21c07074a31b25c50863</t>
  </si>
  <si>
    <t>https://www.scopus.com/inward/record.uri?eid=2-s2.0-84883043511&amp;partnerID=40&amp;md5=ac80170b86dfb705b7dfc00aea0a9490</t>
  </si>
  <si>
    <t>https://www.scopus.com/inward/record.uri?eid=2-s2.0-46449102731&amp;doi=10.1109%2fISSE.2006.365129&amp;partnerID=40&amp;md5=0f6557e795bc2029f9bf4472d3eaa2d8</t>
  </si>
  <si>
    <t>https://www.scopus.com/inward/record.uri?eid=2-s2.0-34250791287&amp;doi=10.1109%2fISEFS.2006.251159&amp;partnerID=40&amp;md5=4748e42f3595c23bf7787f2c098f1ace</t>
  </si>
  <si>
    <t>https://www.scopus.com/inward/record.uri?eid=2-s2.0-33846028568&amp;partnerID=40&amp;md5=b117071bba35bafb4de0758ede85891b</t>
  </si>
  <si>
    <t>https://www.scopus.com/inward/record.uri?eid=2-s2.0-33845938464&amp;partnerID=40&amp;md5=d944f16f11bb8fb787ffce310f44143f</t>
  </si>
  <si>
    <t>https://www.scopus.com/inward/record.uri?eid=2-s2.0-85076718532&amp;partnerID=40&amp;md5=4e38ac1fa04536b2572d029856e65b9a</t>
  </si>
  <si>
    <t>https://www.scopus.com/inward/record.uri?eid=2-s2.0-77954608967&amp;partnerID=40&amp;md5=1a96a707e608be4aaf427e966bedfdff</t>
  </si>
  <si>
    <t>https://www.scopus.com/inward/record.uri?eid=2-s2.0-62349091477&amp;partnerID=40&amp;md5=f12487423bcb65f0e85707238d7244ae</t>
  </si>
  <si>
    <t>https://www.scopus.com/inward/record.uri?eid=2-s2.0-33847747828&amp;doi=10.1109%2fAUTEST.2005.1609108&amp;partnerID=40&amp;md5=639698b33928c3156ad019bb74419855</t>
  </si>
  <si>
    <t>https://www.scopus.com/inward/record.uri?eid=2-s2.0-33645061784&amp;partnerID=40&amp;md5=93ea81b1fe10ae427bf3bea1f05885e1</t>
  </si>
  <si>
    <t>https://www.scopus.com/inward/record.uri?eid=2-s2.0-31944443759&amp;partnerID=40&amp;md5=e8a0d77d8c45fd8660fd6a8c3ca4c956</t>
  </si>
  <si>
    <t>https://www.scopus.com/inward/record.uri?eid=2-s2.0-31944443204&amp;partnerID=40&amp;md5=aedb248cf9f9f06fdb45ab11100f70e6</t>
  </si>
  <si>
    <t>https://www.scopus.com/inward/record.uri?eid=2-s2.0-31944439964&amp;partnerID=40&amp;md5=1f665440fb4816409c5d7e7813179385</t>
  </si>
  <si>
    <t>https://www.scopus.com/inward/record.uri?eid=2-s2.0-84947340069&amp;doi=10.1002%2f0470009403&amp;partnerID=40&amp;md5=9e058835a91a0e3b77756b67400527af</t>
  </si>
  <si>
    <t>https://www.scopus.com/inward/record.uri?eid=2-s2.0-84889382194&amp;doi=10.1002%2f047000942X&amp;partnerID=40&amp;md5=3abdaa05a10a35b597148c8ca25025ec</t>
  </si>
  <si>
    <t>https://www.scopus.com/inward/record.uri?eid=2-s2.0-85072480480&amp;doi=10.4271%2f2005-01-0016&amp;partnerID=40&amp;md5=b474792eea026c9b4ffebe93c153ef12</t>
  </si>
  <si>
    <t>https://www.scopus.com/inward/record.uri?eid=2-s2.0-85013937407&amp;doi=10.1016%2fB978-0-7506-7883-4.X5000-1&amp;partnerID=40&amp;md5=f0b41f2baece186b04a6725fe3614d26</t>
  </si>
  <si>
    <t>https://www.scopus.com/inward/record.uri?eid=2-s2.0-32344449062&amp;doi=10.1145%2f1081870.1081917&amp;partnerID=40&amp;md5=3d5c040d8341929a22f2dd36c7737894</t>
  </si>
  <si>
    <t>https://www.scopus.com/inward/record.uri?eid=2-s2.0-18144380967&amp;partnerID=40&amp;md5=a1f7f2957493ec40dd9e9bf94feb44ed</t>
  </si>
  <si>
    <t>https://www.scopus.com/inward/record.uri?eid=2-s2.0-9144233818&amp;partnerID=40&amp;md5=b120401a74a1963beaaf69e7a8d5f79e</t>
  </si>
  <si>
    <t>https://www.scopus.com/inward/record.uri?eid=2-s2.0-25144440291&amp;doi=10.1109%2fAERO.2003.1234165&amp;partnerID=40&amp;md5=e2b993eb38f266411a4f5d61d24396e3</t>
  </si>
  <si>
    <t>https://www.scopus.com/inward/record.uri?eid=2-s2.0-3543065135&amp;doi=10.1023%2fA%3a1025526102828&amp;partnerID=40&amp;md5=c92bb896d4f7224ed957f3ed229a993c</t>
  </si>
  <si>
    <t>https://www.scopus.com/inward/record.uri?eid=2-s2.0-84944721192&amp;doi=10.1109%2fCSAC.2003.1254330&amp;partnerID=40&amp;md5=8d2abc809f1e30beafb4bd0a520052ff</t>
  </si>
  <si>
    <t>https://www.scopus.com/inward/record.uri?eid=2-s2.0-0036916571&amp;doi=10.1117%2f12.478781&amp;partnerID=40&amp;md5=121910f2c5d77b7478efb5f2f13984bd</t>
  </si>
  <si>
    <t>https://www.scopus.com/inward/record.uri?eid=2-s2.0-84943273535&amp;partnerID=40&amp;md5=f3fcae56d8ea5c77ee5f0ab2e966c10a</t>
  </si>
  <si>
    <t>https://www.scopus.com/inward/record.uri?eid=2-s2.0-0344118099&amp;partnerID=40&amp;md5=ee148a27d3eb259d64105f7a7f6bedb0</t>
  </si>
  <si>
    <t>https://www.scopus.com/inward/record.uri?eid=2-s2.0-0032667952&amp;partnerID=40&amp;md5=58263f6212788806813c76d3414632fc</t>
  </si>
  <si>
    <t>https://www.scopus.com/inward/record.uri?eid=2-s2.0-0031257179&amp;partnerID=40&amp;md5=fba38cb87fde6f272cffd3ccf1173062</t>
  </si>
  <si>
    <t>https://www.scopus.com/inward/record.uri?eid=2-s2.0-0031547769&amp;doi=10.1016%2fS0168-583X%2897%2900035-9&amp;partnerID=40&amp;md5=72b68ed614bf9b40aefa0bde20b5602b</t>
  </si>
  <si>
    <t>https://www.scopus.com/inward/record.uri?eid=2-s2.0-0029405468&amp;partnerID=40&amp;md5=c8bb3d9b7c0240da35e36fc3e2045435</t>
  </si>
  <si>
    <t>https://www.scopus.com/inward/record.uri?eid=2-s2.0-0028736456&amp;partnerID=40&amp;md5=53dfb616986c2e24d217acf5867a5a9a</t>
  </si>
  <si>
    <t>https://www.scopus.com/inward/record.uri?eid=2-s2.0-85031327337&amp;doi=10.1145%2f196355.196427&amp;partnerID=40&amp;md5=c37b5959bc75ffbc10a4db12fc81d986</t>
  </si>
  <si>
    <t>https://www.scopus.com/inward/record.uri?eid=2-s2.0-0027801383&amp;partnerID=40&amp;md5=588a4ba2dad4cbfb2d178c2806bd862b</t>
  </si>
  <si>
    <t>https://www.scopus.com/inward/record.uri?eid=2-s2.0-0027309761&amp;partnerID=40&amp;md5=fafdfe31699dcea54ae45e667213fa54</t>
  </si>
  <si>
    <t>https://www.scopus.com/inward/record.uri?eid=2-s2.0-0026193117&amp;partnerID=40&amp;md5=a9d0c351ffd0a224ac3d1511932a2b03</t>
  </si>
  <si>
    <t>https://www.scopus.com/inward/record.uri?eid=2-s2.0-0026138829&amp;partnerID=40&amp;md5=d7b8c2515c32602dc880f3d1d43723bd</t>
  </si>
  <si>
    <t>https://www.scopus.com/inward/record.uri?eid=2-s2.0-0025403332&amp;partnerID=40&amp;md5=acecabb73a825c6bfca4fd39324f4dd3</t>
  </si>
  <si>
    <t>https://www.scopus.com/inward/record.uri?eid=2-s2.0-0024421719&amp;partnerID=40&amp;md5=4edaf292dfbcca6dacd9a0a77d3caf43</t>
  </si>
  <si>
    <t>https://www.scopus.com/inward/record.uri?eid=2-s2.0-0024169369&amp;partnerID=40&amp;md5=19f316620adfb5bb5949539674e5c290</t>
  </si>
  <si>
    <t>https://www.scopus.com/inward/record.uri?eid=2-s2.0-0023538046&amp;partnerID=40&amp;md5=33f599228f1328e1c6c5955679e6fd3e</t>
  </si>
  <si>
    <t>https://www.scopus.com/inward/record.uri?eid=2-s2.0-85025507747&amp;doi=10.1016%2fS0736-5853%2887%2980017-5&amp;partnerID=40&amp;md5=454c2d1ffa715f88070fb7641bbb04b3</t>
  </si>
  <si>
    <t>https://www.scopus.com/inward/record.uri?eid=2-s2.0-0023293470&amp;doi=10.1299%2fjsme1987.30.350&amp;partnerID=40&amp;md5=ba4764341aa88d1be1e22d47ff6cae0f</t>
  </si>
  <si>
    <t>https://www.scopus.com/inward/record.uri?eid=2-s2.0-0023209914&amp;partnerID=40&amp;md5=66292db0372308f1bcdd99f6acd85b60</t>
  </si>
  <si>
    <t>https://www.scopus.com/inward/record.uri?eid=2-s2.0-0022789945&amp;doi=10.1299%2fkikaic.52.2754&amp;partnerID=40&amp;md5=e2eb837e84ca9951224fd3c67599c2e2</t>
  </si>
  <si>
    <t>https://www.scopus.com/inward/record.uri?eid=2-s2.0-0022045016&amp;doi=10.1097%2f00004669-198504000-00005&amp;partnerID=40&amp;md5=20ebf169c5e1419596a39f7a15ff0985</t>
  </si>
  <si>
    <t>https://www.scopus.com/inward/record.uri?eid=2-s2.0-0021615481&amp;partnerID=40&amp;md5=1d695c03074ab3cafc4d2e3b7ffce3ee</t>
  </si>
  <si>
    <t>https://www.scopus.com/inward/record.uri?eid=2-s2.0-0021492164&amp;doi=10.1287%2finte.14.5.59&amp;partnerID=40&amp;md5=75bc26f19b7404f1c63102e41c9a5cac</t>
  </si>
  <si>
    <t>https://www.scopus.com/inward/record.uri?eid=2-s2.0-0020921742&amp;partnerID=40&amp;md5=f2bcc0c73d10444d6bb6a8f4cb05e383</t>
  </si>
  <si>
    <t>https://www.scopus.com/inward/record.uri?eid=2-s2.0-0020860726&amp;partnerID=40&amp;md5=95ca0d804e07276fb30781c2a341c819</t>
  </si>
  <si>
    <t>https://www.scopus.com/inward/record.uri?eid=2-s2.0-0020246066&amp;partnerID=40&amp;md5=3ff2e41a47ce16fd57c9f3b0b76ed1dd</t>
  </si>
  <si>
    <t>https://www.scopus.com/inward/record.uri?eid=2-s2.0-0020206373&amp;partnerID=40&amp;md5=40764efffb2289c14149ffd637ce23c5</t>
  </si>
  <si>
    <t>https://www.scopus.com/inward/record.uri?eid=2-s2.0-0020203938&amp;partnerID=40&amp;md5=b9588c7f797356cf6232490f49dc1f29</t>
  </si>
  <si>
    <t>https://www.scopus.com/inward/record.uri?eid=2-s2.0-0019229885&amp;partnerID=40&amp;md5=37b3eecf728dcc31d76f99a885b52805</t>
  </si>
  <si>
    <t>https://www.scopus.com/inward/record.uri?eid=2-s2.0-0019070664&amp;partnerID=40&amp;md5=2ee57d6e0986b1b82ee5c86ed33ff481</t>
  </si>
  <si>
    <t>https://www.scopus.com/inward/record.uri?eid=2-s2.0-0018291536&amp;doi=10.1016%2f0141-9331%2879%2990085-1&amp;partnerID=40&amp;md5=4caab558a5033bcb39bf00e464f9c831</t>
  </si>
  <si>
    <t>https://www.scopus.com/inward/record.uri?eid=2-s2.0-0018156382&amp;partnerID=40&amp;md5=dd3ae59e042e4b7f7b940288e7b6c119</t>
  </si>
  <si>
    <t>Anomaly detection; Cyber-physical systems; Deep autoencoder; Industrial control systems; Industrial cybersecurity; Network intrusion detection system</t>
  </si>
  <si>
    <t>Damage detection; MEMS sensors; Numerical modeling; Operational modal analysis; Structural health monitoring</t>
  </si>
  <si>
    <t>Decline Curve Analysis; machine learning; outlier detection; production forecast; shale gas</t>
  </si>
  <si>
    <t>Anomaly detection; Log mining; Microservice; Monitoring</t>
  </si>
  <si>
    <t>black-box model inference; convolutional neural network; deep learning; Recurrent neural network; specification mining; time series; transfer learning; UAV AutoPilot</t>
  </si>
  <si>
    <t>Empirical Study; Log Analysis; Software Reliability</t>
  </si>
  <si>
    <t>Attack detection; Causality analysis; Industrial control systems; Multi-step attacks</t>
  </si>
  <si>
    <t>Formal verification; Industrial Control System</t>
  </si>
  <si>
    <t>Condition monitoring; Fault diagnosis; Fuzzy logic; Industry 4.0; Manufacturing process</t>
  </si>
  <si>
    <t>data imputation; generative adversarial network; Industrial process; semi-supervised learning; soft sensor</t>
  </si>
  <si>
    <t>anomaly detection; human feedback; log analysis</t>
  </si>
  <si>
    <t>anomaly detection; clustering technique; log analysis; monitoring data; natural language processing; time series anomaly detection; topic modeling</t>
  </si>
  <si>
    <t>Abnormal stationary detection; Cold chain logistics; Deep learning; Digital twin; Indoor positioning; Internet of things; Occupational safety management</t>
  </si>
  <si>
    <t>Artificial intelligence; Intelligence augmentation; Key performance indicators; Maintenance; Natural language processing</t>
  </si>
  <si>
    <t>Anomaly detection; golden-free; machine learning (ML); printed circuit board (PCB); timing loopback; Trojan detection</t>
  </si>
  <si>
    <t>industrial big data; inspection and quality control; monitoring and diagnostics; principal component analysis; production systems optimization; prognostics and health management; programmable logic controllers; sensing; timed petri nets</t>
  </si>
  <si>
    <t>Anomaly Detection; Log; Metrics; Microservice Architecture; Observability; Root Cause Analysis; Trace</t>
  </si>
  <si>
    <t>anomaly detection; graph neural networks; hardware Trojans; intermediate representations; RISC-V</t>
  </si>
  <si>
    <t>cyberattack; deep learning; industrial control systems; intrusion detection system; machine learning</t>
  </si>
  <si>
    <t>Anomaly detection; Cyber-physical systems; Data driven; Resilience; Self-diagnostics; Self-repair</t>
  </si>
  <si>
    <t>Control flow analysis; Invocation chain; Microservice system; Performance anomaly detection; Root cause analysis</t>
  </si>
  <si>
    <t>data-logging system; sensor technique; signal processing; soil moisture content; spatial TDR; tensiometer; unsaturated soil suction</t>
  </si>
  <si>
    <t>Authentication protocol; Syverson-Van Oorschot (SVO), Automated Validation of Internet Security Protocols and Applications (AVISPA); Trusted connection architecture; Wireless sensor networks</t>
  </si>
  <si>
    <t>Anomaly detection; Boruta algorithm; Condition monitoring; Hydraulic components; IoT sensor; True negative rate; True positive rate</t>
  </si>
  <si>
    <t>Anomaly detection; Autoencoder; Cybersecurity; Deep learning; System logs</t>
  </si>
  <si>
    <t>Diagnosis; Fault detection and isolation; Qualitative physics; Satisfiability</t>
  </si>
  <si>
    <t>Dynamic partial reconfiguration; FPGA-based fog node; NetFPGA; Real-time fog analytics; Time-series anomaly detection</t>
  </si>
  <si>
    <t>Anomaly detection; Histogram clustering; Industrial control systems; Log analysis; NetFlow-based analysis; Prediction</t>
  </si>
  <si>
    <t>Cyber-physical automation systems; IEC 61499; Process mining</t>
  </si>
  <si>
    <t>Anomaly detection; Log files; Machine learning; Root cause analysis</t>
  </si>
  <si>
    <t>Anomaly Detection, Hierarchical Clustering; Decision Support System; Industrial Logistic; Inventory Management</t>
  </si>
  <si>
    <t>Anomaly detection; artificial neural networks; cyber-physical system; cybersecurity; industrial control systems</t>
  </si>
  <si>
    <t>Anomaly detection; anomaly detection; Automata; cyber security; IEC Standards; Integrated circuit modeling; Malware; MITRE ATT&amp;CK; network flows; probabilistic automata; Probabilistic logic; Protocols; Smart grid</t>
  </si>
  <si>
    <t>cloud computing; log analysis; OpenStack; RPCA algorithm</t>
  </si>
  <si>
    <t>Deep learning-based anomaly detection; edge-to-fog-to-cloud system; performance evaluation</t>
  </si>
  <si>
    <t>Data analytics; Deep learning; Requirements discovery; Uncrewed Aerial Systems</t>
  </si>
  <si>
    <t>AIOps; anomaly detection; deep learning; log data; system dependability</t>
  </si>
  <si>
    <t>anomaly detection; log analysis; Security; supervised learning</t>
  </si>
  <si>
    <t>anomaly detection; autonomous systems; classification; machine learning; sensor data analysis</t>
  </si>
  <si>
    <t>anomalies; automotive industry; data mining; maintenance; spot welding</t>
  </si>
  <si>
    <t>AIOps; Attention models; Log analysis; Log anomaly detection; Log attention; Software release quality</t>
  </si>
  <si>
    <t>Log analysis; Log dataset; Process Mining; Simulated industrial processes</t>
  </si>
  <si>
    <t>Anomaly detection; Log files; Process mining</t>
  </si>
  <si>
    <t>Graph management systems; Temporal graph traversal; Temporal Graphs</t>
  </si>
  <si>
    <t>cloud databases; performance anomaly; root cause</t>
  </si>
  <si>
    <t>deep neural networks; log anomaly detection; natural language processing</t>
  </si>
  <si>
    <t>1D convolutional neural networks; Anomaly; Decision-making; Deep learning; Dempster–Shafer</t>
  </si>
  <si>
    <t>Anomaly Detection; Deep Learning; Graph Neural Network; Log Analysis; Microservice; Tracing</t>
  </si>
  <si>
    <t>Bug signatures; Debugging; Performance; Software reliability</t>
  </si>
  <si>
    <t>anomaly detection; Industrial Control Systems (ICS); ML-based analysis; MMT tool; Monitoring techniques; signature-based analysis</t>
  </si>
  <si>
    <t>CERT4.0; CERT4.2; Deep Learning; EEG; Event Log; Feature Selection; Network Security; UNSW-NB15</t>
  </si>
  <si>
    <t>engineering education; industry 4.0; online competition; online teaching; open-source; project-based learning</t>
  </si>
  <si>
    <t>anomaly detection; Drilling operation; hierarchical temporal memory; machine learning; multivariate-sensing time-series; stuck pipe</t>
  </si>
  <si>
    <t>Codes; Empirical study; Industries; Log; Logging practices; Maintenance engineering; Runtime; Software systems; Systematic mapping; Systematics; Task analysis</t>
  </si>
  <si>
    <t>Bayesian theorem; human support; Knowledge based system; self-learning; troubleshooting system</t>
  </si>
  <si>
    <t>Log analysis; Log parsing; Micro-service; Natural language processing; temp2vec; word2vec</t>
  </si>
  <si>
    <t>AHP-TOPSIS; Cybersecurity;machine learning; Fuzzy logic; Intrusion detection systems</t>
  </si>
  <si>
    <t>Industrial survey; Logging; Microservice; Tracing</t>
  </si>
  <si>
    <t>Anomaly detection; Axiomatic design; Critical infrastructure; Cyber-physical systems; Industrial control systems; Invariants; Supervised machine learning; Systematic design framework</t>
  </si>
  <si>
    <t>Anomaly-detection; Context-aware; Cyber-physical systems; Explainability; Knowledge graph; Reasoning</t>
  </si>
  <si>
    <t>Anomaly detection; Composite; Industry 4.0; Knowledge engineering; Machine learning; Model explainability; Quality control</t>
  </si>
  <si>
    <t>aiops; alibaba cloud; cloud computing platform; root cause analysis</t>
  </si>
  <si>
    <t>Internet of Things; Random Forest; RPL; Security; Sinkhole attack; Subjective Logic; Trust</t>
  </si>
  <si>
    <t>Anomaly detection; Electric Motors; Fault detection; Feature Extraction; Machine Learning; Vibration Measurement; Vibrations Analysis</t>
  </si>
  <si>
    <t>Anomaly detection; Integrity monitoring; Pipeline integrity; Predictive maintenance; Pump failure diagnosis; Unsupervised learning</t>
  </si>
  <si>
    <t>contentious planning; narrative analysis; narrative construction of reality; process design; public participation; stakeholder engagement processes</t>
  </si>
  <si>
    <t>Artificial intelligence; Drilling problems; Gradient boosting; Machine learning; Risk factor evaluation</t>
  </si>
  <si>
    <t>Clustering; fuzzy trust evaluation; industrial wireless sensor networks (IWSNs); outlier detection; security</t>
  </si>
  <si>
    <t>knowledge-based approach; logic programming; situational awareness</t>
  </si>
  <si>
    <t>A contrario modeling; Anomaly detection; Hyperspectral; Methane; Pattern recognition; Time series</t>
  </si>
  <si>
    <t>Anomaly Detection; Cyber Situational Awareness; Machine Learning; Maritime Systems; Visualisation</t>
  </si>
  <si>
    <t>anomaly event detection; graph neural networks; secure critical infrastructure</t>
  </si>
  <si>
    <t>anomaly detection; deep learning; language models; log analysis; transfer learning</t>
  </si>
  <si>
    <t>anomaly detection; automation; log classification; machine learning; troubleshooting</t>
  </si>
  <si>
    <t>Anomaly detection; Big data; Cyber security; Horse racing; Internet of Things; Machine learning; Mobile sensors; Time series data; Transaction data</t>
  </si>
  <si>
    <t>Bibliometric analysis; Deep learning; Failure prediction; Log analysis; Machine learning; System log</t>
  </si>
  <si>
    <t>Anomaly detection; Cnn classification; Fpga; Machine learning; Smart logistics</t>
  </si>
  <si>
    <t>anomaly detection; application logic vulnerabilities; decoupled dynamic information flow tracking; static information flow tracking; taint propagation</t>
  </si>
  <si>
    <t>classification algorithm; electronic nose; explosive detection; gas sensor array</t>
  </si>
  <si>
    <t>n/a</t>
  </si>
  <si>
    <t>Anomalies detection; Deep learning; Industry 4.0; Machine learning; Smart manufacturing</t>
  </si>
  <si>
    <t>Aiops; Cloud; Incident triage; Log anomaly detection</t>
  </si>
  <si>
    <t>Anomaly Detection; Failure Diagnosis; Log Analysis; Machine Maintenance</t>
  </si>
  <si>
    <t>anomaly detection; cyber resilience; cybersecurity; industrial control systems; side-channel analysis</t>
  </si>
  <si>
    <t>Field Programmable Gate Array (FPGA); Hardware Acceleration; Lattice Regression; Machine Learning</t>
  </si>
  <si>
    <t>artificial intelligence; big data; CCR unit; correlation analysis; crude oil property prediction; crude oil selection; digital core; digital rock physics; distributed equipment health monitoring system; early warning system for equipment fault monitoring; equipment preventive maintenance; ethylene cracking unit; FCC unit; molecule advanced planning and scheduling; multiphase flow physics information; oil recovery; parameters optimization analysis; prediction analysis; process optimization; residual life prediction for equipment; system (MAPS); the anomaly detection; time series</t>
  </si>
  <si>
    <t>Business demonstrator; Cybersecurity data science; IoT Network Security; Machine learning</t>
  </si>
  <si>
    <t>Anomaly Detection; Autoencoders; Deep Learning; Degradation Detection; Diagnostics; Health state</t>
  </si>
  <si>
    <t>Anomaly detection; Attention; Deep learning; Log analysis; Log data</t>
  </si>
  <si>
    <t>big data; customer service; Data models; decision support system; Decision support systems; explainable AI; Feature extraction; industrial AI; IoT data; Machine learning; machine learning; Medical devices; Monitoring; Predictive models</t>
  </si>
  <si>
    <t>AI for IT operations; Anomaly detection; Language modeling</t>
  </si>
  <si>
    <t>Log format; Pre-processing; Usage logs; Web API</t>
  </si>
  <si>
    <t>Deep auto encoders; Imbalanced learning; Precision; Recall; Receiver Operating Characteristic (ROC); Supervised learning; Un-supervised learning</t>
  </si>
  <si>
    <t>anomaly detection; contextual faults; cyber-physical systems; fault diagnosis; smart factory</t>
  </si>
  <si>
    <t>Colinergic activity; Natural gas; Neurotoxicity risk assessment; Plasma thiol group</t>
  </si>
  <si>
    <t>Anomaly detection; Deep learning; ELK stack; Insider threat detection; Log analysis</t>
  </si>
  <si>
    <t>Anomaly detection; Blockchain; Deep learning; Industrial control systems; Log management; Sequence classification</t>
  </si>
  <si>
    <t>Alarms; Anomaly detection; Autoencoder; Fault detection; Generator; Predictive maintenance; Renewable energy; SCADA data; Wind turbines</t>
  </si>
  <si>
    <t>Anomaly Detection; Industrial Control System; Machine Learning; Magnetic Side-channel; PLC</t>
  </si>
  <si>
    <t>Anomaly detection; deep learning; distributed systems; log data analysis</t>
  </si>
  <si>
    <t>Advanced multi-variate residual analysis; Automated control limits; Causal relation networks; Dominant parts of independent component analysis; On-line anomaly detection; On-line production systems</t>
  </si>
  <si>
    <t>Cyber–physical systems; Dependability; Diagnostics; Embedded systems; Event correlation; Fault-tolerance; Internet of Things; Log analytics; Prognostics; Resilience; Self-healing; Self-repair</t>
  </si>
  <si>
    <t>agro-industry; intelligent spatial; Internet of Things; ISDSS; supply chain</t>
  </si>
  <si>
    <t>Anomaly Detection; Control System Security; Cyber-Physical Systems; Cybersecurity; Graph Theory; Model-based Detection</t>
  </si>
  <si>
    <t>Anomaly detection; Industrial control system; Localization of anomaly; Logical Analysis of Data; Near real-time detection</t>
  </si>
  <si>
    <t>container orchestration; log analyzes; troubleshooting</t>
  </si>
  <si>
    <t>FEM; Finite Element Model</t>
  </si>
  <si>
    <t>AIOps; Log analysis; OOV words</t>
  </si>
  <si>
    <t>anomaly detection; dimension correlation analysis; feature selection; investigation analysis; large-scale service environment; root cause analysis</t>
  </si>
  <si>
    <t>coincidentally correct; ensemble learning; Fault localization; random forests</t>
  </si>
  <si>
    <t>Anomaly detection; Failure prediction; Fault diagnosis; Log analysis</t>
  </si>
  <si>
    <t>anomaly detection; dimension correlation analysis; investigation analysis; large-scale service environment; root cause analysis</t>
  </si>
  <si>
    <t>anomaly detection; log analysis; micro-services management; representation learning; Service-oriented 5G systems</t>
  </si>
  <si>
    <t>Anomaly Detection; Data Extraction; Naval systems; Network Anomaly Detection</t>
  </si>
  <si>
    <t>Anomaly detection; Dempster-Shafer combination rule; feature selection; game theory; log analysis; logarithmic entropy</t>
  </si>
  <si>
    <t>HPC; Node Failures; Online Prediction; Parsing</t>
  </si>
  <si>
    <t>Adversarial example; Deep learning; Industrial control system; Intrusion detection; Machine learning</t>
  </si>
  <si>
    <t>CNN-text; Deep learning; Machine learning; System abnormal warning; System log analysis; Unbalanced data</t>
  </si>
  <si>
    <t>Anomaly detection; Frequency analysis keyword; Predictive maintenance</t>
  </si>
  <si>
    <t>Industrial big data; Principal component analysis; Prognostics and health management; Programmable logic controllers; Timed Petri Nets</t>
  </si>
  <si>
    <t>Anomaly detection; Novelty detection; Outlier detection</t>
  </si>
  <si>
    <t>Advances; Film coating; Functional; Troubleshooting</t>
  </si>
  <si>
    <t>Cloud computing; Cyber-Physical System (CPS); Industry 4.0; Logical Analysis of Data (LAD); Pattern recognition; Remote Fault Diagnosis System (RFDS)</t>
  </si>
  <si>
    <t>Anomaly detection; Artificial intelligence; Automation; Cloud-based applications; Data analytics; Digital; Drilling engineering; Drilling operations; Forecasting; Logging; Machine learning; Monitoring; Offshore; Onshore; Predictive analysis; Real-time; Rig activity; Rig state; Safety; Sensors; Software; Uncertainty analysis</t>
  </si>
  <si>
    <t>Anomaly detection; Change-point problem; Data mining; Dynamic description logic; Pareto distribution; Predicate logic; Stability theory; Wavelet analysis</t>
  </si>
  <si>
    <t>Automatic Threat Recognition; Machine Learning; Material Classification; Modeling; Security; Simulation; X-Ray Imaging; X-Ray System</t>
  </si>
  <si>
    <t>Autoassociative neural network (AANN); Deterministic finite-state automaton (DFA); Electrical energy usage monitoring; Fault detection and isolation; Programmable logic controller (PLC); Signal processing</t>
  </si>
  <si>
    <t>GOOSE; IED; MMS (Manufacturing Message Service); OPC server; Wireshark</t>
  </si>
  <si>
    <t>Industrial control systems; Intrusion detection system; Process-related attacks; System identification</t>
  </si>
  <si>
    <t>Cyber anomalies; cyber security; cyber-physical systems; data analytics; digital protection; transmission protection systems</t>
  </si>
  <si>
    <t>Autonomous and adaptive manufacturing process; Big Data; NoSQL; Smart factory; Subsequence pattern</t>
  </si>
  <si>
    <t>Anonymization; Privacy; Security; Software Engineering</t>
  </si>
  <si>
    <t>Abuse; Anomaly; Event log; Misbehavior; Schema agnostic</t>
  </si>
  <si>
    <t>GPS; M2M; Machine Learning; Naive Bayes; Regresi logistik; Vessel Monitoring System</t>
  </si>
  <si>
    <t>Anomaly detection; Event patterns; High performance computing systems; Sequence mining; System monitoring and diagnosis</t>
  </si>
  <si>
    <t>device tree; direct memory access; Embedded systems security; supply chain attack</t>
  </si>
  <si>
    <t>AIOps; anomaly detection; log analysis; log management; log parsing</t>
  </si>
  <si>
    <t>Anomaly Detection; Intrusion detection; Machine Learning; network security; protocol analysis; social networks</t>
  </si>
  <si>
    <t>Anomaly detection; Business intelligence; Sustainability</t>
  </si>
  <si>
    <t>Anomaly detection; Cumulative sum; Industrial control system; Programmable Logic Controller</t>
  </si>
  <si>
    <t>Anomaly detection; HPC systems; System behavior analysis; System reliability</t>
  </si>
  <si>
    <t>Anomaly detection; Big data; Data stream; Distributed detection</t>
  </si>
  <si>
    <t>Failure diagnosis; Gas lift; IoT; Real-time; System optimization</t>
  </si>
  <si>
    <t>Cross-contamination; Dna fingerprinting; Har gobind khorana; Identification; Isothermal amplification; Kary banks mullis; Logarithmic amplification; Non-pcr amplification; Nucleic acids; Primer design; Rolling circle amplification (rca); Strand displacement amplification (sda); Symmetric amplification</t>
  </si>
  <si>
    <t>Anomaly detection; knowledge acquisition; learning automata; machine learning; pattern recognition; sequences</t>
  </si>
  <si>
    <t>Data structure; Log analysis; Log pattern mining; System anomaly detection</t>
  </si>
  <si>
    <t>3GPP; 5G; 5G-ACIA; 5GAA; Advanced inter-node coordination; Anomaly detection; ATIS; Beam management; Beamforming; Change forecasting; Closed loop control; Coherent beamforming; Communications standards; CoMP; Computational intelligence; Critical communications; Cross-operator administration; FCAPS; Frequency domain; Hybrid logical/physical clock; IAB; IEEE; Industrial internet of things; Innovation; Integrated access and backhaul; Intercell interference; Interference management; ITU; Low-latency communications; MmWave propagation; Mobile fronthaul; Network densification; Network management; NR-IIoT; O-RAN; SON; Spatial domain; Streaming analytics; Synchronization; Time domain; Time-sensitive communications; Time-series analysis and prediction; URLLC; Vertical industry applications</t>
  </si>
  <si>
    <t>Anomaly detection; Automated log management; Baseline model; Binomial distribution; Change detection; Cloud computing; Clustering; Distributed systems; Forecasting; Machine learning; Sampling with confidence control; State characterization; Time series</t>
  </si>
  <si>
    <t>Control System; HMI; Human Machine Interface; PLC; Safety Analysis; V&amp;V; Validation; Verification</t>
  </si>
  <si>
    <t>Actor-level dynamicity; anomaly detection; distribution analysis</t>
  </si>
  <si>
    <t>Acoustic sensors; Deep learning; Industry 4.0; Outlier detection; Predictive maintenance</t>
  </si>
  <si>
    <t>big data; Ensemble learning; evaluation criteria; log analysis; security risk monitoring</t>
  </si>
  <si>
    <t>Anomaly detection; Bayesian modeling; Root Cause Analysis</t>
  </si>
  <si>
    <t>Artificial Intelligence; Artificial Neural Network; Condition Monitoring; Machines Failure; Predictive Maintenance</t>
  </si>
  <si>
    <t>Anomaly detection; Insider intruder; User profiling</t>
  </si>
  <si>
    <t>anomaly-detection; health-monitoring; node-state; software-architecture; system-state</t>
  </si>
  <si>
    <t>acoustics; automatic test equipment; diagnostics; inspection; integrated circuits</t>
  </si>
  <si>
    <t>Anomaly detection; change detection; contextual anomaly; log analysis; system monitoring</t>
  </si>
  <si>
    <t>Clustering; Log Analysis; Problem Identification; Service Systems</t>
  </si>
  <si>
    <t>Anomaly detection; Big Data; CNN; Log analysis</t>
  </si>
  <si>
    <t>Digital Surveillance; Failure Monitoring; High Performance Computing; Reliability Analysis</t>
  </si>
  <si>
    <t>Anomaly Detection; Consistency Checks; Software Product Lines</t>
  </si>
  <si>
    <t>Alerting system; Anomaly detection; Artificial neural networks; Data analysis; Photovoltaic systems; Predictive maintenance</t>
  </si>
  <si>
    <t>Critical infrastructure; Cyber attack; ICS; Process mining; SCADA; Security</t>
  </si>
  <si>
    <t>Control flow analysis; Execution anomaly detection; Log analysis; Trace anomaly index</t>
  </si>
  <si>
    <t>Anomaly detection; Behavior analysis; HPC systems; System reliability</t>
  </si>
  <si>
    <t>Anomaly Detection; Big Data Processing; Distributed Computing; Event Driven Compution; Log Analysis; Log Parsing; Log Sequence Violation; Real time system; Spark; Unsupervised Learning</t>
  </si>
  <si>
    <t>Data analytics; Event detection; Online monitoring; UV–Vis spectroscopy; Wastewater treatment process</t>
  </si>
  <si>
    <t>Fraud Detection; Machine Learning; Supervised Anomaly Detection &amp; Unsupervised Anomaly Detection</t>
  </si>
  <si>
    <t>Exponential smoothing; Log file analysis; Round-trip time</t>
  </si>
  <si>
    <t>anomaly mining; encoder; industrial control network; LSTM</t>
  </si>
  <si>
    <t>Anomaly detection; Log files component; Machine learning</t>
  </si>
  <si>
    <t>Churn prediction; Classification and prediction; Data mining; Machine learning; RFM analysis</t>
  </si>
  <si>
    <t>Continuous deployment; DevOps; Execution logs; Release decision; Runtime flow graph; Visualization</t>
  </si>
  <si>
    <t>Activity recognition; Manufacturing; Process elicitation</t>
  </si>
  <si>
    <t>Anomaly detection and isolation; behavior monitoring; fault detection and isolation (FDI); log data analysis; manufacturing systems; programmable logic controller (PLC)</t>
  </si>
  <si>
    <t>Arduino UNO; Automation; Human Machine Interface (HMI); Human-robot interaction; IOT(Internet of Things); Piezo sensor; Protection</t>
  </si>
  <si>
    <t>Life cycle assessment; Life cycle thinking; Mining; Philippines; Product life cycle; Sustainable development</t>
  </si>
  <si>
    <t>Anomaly diagnosis; interleaved logs; time-weighted control flow graph mining</t>
  </si>
  <si>
    <t>Anomaly detection; Industrial control system; Long short-term memory neural networks; Programmable logic controller; Side-channel</t>
  </si>
  <si>
    <t>Cloud computing; Distributed software systems; Performance anomaly detection; Software fault detection; Software monitoring; Statistical monitoring</t>
  </si>
  <si>
    <t>Adaptive query processing; Apache spark; Distributed computing; RDF stream processing; SPARQL</t>
  </si>
  <si>
    <t>Anomaly detection; industrial control systems; Modification attacks; Programmable logic controllers; Side channels</t>
  </si>
  <si>
    <t>Business Process Model and Notation (BPMN2.0); Cyber-Physical Systems (CPS); Domain-Specific Modeling (DSM); Evolvable Production Systems (EPS); Industry 4.0; Model-Based Development (MBD); Process Automation (PA)</t>
  </si>
  <si>
    <t>ACM proceedings; LATEX; Text tagging</t>
  </si>
  <si>
    <t>ICS; Modbus; Network-intrusion-detection-system; S7; SCADA; Siemens; Statechart</t>
  </si>
  <si>
    <t>Log analysis; Map-reduce; Pattern recognition</t>
  </si>
  <si>
    <t>Bakery products; Cereal; Microbial troubleshooting; Penicillium; Post-baking contamination; Shelf life; Spoilage</t>
  </si>
  <si>
    <t>IDS deployment optimization; Log data modeling; Log file analysis; Log line clustering; Markov chains</t>
  </si>
  <si>
    <t>Anomaly Detection; fault diagnosis; fault identification; IIoT; network management; WirelessHART</t>
  </si>
  <si>
    <t>big data; cloud computing; log management; logging; logs; text analytics; unstructured data</t>
  </si>
  <si>
    <t>control system reliability; DFTA; failure recovery; FMEA; Markov model; Monte Carlo simulation; PLC</t>
  </si>
  <si>
    <t>Coding practices; Development process; Event logging; Industry domain; Source code analysis</t>
  </si>
  <si>
    <t>alert management; distributed denial-of-service (DDoS) detection; k-means clustering analysis; network security; online anomaly detection; Shannon entropy</t>
  </si>
  <si>
    <t>Big data processing; Data analytics service; Software architecture</t>
  </si>
  <si>
    <t>I.3.6 [Computer Graphics]: Methodology and Techniques - Interaction techniques; I.3.8 [Computer Graphics]: Applications - Visual Analytics</t>
  </si>
  <si>
    <t>Abnormal behavior; Anomaly detection; APT (Advanced Persistent Threat); Behavior feature; Big Data; Cyber-targeted attack; MapReduce</t>
  </si>
  <si>
    <t>fault detection; integrated metrology; machine learning; overlay; virtual metrology</t>
  </si>
  <si>
    <t>Alert correlation; Anomaly detection; Clustering; Intrusion alert analysis; Prioritisation</t>
  </si>
  <si>
    <t>Balance of plant; Design methodology; Forklift; Fuel cell; Hydrogen</t>
  </si>
  <si>
    <t>Case study; Material knowing; Objects; Practice-based studies; Triggering roles</t>
  </si>
  <si>
    <t>Energy and Assets Continuous Improvement; Fault Diagnosis; Process Analysis and Monitoring; Real time Information Infrastructure; Web based visualization and data mining</t>
  </si>
  <si>
    <t>Denial of service attack; Exponential weighted moving average; Intrusion detection system; Time-correlated anomaly detection; Time-series analysis</t>
  </si>
  <si>
    <t>Event correlation; Mining algorithms; System logs; Troubleshooting of telecom systems</t>
  </si>
  <si>
    <t>agents; control; design; model; simulation; validation; virtual</t>
  </si>
  <si>
    <t>Algorithms; Modeling and Assessment; Networked Systems; System Management</t>
  </si>
  <si>
    <t>Diaries; EZ-Log; Haemophilia; Record keeping; Survey</t>
  </si>
  <si>
    <t>Fault Diagnostic; Fault prognosis; Fuzzy Logic Controller design; Knowledge-based Fault Detection; Mill fan</t>
  </si>
  <si>
    <t>Autoregressive moving average; Logistic regression; Principal components analysis; Self-organizing map</t>
  </si>
  <si>
    <t>3G mobile network; Anomaly detection; Channel quality; Fuzzy clustering; Quality variable distribution; WCDMA</t>
  </si>
  <si>
    <t>Control architecture; Programmable logic controller; Remote diagnosis; Stage diagram; Tele-maintenance; Troubleshooting</t>
  </si>
  <si>
    <t>Big data analytics; Information architecture; Instance viewer; Log attributes; Log search; Machine logs; Object oriented UX; SPL semiotic parsing language; Visualization</t>
  </si>
  <si>
    <t>anomaly detection; GPS; taxi fleet</t>
  </si>
  <si>
    <t>Artificaial inteligence; Classification method; Similarity analysis</t>
  </si>
  <si>
    <t>Classification; Honeynet; Malicious, entropy; Security</t>
  </si>
  <si>
    <t>Anomaly detection; Time series analysis</t>
  </si>
  <si>
    <t>ATE software; ATML; Depot repair; Diagnostics; XML</t>
  </si>
  <si>
    <t>agent; modeling; process; process mining; vehicle industry</t>
  </si>
  <si>
    <t>Debugging; Failure diagnostics; Log; Program analysis; Software diagnosability</t>
  </si>
  <si>
    <t>Anomaly detection; Attack characterization; Information entropy; IP spoofing; Site security monitoring</t>
  </si>
  <si>
    <t>event fiields; log management; normalizing; SOC; storage</t>
  </si>
  <si>
    <t>Anomaly Detection; Cybersecurity; Entropy; Honeynet</t>
  </si>
  <si>
    <t>Fault Diagnosis; Parameter Measurement; System Failure of HydrauLic</t>
  </si>
  <si>
    <t>Coatings; Facts analysis; Problem-solving</t>
  </si>
  <si>
    <t>Query log analysis; Usability</t>
  </si>
  <si>
    <t>Attacker; Cross-site scripting; Logging; Rule set; Sql injection; Web application firewall; Web intrusion</t>
  </si>
  <si>
    <t>Anomaly detection; Industrial automation; Intrusion detection; Possibility theory; Wireless networks</t>
  </si>
  <si>
    <t>Critical success factors; Manufacturing resource planning; Operations and production management; Sri Lanka</t>
  </si>
  <si>
    <t>availability; fault detection and classification; light source</t>
  </si>
  <si>
    <t>Closed loop knowledge system; Data warehousing; Knowledge engineering</t>
  </si>
  <si>
    <t>Anomaly detection; Condition-based maintenance; Data-derived models; Failure modes; Fault analysis; Prognostics; System health management</t>
  </si>
  <si>
    <t>Anomaly detection; Logistic joinpoint regression; Model selection; Mortality trends; Occupational cohort</t>
  </si>
  <si>
    <t>Anomaly detection; Authentication; Data mining; Security; Virtual private network</t>
  </si>
  <si>
    <t>Anomaly detection; Classification; Decision support systems; Diagnostics; Fusion; PHM; Predictions; Prognostics; Prognostics ana health management; Remaining life; Soft computing applications</t>
  </si>
  <si>
    <t>Diagnostics; Differential pressure; HART; Pressure transmitters</t>
  </si>
  <si>
    <t>Information assurance; Log analysis; Security framework</t>
  </si>
  <si>
    <t>Anomaly detection; Kernel feature space; Principal component analysis; Spacecraft; Time series data; Von Mises Fisher distribution</t>
  </si>
  <si>
    <t>Active Measurement; Collisions; Ethernet; Late Collisions; Misconfiguration; Packet Loss; Probing</t>
  </si>
  <si>
    <t>Adaptive; BANDS; Basis functions; Classification; Detection; Distributed; Fuzzy logic; Search; Spectral</t>
  </si>
  <si>
    <t>FTA; Industrial Robot; Kinetic Tree Theory; Reliability Engineering; Safety Assessment; Safety Engineering</t>
  </si>
  <si>
    <t>Administration, Maintenance; Computerized Equipment; Continuing Education; Digital Instrumentation; Maintenance, Microprocessor Equipment; Microprocessor-Based Equipment; Service, Microprocessor Equipment; Troubleshooting &amp; Repair Techniques</t>
  </si>
  <si>
    <t>Springer</t>
  </si>
  <si>
    <t>MDPI</t>
  </si>
  <si>
    <t>Academic Press</t>
  </si>
  <si>
    <t>Institute of Electrical and Electronics Engineers Inc.</t>
  </si>
  <si>
    <t>Association for Computing Machinery, Inc</t>
  </si>
  <si>
    <t>Elsevier B.V.</t>
  </si>
  <si>
    <t>Elsevier Ltd</t>
  </si>
  <si>
    <t>American Society of Mechanical Engineers (ASME)</t>
  </si>
  <si>
    <t>Chinese Academy of Sciences</t>
  </si>
  <si>
    <t>Society of Petroleum Engineers (SPE)</t>
  </si>
  <si>
    <t>Springer Science and Business Media Deutschland GmbH</t>
  </si>
  <si>
    <t>AIDI - Italian Association of Industrial Operations Professors</t>
  </si>
  <si>
    <t>John Wiley and Sons Ltd</t>
  </si>
  <si>
    <t>European Signal Processing Conference, EUSIPCO</t>
  </si>
  <si>
    <t>IEEE Computer Society</t>
  </si>
  <si>
    <t>Knowledge Systems Institute Graduate School</t>
  </si>
  <si>
    <t>Hindawi Limited</t>
  </si>
  <si>
    <t>Tomsk Polytechnic University, Publishing House</t>
  </si>
  <si>
    <t>Society of Petroleum Engineers</t>
  </si>
  <si>
    <t>Prognostics and Health Management Society</t>
  </si>
  <si>
    <t>Tech Science Press</t>
  </si>
  <si>
    <t>Springer Science and Business Media B.V.</t>
  </si>
  <si>
    <t>SAGE Publications Inc.</t>
  </si>
  <si>
    <t>American Society for Engineering Education</t>
  </si>
  <si>
    <t>MDPI AG</t>
  </si>
  <si>
    <t>Copernicus GmbH</t>
  </si>
  <si>
    <t>IOP Publishing Ltd</t>
  </si>
  <si>
    <t>Emerald Group Holdings Ltd.</t>
  </si>
  <si>
    <t>IEOM Society</t>
  </si>
  <si>
    <t>Elsevier</t>
  </si>
  <si>
    <t>International Institute of Informatics and Systemics, IIIS</t>
  </si>
  <si>
    <t>Research Publishing, Singapore</t>
  </si>
  <si>
    <t>Bentham Science Publishers</t>
  </si>
  <si>
    <t>Iran University of Medical Sciences</t>
  </si>
  <si>
    <t>Elsevier Inc.</t>
  </si>
  <si>
    <t>IGI Global</t>
  </si>
  <si>
    <t>Science Press</t>
  </si>
  <si>
    <t>American Society of Mechanical Engineers</t>
  </si>
  <si>
    <t>Dove Medical Press Ltd</t>
  </si>
  <si>
    <t>Brazilian Institute for Information in Science and Technology</t>
  </si>
  <si>
    <t>SPIE</t>
  </si>
  <si>
    <t>USENIX Association</t>
  </si>
  <si>
    <t>Springer Verlag</t>
  </si>
  <si>
    <t>Institute of Advanced Engineering and Science</t>
  </si>
  <si>
    <t>Institute of Physics Publishing</t>
  </si>
  <si>
    <t>EDP Sciences</t>
  </si>
  <si>
    <t>Public Library of Science</t>
  </si>
  <si>
    <t>wiley</t>
  </si>
  <si>
    <t>River Publishers</t>
  </si>
  <si>
    <t>IICM</t>
  </si>
  <si>
    <t>American Nuclear Society</t>
  </si>
  <si>
    <t>Springer Singapore</t>
  </si>
  <si>
    <t>VLDB Endowment</t>
  </si>
  <si>
    <t>International Multidisciplinary Scientific Geoconference</t>
  </si>
  <si>
    <t>American Institute of Physics Inc.</t>
  </si>
  <si>
    <t>Zhejiang University</t>
  </si>
  <si>
    <t>Institute of Navigation</t>
  </si>
  <si>
    <t>Offshore Technology Conference</t>
  </si>
  <si>
    <t>TAPPI Press</t>
  </si>
  <si>
    <t>Society of Exploration Geophysicists</t>
  </si>
  <si>
    <t>SRI Security Research Institute, Edith Cowan University</t>
  </si>
  <si>
    <t>Wiley Blackwell</t>
  </si>
  <si>
    <t>DEStech Publications Inc.</t>
  </si>
  <si>
    <t>Nova Science Publishers, Inc.</t>
  </si>
  <si>
    <t>Committee of WHEC2014</t>
  </si>
  <si>
    <t>American Society of Civil Engineers (ASCE)</t>
  </si>
  <si>
    <t>Association for Iron and Steel Technology, AISTECH</t>
  </si>
  <si>
    <t>Springer London</t>
  </si>
  <si>
    <t>John Wiley and Sons Inc.</t>
  </si>
  <si>
    <t>Springer New York LLC</t>
  </si>
  <si>
    <t>John Wiley and Sons</t>
  </si>
  <si>
    <t>Caltek s.r.l.</t>
  </si>
  <si>
    <t>SAE International</t>
  </si>
  <si>
    <t>World Scientific Publishing Co. Pte Ltd</t>
  </si>
  <si>
    <t>IEEE, Piscataway, NJ, United States</t>
  </si>
  <si>
    <t>Cahners Publ Co, Des Plaines, IL, United States</t>
  </si>
  <si>
    <t>Intertec Publishing Corp., Overland Park, KS, United States</t>
  </si>
  <si>
    <t>Publ by IEEE, Los Alamitos, CA, United States</t>
  </si>
  <si>
    <t>Publ by IEEE, Piscataway, NJ, United States</t>
  </si>
  <si>
    <t>Publ by TAPPI Press, Atlanta, GA, United States</t>
  </si>
  <si>
    <t>IEEE, New York, NY, USA</t>
  </si>
  <si>
    <t>Electronics Industry Assoc of Manitoba, Winnipeg, Manit, Can</t>
  </si>
  <si>
    <t>Assoc for the Advancement of Medical Instrumentation, Arlington, VA, USA</t>
  </si>
  <si>
    <t>Electronic Conventions Inc, USA., USA 17. 4, El Segundo, Calif, USA</t>
  </si>
  <si>
    <t>Morgan-Grampian Publ Co, New York, NY, USA</t>
  </si>
  <si>
    <t>IEEE, Piscataway, NJ</t>
  </si>
  <si>
    <t>Electron Conv, El Segundo, Calif</t>
  </si>
  <si>
    <t>Article</t>
  </si>
  <si>
    <t>Conference Paper</t>
  </si>
  <si>
    <t>Conference Review</t>
  </si>
  <si>
    <t>Book Chapter</t>
  </si>
  <si>
    <t>Review</t>
  </si>
  <si>
    <t>Book</t>
  </si>
  <si>
    <t>Language of Original Document</t>
  </si>
  <si>
    <t>English</t>
  </si>
  <si>
    <t>Chinese</t>
  </si>
  <si>
    <t>Russian</t>
  </si>
  <si>
    <t>Persian</t>
  </si>
  <si>
    <t>Web of science</t>
  </si>
  <si>
    <t>User Profiling in Anomaly Detection of Authorization Logs</t>
  </si>
  <si>
    <t>Anomaly detection method applied to vehicle monitoring</t>
  </si>
  <si>
    <t>Semi-supervised Log-based Anomaly Detection via Probabilistic Label Estimation</t>
  </si>
  <si>
    <t>Contextual Anomaly Detection for a Critical Industrial System based on Logs and Metrics</t>
  </si>
  <si>
    <t>Machine Tools Anomaly Detection Through Nearly Real-Time Data Analysis</t>
  </si>
  <si>
    <t>Anomaly Detection Outperforms Logistic Regression in Predicting Outcomes in Trauma Patients</t>
  </si>
  <si>
    <t>ADAM: Web Anomaly Detection Assistant based on Feature Matrix</t>
  </si>
  <si>
    <t>Converting Unstructured System Logs into Structured Event List for Anomaly Detection</t>
  </si>
  <si>
    <t>Hyperspectral Anomaly Detection Based on Laplace of Gaussian Operator</t>
  </si>
  <si>
    <t>LogAttn: Unsupervised Log Anomaly Detection with an AutoEncoder Based Attention Mechanism</t>
  </si>
  <si>
    <t>Log Attention - Assessing Software Releases with Attention-Based Log Anomaly Detection</t>
  </si>
  <si>
    <t>Early Semiconductor Anomaly Detection Based on Multivariate Time-Series Classification using multilayer Perceptron</t>
  </si>
  <si>
    <t>YASA: Yet Another Time Series Segmentation Algorithm for Anomaly Detection in Big Data Problems</t>
  </si>
  <si>
    <t>Anomaly Detection System of Controller Area Network (CAN) Bus Based on Time Series Prediction</t>
  </si>
  <si>
    <t>Log File Anomaly Detection Based on Process Mining Graphs</t>
  </si>
  <si>
    <t>Time Series Forecasting Using Holt-Winters Model Applied to Anomaly Detection in Network Traffic</t>
  </si>
  <si>
    <t>A Synthetic Dataset for Anomaly Detection of Machine Behavior</t>
  </si>
  <si>
    <t>Narrative texts-based anomaly detection using accident report documents: The case of chemical process safety</t>
  </si>
  <si>
    <t>PulSec: Secure Element based framework for sensors anomaly detection in Industry 4.0</t>
  </si>
  <si>
    <t>Root-Cause Metric Location for Microservice Systems via Log Anomaly Detection</t>
  </si>
  <si>
    <t>Development of Scalable On-Line Anomaly Detection System for Autonomous and Adaptive Manufacturing Processes</t>
  </si>
  <si>
    <t>Analyzing High-dimensional Multivariate Network Links with Integrated Anomaly Detection, Highlighting and Exploration</t>
  </si>
  <si>
    <t>Autonomous Anomaly Detection and Handling of Spatiotemporal Railway Data</t>
  </si>
  <si>
    <t>Machine Learning to Detect Anomalies in Web Log Analysis</t>
  </si>
  <si>
    <t>A Model-Based Approach to Qualified Process Automation for Anomaly Detection and Treatment</t>
  </si>
  <si>
    <t>Based on Wide Area Environment Abnormal Behavior Analysis and Anomaly Detection Research</t>
  </si>
  <si>
    <t>Round-Trip Time Anomaly Detection</t>
  </si>
  <si>
    <t>Automatic Construction of Statechart-Based Anomaly Detection Models for Multi-Threaded SCADA via Spectral Analysis</t>
  </si>
  <si>
    <t>R-Capriccio: A capacity planning and anomaly detection tool for enterprise services with live workloads</t>
  </si>
  <si>
    <t>Histogram Matrix: Log file visualization for anomaly detection</t>
  </si>
  <si>
    <t>SIERRA: Ranking Anomalous Activities in Enterprise Networks</t>
  </si>
  <si>
    <t>Multi-GNSS Constellation Anomaly Detection and Performance Monitoring</t>
  </si>
  <si>
    <t>Graph-based Event Classification in Grid Security Gateways</t>
  </si>
  <si>
    <t>Probabilistic Envelope based Visualization for Monitoring Drilling Well Data Logging</t>
  </si>
  <si>
    <t>Mathematical Programming for Anomaly Analysis of Clafer Models</t>
  </si>
  <si>
    <t>A Fault Correlation Approach To Detect Performance Anomalies in Virtual Network Function Chains</t>
  </si>
  <si>
    <t>SaNSA - the Supercomputer and Node State Architecture</t>
  </si>
  <si>
    <t>The extraction of security situation in heterogeneous log based on Str-FSFDP density peak cluster</t>
  </si>
  <si>
    <t>Sparse Representation Based Anomalies Detection in Electrocardiography Signals</t>
  </si>
  <si>
    <t>ROBUST PARAMETRIC EMPIRICAL BAYES BASED ANOMALY DETECTION FOR FLIGHT SAFETY EVENTS</t>
  </si>
  <si>
    <t>A Parameter-Free Method for the Detection of Web Attacks</t>
  </si>
  <si>
    <t>Anomaly Detection in the HVAC System Operation by a RadViz Based Visualization-Driven Approach</t>
  </si>
  <si>
    <t>An explainable artificial intelligence approach for unsupervised fault detection and diagnosis in rotating machinery</t>
  </si>
  <si>
    <t>Wind Fleet Generator Fault Detection via SCADA Alarms and Autoencoders</t>
  </si>
  <si>
    <t>USING UNSUPERVISED MACHINE LEARNING ALGORITHM TO PREVENT THE STICKING OF DRILLING AND CASING STRINGS</t>
  </si>
  <si>
    <t>Investigating Event Log Analysis with Minimum Apriori Information</t>
  </si>
  <si>
    <t>Integrity monitoring of cast in-situ piles using thermal approach: A field case study</t>
  </si>
  <si>
    <t>Bayesian Root Cause Analysis by Separable Likelihoods</t>
  </si>
  <si>
    <t>Detecting Anomalous Transactions via an IoT Based Application: A Machine Learning Approach for Horse Racing Betting</t>
  </si>
  <si>
    <t>Using recurrence plot analysis for software execution interpretation and fault detection</t>
  </si>
  <si>
    <t>FAULT DIAGNOSIS OF TIMED EVENT SYSTEMS: AN EXPLORATION OF MACHINE LEARNING METHODS</t>
  </si>
  <si>
    <t>Belief network discovery from event logs for business process analysis</t>
  </si>
  <si>
    <t>LogLens: A Real-time Log Analysis System</t>
  </si>
  <si>
    <t>LogMine: Fast Pattern Recognition for Log Analytics</t>
  </si>
  <si>
    <t>DDoS Attack Modeling and Detection Using SMO</t>
  </si>
  <si>
    <t>Technology-Enhanced Process Elicitation of Worker Activities in Manufacturing</t>
  </si>
  <si>
    <t>Defense and Monitoring Model for Distributed Denial of Service Attacks</t>
  </si>
  <si>
    <t>Comparative Analysis of Machine Learning-Based Algorithms for Detection of Anomalies in IIoT</t>
  </si>
  <si>
    <t>Online System Problem Detection by Mining Patterns of Console Logs</t>
  </si>
  <si>
    <t>Data-Driven Anomaly Diagnosis for Machining Processes</t>
  </si>
  <si>
    <t>GRANO: Interactive Graph-based Root Cause Analysis for Cloud-Native Distributed Data Platform</t>
  </si>
  <si>
    <t>Mining Safety Event in Industrial Control Network Based on the Long-Short Term Memory Networks</t>
  </si>
  <si>
    <t>Making Real Time Data Analytics Available as a Service</t>
  </si>
  <si>
    <t>Modeling of Cloud 3D Printing Service Hyper-Network in Service-Oriented Manufacturing Systems</t>
  </si>
  <si>
    <t>Detecting DDoS attack based on PSO Clustering algorithm</t>
  </si>
  <si>
    <t>Research Risk Factors in Monitoring Well Drilling-A Case Study Using Machine Learning Methods</t>
  </si>
  <si>
    <t>Log-based software monitoring: a systematic mapping study</t>
  </si>
  <si>
    <t>Safety Risk Monitoring of Cyber-Physical Power Systems Based on Ensemble Learing Algorithm</t>
  </si>
  <si>
    <t>On Machine Learning Approaches for Automated Log Management</t>
  </si>
  <si>
    <t>Entropy Clustering Approach for Improving Forecasting in DDoS Attacks</t>
  </si>
  <si>
    <t>Analyzing the Impact of Cyber Security Related Attributes for Intrusion Detection Systems</t>
  </si>
  <si>
    <t>Runtime Monitoring in Continuous Deployment by Differencing Execution Behavior Model</t>
  </si>
  <si>
    <t>A trust aware security mechanism to detect sinkhole attack in RPL-based IoT environment using random forest-RFTRUST</t>
  </si>
  <si>
    <t>Count-based change point detection via multi-output log-Gaussian Cox processes</t>
  </si>
  <si>
    <t>Strider: A Hybrid Adaptive Distributed RDF Stream Processing Engine</t>
  </si>
  <si>
    <t>A Host Intrusion Detection System architecture for embedded industrial devices</t>
  </si>
  <si>
    <t>Reliability analysis of systems with discrete event data using association rules</t>
  </si>
  <si>
    <t>A Review on Honeypot-based Botnet Detection Models for Smart Factory</t>
  </si>
  <si>
    <t>Reducing False Positives Of User-to-Entity First-Access Alerts for User Behavior Analytics</t>
  </si>
  <si>
    <t>Troubleshooting Transiently-Recurring Problems in Production Systems with Blame-Proportional Logging</t>
  </si>
  <si>
    <t>Identifying Impactful Service System Problems via Log Analysis</t>
  </si>
  <si>
    <t>Characterizing the Usability of Interactive Applications Through Query Log Analysis</t>
  </si>
  <si>
    <t>Learning Bayesian Network Structures to Augment Aircraft Diagnostic Reference Models</t>
  </si>
  <si>
    <t>Profiling DNS tunneling attacks with PCA and mutual information</t>
  </si>
  <si>
    <t>Classification of Seemingly Random Failures using Similarity Analysis</t>
  </si>
  <si>
    <t>Automatically predicting cyber attack preference with attributed heterogeneous attention networks and transductive learning</t>
  </si>
  <si>
    <t>Managing Cloud-generated Logs Using Big Data Technologies</t>
  </si>
  <si>
    <t>INCORPORATING DISTRIBUTED CONTROL SYSTEM-BASED MANUFACTURING INTO UNDERGRADUATE CHEMICAL ENGINEERING EDUCATION</t>
  </si>
  <si>
    <t>Autoencoders for strategic decision support</t>
  </si>
  <si>
    <t>A Review of Rule Learning-Based Intrusion Detection Systems and Their Prospects in Smart Grids</t>
  </si>
  <si>
    <t>Improving Software Diagnosability via Log Enhancement</t>
  </si>
  <si>
    <t>Knowledge Modeling in Troubleshooting</t>
  </si>
  <si>
    <t>Improved Dynamic Dependability Assessment Through Integration With Prognostics</t>
  </si>
  <si>
    <t>A comprehensive survey on software-defined networking for smart communities</t>
  </si>
  <si>
    <t>Research on Support Effectiveness Modeling and Simulating of Aviation Materiel Autonomic Logistics System</t>
  </si>
  <si>
    <t>Deep learning-based monitoring of laser powder bed fusion process on variable time-scales using heterogeneous sensing and operando X-ray radiography guidance</t>
  </si>
  <si>
    <t>Differentiation of materials and laser powder bed fusion processing regimes from airborne acoustic emission combined with machine learning</t>
  </si>
  <si>
    <t>Fuzzy expert system for troubleshooting of the deodorizer unit in a palm oil refining plant</t>
  </si>
  <si>
    <t>Population dynamics of coliforms in a commercial Cheddar cheese production facility</t>
  </si>
  <si>
    <t>State-of-the-art review on advancements of data mining in structural health monitoring</t>
  </si>
  <si>
    <t>Biodiversity of Actinomycetes Associated with Caribbean Sponges and Their Potential for Natural Product Discovery</t>
  </si>
  <si>
    <t>Leveraging mill-wide big data sets for process and quality improvement in paperboard production</t>
  </si>
  <si>
    <t>Use of chemostat cultures mimicking different phases of wine fermentations as a tool for quantitative physiological analysis</t>
  </si>
  <si>
    <t>Filtering Log Data: Finding the Needles in the Haystack</t>
  </si>
  <si>
    <t>Paper machine process troubleshooting - Diagnostic Techniques</t>
  </si>
  <si>
    <t>Unmanned Aerial Mass Spectrometer Systems for In-Situ Volcanic Plume Analysis</t>
  </si>
  <si>
    <t>Indirect advisory control for chemical plant based on fuzzy logic</t>
  </si>
  <si>
    <t>An Inactive Dispersin B Probe for Monitoring PNAG Production in Biofilm Formation</t>
  </si>
  <si>
    <t>A Big Data Solution for Troubleshooting Mobile Network Performance Problems</t>
  </si>
  <si>
    <t>Creating Automated Test and Repair Solutions with Advanced Diagnostics and ATE Software</t>
  </si>
  <si>
    <t>Active misconfiguration detection in Ethernet networks based on analysis of end-to-end anomalies</t>
  </si>
  <si>
    <t>Informed maintenance for next generation reusable launch systems</t>
  </si>
  <si>
    <t>Informed maintenance for next generation space transportation systems</t>
  </si>
  <si>
    <t>Experimental and computational surface hydrophobicity analysis of a non-enveloped virus and proteins</t>
  </si>
  <si>
    <t>Study of factors impacting remote diagnosis performance on a PLC based automated system</t>
  </si>
  <si>
    <t>Contrasted sensitivity of DMSP production to high light exposure in two Arctic under-ice blooms</t>
  </si>
  <si>
    <t>Pythia: Detection, Localization, and Diagnosis of Performance Problems</t>
  </si>
  <si>
    <t>Lithography Light Source Fault Detection</t>
  </si>
  <si>
    <t>Retrieving Relevant Reports from a Customer Engagement Repository</t>
  </si>
  <si>
    <t>Flight data recorder: Monitoring peirsistent-state interactions to improve systems management</t>
  </si>
  <si>
    <t>Practical trouble shooting techniques for cryogenic gas plants</t>
  </si>
  <si>
    <t>Anthropogenic and physiologically induced stress responses in captive coyotes</t>
  </si>
  <si>
    <t>Evaluation of Postharvest Senescence of Broccoli via Hyperspectral Imaging</t>
  </si>
  <si>
    <t>Flexible phase control of spatial light modulators in interferometric surface figure tests</t>
  </si>
  <si>
    <t>Growth potential and biofilm development of nonstarter bacteria on surfaces exposed to a continuous whey stream</t>
  </si>
  <si>
    <t>Contrasting Patterns of Demography and Population Viability Among Gopher Tortoise Populations in Alabama</t>
  </si>
  <si>
    <t>Calculating the Reliability of Rolling Stock during Normal Operation</t>
  </si>
  <si>
    <t>Use of a Mobile App for the Process Evaluation of an Intervention in Health Care: Development and Usability Study</t>
  </si>
  <si>
    <t>Virtualized Network Service Topology Exploration Using Nepal</t>
  </si>
  <si>
    <t>Changes in optical characteristics of surface microlayers hint to photochemically and microbially mediated DOM turnover in the upwelling region off the coast of Peru</t>
  </si>
  <si>
    <t>Implementing the Xpert (R) MTB/RIF Diagnostic Test for Tuberculosis and Rifampicin Resistance: Outcomes and Lessons Learned in 18 Countries</t>
  </si>
  <si>
    <t>Perfluoroalkyl acids and their precursors in floor dust of children's bedrooms - Implications for indoor exposure</t>
  </si>
  <si>
    <t>Mitochondrial DNA Fragmentation as a Molecular Tool to Monitor Thermal Processing of Plant-Derived, Low-Acid Foods, and Biomaterials</t>
  </si>
  <si>
    <t>A decline in global CFC-11 emissions during 2018-2019</t>
  </si>
  <si>
    <t>Blubber steroid hormone profiles as indicators of physiological state in free-ranging common bottlenose dolphins (Tursiops truncatus)</t>
  </si>
  <si>
    <t>Temperature and serine phosphorylation regulate glycerol-3-phosphate dehydrogenase in skeletal muscle of hibernating Richardson's ground squirrels</t>
  </si>
  <si>
    <t>An unexpected and persistent increase in global emissions of ozone-depleting CFC-11</t>
  </si>
  <si>
    <t>Assessing the influence of migration barriers and feeding ecology on total mercury concentrations in Dolly Varden (Salvelinus malma) from a glaciated and non-glaciated stream</t>
  </si>
  <si>
    <t>Microbial source tracking (MST) in Chattahoochee River National Recreation Area: Seasonal and precipitation trends in MST marker concentrations, and associations with E. coli levels, pathogenic marker presence, and land use</t>
  </si>
  <si>
    <t>Bayesian Networks in Fault Diagnosis</t>
  </si>
  <si>
    <t>Harvesting V-48 at the National Superconducting Cyclotron Laboratory</t>
  </si>
  <si>
    <t>A Video Surveillance System to Monitor Breeding Colonies of Common Terns (Sterna Hirundo)</t>
  </si>
  <si>
    <t>Fine Particle Emissions From Tropical Peat Fires Decrease Rapidly With Time Since Ignition</t>
  </si>
  <si>
    <t>Qiu, Huida; Liu, Yan; Subrahmanya, Niranjan A.; Li, Weichang</t>
  </si>
  <si>
    <t>Zamanian, Zahedeh; Feizollah, Ali; Anuar, Nor Badrul; Kiah, Laiha Binti Mat; Srikanth, Karanam; Kumar, Sudhindra</t>
  </si>
  <si>
    <t>Bogatinovski, Jasmin; Madjarov, Gjorgji; Nedelkoski, Sasho; Cardoso, Jorge; Kao, Odej</t>
  </si>
  <si>
    <t>Boudehenn, Clet; Cexus, Jean-Christophe; Boudraa, Abdel A.</t>
  </si>
  <si>
    <t>Bao, Liang; Li, Qian; Lu, Peiyao; Lu, Jie; Ruan, Tongxiao; Zhang, Ke</t>
  </si>
  <si>
    <t>Garcia, P.; Agard, B.; Saunier, N.</t>
  </si>
  <si>
    <t>Qian, Yun; Ying, Shi; Wang, Bingming</t>
  </si>
  <si>
    <t>Yang, Lin; Chen, Junjie; Wang, Zan; Wang, Weijing; Jiang, Jiajun; Dong, Xuyuan; Zhang, Wenbin</t>
  </si>
  <si>
    <t>Farshchi, Mostafa; Weber, Ingo; Della Corte, Raffaele; Pecchia, Antonio; Cinque, Marcello; Schneider, Jean-Guy; Grundy, John</t>
  </si>
  <si>
    <t>Du, Qingfeng; Zhao, Liang; Xu, Jincheng; Han, Yongqi; Zhang, Shuangli</t>
  </si>
  <si>
    <t>Das, Tanmoy Kanti; Adepu, Sridhar; Zhou, Jianying</t>
  </si>
  <si>
    <t>Herranz, Gorka; Antolinez, Alfonso; Escartin, Javier; Arregi, Amaia; Kepa Gerrikagoitia, Jon</t>
  </si>
  <si>
    <t>Li, Zezhou; Zhang, Jing; Zhang, Xianbo; Lin, Feng; Wang, Chao; Cai, Xingye</t>
  </si>
  <si>
    <t>Ilicheva, Vera V.; Guda, Alexandr N.; Shevchuk, Petr S.</t>
  </si>
  <si>
    <t>Catillo, Marta; Pecchia, Antonio; Villano, Umberto</t>
  </si>
  <si>
    <t>Ott, Harold; Bogatinovski, Jasmin; Acker, Alexander; Nedelkoski, Sasho; Kao, Odej</t>
  </si>
  <si>
    <t>Zhang, Chenxi; Peng, Xin; Sha, Chaofeng; Zhang, Ke; Fu, Zhenqing; Wu, Xiya; Lin, Qingwei; Zhang, Dongmei</t>
  </si>
  <si>
    <t>Uddin, Shahadat; Choudhury, Nazim</t>
  </si>
  <si>
    <t>Haller, Piroska; Genge, Bela; Duka, Adrian-Vasile</t>
  </si>
  <si>
    <t>Dezman, Zachary D. W.; Gao, Chen; Yang, Shiming; Hu, Peter; Yao, Li; Li, Hsiao-Chi; Chang, Chein-I.; Mackenzie, Colin</t>
  </si>
  <si>
    <t>Cha, Sungdeok; Lee, Junsup; Kim, Sangrok; Cho, Sanghyun</t>
  </si>
  <si>
    <t>Dunlap, Stephen; Butts, Jonathan; Lopez, Juan; Rice, Mason; Mullins, Barry</t>
  </si>
  <si>
    <t>Amen, Bakhtiar; Grigoris, Antonio</t>
  </si>
  <si>
    <t>Li, Zongze; Davidson, Matthew; Fu, Song; Blanchard, Sean; Lang, Michael</t>
  </si>
  <si>
    <t>Ma Shixin; Liu Chuntong; Wang Hao; Li Hongcai; He Zhenxin</t>
  </si>
  <si>
    <t>Zhang, Linming; Li, Wenzhong; Zhang, Zhijie; Lu, Qingning; Hou, Ce; Hu, Peng; Gui, Tong; Lu, Sanglu</t>
  </si>
  <si>
    <t>Zuo, Yuan; Wu, Yulei; Min, Geyong; Huang, Chengqiang; Pei, Ke</t>
  </si>
  <si>
    <t>Munir, Sohail; Ali, Hamid; Qureshi, Jahangeer</t>
  </si>
  <si>
    <t>Mellah, Samia; Trardi, Youssef; Graton, Guillaume; Ananou, Bouchra; El Adel, El Mostafa; Ouladsine, Mustapha</t>
  </si>
  <si>
    <t>Marti, Luis; Sanchez-Pi, Nayat; Manuel Molina, Jose; Bicharra Garcia, Ana Cristina</t>
  </si>
  <si>
    <t>He, Shilin; Zhu, Jieming; He, Pinjia; Lyu, Michael R.</t>
  </si>
  <si>
    <t>Tan, Xiangtian; Zhang, Chen; Li, Bo; Ge, Binbin; Liu, Chen</t>
  </si>
  <si>
    <t>Luftensteiner, Sabrina; Praher, Patrick</t>
  </si>
  <si>
    <t>Boateng, Emmanuel Aboah; Bruce, J. W.; Talbert, Douglas A.</t>
  </si>
  <si>
    <t>Garcia, Johan; Vehkajarvi, Tobias</t>
  </si>
  <si>
    <t>Xiao, Yu-jun; Xu, Wen-yuan; Jia, Zhen-hua; Ma, Zhuo-ran; Qi, Dong-lian</t>
  </si>
  <si>
    <t>Shah, Neil</t>
  </si>
  <si>
    <t>Ghosh, Arup; Qin, Shiming; Lee, Jooyeoun; Wang, Gi-Nam</t>
  </si>
  <si>
    <t>Andrysiak, Tomasz; Saganowski, Lukasz; Maszewski, Miroslaw</t>
  </si>
  <si>
    <t>Krueger, Tammo; Gehl, Christian; Rieck, Konrad; Laskov, Pavel</t>
  </si>
  <si>
    <t>Myers, David; Suriadi, Suriadi; Radke, Kenneth; Foo, Ernest</t>
  </si>
  <si>
    <t>Song, Bomi; Suh, Yongyoon</t>
  </si>
  <si>
    <t>Deshpande, Varun; George, Laurent; Badis, Hakim</t>
  </si>
  <si>
    <t>Kalaki, Parisa Sadat; Shameli-Sendi, Alireza; Abbasi, Behzad Khalaji Emamzadeh</t>
  </si>
  <si>
    <t>Wang, Lingzhi; Zhao, Nengwen; Chen, Junjie; Li, Pinnong; Zhang, Wenchi; Sui, Kaixin</t>
  </si>
  <si>
    <t>Matsubara, Takashi; Sato, Kazuki; Hama, Kenta; Tachibana, Ryosuke; Uehara, Kuniaki</t>
  </si>
  <si>
    <t>Drugan, Madalina M.</t>
  </si>
  <si>
    <t>Choi, Seunghyun; Youm, Sekyoung; Kang, Yong-Shin</t>
  </si>
  <si>
    <t>Jadidi, Zahra; Foo, Ernest; Hussain, Mukhtar; Fidge, Colin</t>
  </si>
  <si>
    <t>Ko, Sungahnn; Afzal, Shehzad; Walton, Simon; Yang, Yang; Chae, Junghoon; Malik, Abish; Jang, Yun; Chen, Min; Ebert, David</t>
  </si>
  <si>
    <t>Alharbi, Basma; Liang, Zhenwen; Aljindan, Jana M.; Agnia, Ammar K.; Zhang, Xiangliang</t>
  </si>
  <si>
    <t>Kulahci, Murat; Bergquist, Bjarne; Soderholm, Peter</t>
  </si>
  <si>
    <t>Cao, Qimin; Qiao, Yinrong; Lyu, Zhong</t>
  </si>
  <si>
    <t>Chen, DeJiu; Panfilenko, Dmitri Valeri; Khabbazi, Mahmood R.; Sonntag, Daniel</t>
  </si>
  <si>
    <t>Zhang, Lin; Li, Xiaoping</t>
  </si>
  <si>
    <t>Brahneborg, Daniel; Afzal, Wasif; Causevic, Adnan; Sundmark, Daniel; Bjorkman, Mats</t>
  </si>
  <si>
    <t>Kim, Doyun; Heo, Tae-Young</t>
  </si>
  <si>
    <t>Jadidi, Z.; Dorri, A.; Jurdak, R.; Fidge, C.</t>
  </si>
  <si>
    <t>Kleinmann, Amit; Wool, Avishai</t>
  </si>
  <si>
    <t>Onishi, Takako; Kashima, Hisashi</t>
  </si>
  <si>
    <t>Zhang, Qi; Cherkasova, Ludmila; Mathews, Guy; Greene, Wayne; Smirni, Evgenia</t>
  </si>
  <si>
    <t>Liu, Jiawei; Hou, Zhirong; Li, Ying</t>
  </si>
  <si>
    <t>Frei, Adrian; Rennhard, Marc</t>
  </si>
  <si>
    <t>Shi, Fa-Bin; Sun, Xiao-Qian; Gao, Jin-Hua; Xu, Li; Shen, Hua-Wei; Cheng, Xue-Qi</t>
  </si>
  <si>
    <t>Vedros, Kurt; Makrakis, Georgios Michail; Kolias, Constantinos; Xian, Min; Barbara, Daniel; Rieger, Craig</t>
  </si>
  <si>
    <t>Lee, Jehyun; Tang, Farren; Thet, Phyo May; Yeoh, Desmond; Rybczynski, Mitch; Divakaran, Dinil Mon</t>
  </si>
  <si>
    <t>Viola, Laura; Ronchieri, Elisabetta; Cavallaro, Claudia</t>
  </si>
  <si>
    <t>Czajkowski, Michal; Gill, Ryan; Rempala, Grzegorz</t>
  </si>
  <si>
    <t>Gunning, Kazuma; Walter, Todd; Enge, Per</t>
  </si>
  <si>
    <t>Obert, James; Chavez, Adrian</t>
  </si>
  <si>
    <t>Lu, Siyang; Wei, Xiang; Li, Yandong; Wang, Liqiang</t>
  </si>
  <si>
    <t>Rajput, Kishansingh; Chen, Guoning</t>
  </si>
  <si>
    <t>Weckesser, Markus; Lochau, Malte; Ries, Michael; Schuerr, Andy</t>
  </si>
  <si>
    <t>Cotroneo, Domenico; Natella, Roberto; Rosiello, Stefano</t>
  </si>
  <si>
    <t>Agarwal, Neil; Greenberg, Hugh; Blanchard, Sean; DeBardeleben, Nathan</t>
  </si>
  <si>
    <t>Wang, Chundong; Zhao, Tong; Mo, Xiuliang</t>
  </si>
  <si>
    <t>La Mazza, D.; Basone, F.; Longo, M.; Daro, P.; Cigada, A.</t>
  </si>
  <si>
    <t>Shittu, Riyanat; Healing, Alex; Ghanea-Hercock, Robert; Bloomfield, Robin; Rajarajan, Muttukrishnan</t>
  </si>
  <si>
    <t>Andrysiak, Tomasz</t>
  </si>
  <si>
    <t>Yelundur, Anil; Campbell, Keith</t>
  </si>
  <si>
    <t>Spahic, Rialda; Lundteigen, Mary Ann</t>
  </si>
  <si>
    <t>de la Torre-Abaitua, Gonzalo; Lago-Fernandez, Luis F.; Arroyo, David</t>
  </si>
  <si>
    <t>Novikova, Evgenia; Bestuzhev, Mikhail; Kotenko, Igor</t>
  </si>
  <si>
    <t>Cinque, Marcello; Esposito, Christian; Pecchia, Antonio</t>
  </si>
  <si>
    <t>Brito, Lucas C.; Susto, Gian Antonio; Brito, Jorge N.; Duarte, Marcus A., V</t>
  </si>
  <si>
    <t>Bonissone, Piero P.; Iyer, Naresh</t>
  </si>
  <si>
    <t>Mazzoleni, Mirko; Sarda, Kisan; Acernese, Antonio; Russo, Luigi; Manfredi, Leonardo; Glielmo, Luigi; Del Vecchio, Carmen</t>
  </si>
  <si>
    <t>Aslam, Nida; Khan, Irfan Ullah; Alansari, Aisha; Alrammah, Marah; Alghwairy, Atheer; Alqahtani, Rahaf; Alqahtani, Razan; Almushikes, Maryam; Hashim, Mohammed A. L.</t>
  </si>
  <si>
    <t>Hung, Yu-Hsin; Jheng, Bing-Jhong; Li, Hong-Wei; Lai, Wen-Yang; Mallissery, Sanoop; Wu, Yu-Sung</t>
  </si>
  <si>
    <t>Beretta, Mattia; Jose Cardenas, Juan; Koch, Cosmin; Cusido, Jordi</t>
  </si>
  <si>
    <t>Cohen, Joseph; Jiang, Baoyang; Ni, Jun</t>
  </si>
  <si>
    <t>Zhu, Jieming; He, Shilin; Liu, Jinyang; He, Pinjia; Xie, Qi; Zheng, Zibin; Lyu, Michael R.</t>
  </si>
  <si>
    <t>Shcherbakov, Roman E.; Kovalev, Artem, V</t>
  </si>
  <si>
    <t>Makanju, Adetokunbo; Zincir-Heywood, A. Nur; Milios, Evangelos E.</t>
  </si>
  <si>
    <t>Crawford, Bryn; Sourki, Reza; Khayyam, Hamid; Milani, S. Abbas</t>
  </si>
  <si>
    <t>Sun, Qianchen; Elshafie, Mohammed Z. E. B.; Barker, Chris; Fisher, Anthony; Schooling, Jennifer; Rui, Yi</t>
  </si>
  <si>
    <t>Liang, Tianbao; Wang, Hu</t>
  </si>
  <si>
    <t>Mahindru, Ruchi; Kumar, Harshit; Bansal, Sahil</t>
  </si>
  <si>
    <t>Skorski, Maciej</t>
  </si>
  <si>
    <t>Min, Moohong; Lee, Jemin Justin; Park, Hyunbeom; Lee, Kyungho</t>
  </si>
  <si>
    <t>Chow, Christopher W. K.; Liu, Jixue; Li, Jiuyong; Swain, Nick; Reid, Katherine; Saint, Christopher P.</t>
  </si>
  <si>
    <t>Mosdorf, M.</t>
  </si>
  <si>
    <t>Kaupp, Lukas; Webert, Heiko; Nazemi, Kawa; Humm, Bernhard; Simons, Stephan</t>
  </si>
  <si>
    <t>Berjab, Nesrine; Le, Hieu Hanh; Yokota, Haruo</t>
  </si>
  <si>
    <t>Wurzenberger, Markus; Skopik, Florian; Settanni, Giuseppe; Scherrer, Wolfgang</t>
  </si>
  <si>
    <t>Saia, Roberto; Carta, Salvatore</t>
  </si>
  <si>
    <t>Del Rosso, Verdiana; Andreucci, Andrea; Boria, Simonetta; Corradini, Maria Letizia; Ranalli, Antonio</t>
  </si>
  <si>
    <t>Pearce, Hammond; Surabhi, Virinchi Roy; Krishnamurthy, Prashanth; Trujillo, Joshua; Karri, Ramesh; Khorrami, Farshad</t>
  </si>
  <si>
    <t>Salazar, Zujany; Cavalli, Ana Rosa; Mallouli, Wissam; Sebek, Filip; Zaidi, Fatiha; Rakoczy, Monika Ewa</t>
  </si>
  <si>
    <t>Meng, Weibin; Liu, Ying; Huang, Yuheng; Zhang, Shenglin; Zaiter, Federico; Chen, Bingjin; Pei, Dan</t>
  </si>
  <si>
    <t>Savickas, Titas; Vasilecas, Olegas</t>
  </si>
  <si>
    <t>Debnath, Biplob; Solaimani, Mohiuddin; Gulzar, Muhammad Ali; Arora, Nipun; Lumezanu, Cristian; Xu, Jianwu; Zong, Bo; Zhang, Hui; Jiang, Guofei; Khan, Latifur</t>
  </si>
  <si>
    <t>Lin, Fred; Muzumdar, Keyur; Laptev, Nikolay Pavlovich; Curelea, Mihai-Valentin; Lee, Seunghak; Sankar, Sriram</t>
  </si>
  <si>
    <t>Ahmed, Arman; Krishnan, Vignesh V. G.; Foroutan, Seyedeh Armina; Touhiduzzaman, Md.; Rublein, Caroline; Srivastava, Anurag; Wu, Yinghui; Hahn, Adam; Suresh, Sindhu</t>
  </si>
  <si>
    <t>Liu, Xiaotong; Tong, Yingbei; Xu, Anbang; Akkiraju, Rama</t>
  </si>
  <si>
    <t>Hamooni, Hossein; Debnath, Biplob; Xu, Jianwu; Zhang, Hui; Jiang, Guofei; Mueen, Abdullah</t>
  </si>
  <si>
    <t>Bonissone, Piero P.</t>
  </si>
  <si>
    <t>Jadidi, Zahra; Hagemann, Joshua; Quevedo, Daniel</t>
  </si>
  <si>
    <t>Raeth, PG; Pilati, ML</t>
  </si>
  <si>
    <t>Daneshgadeh, Salva; Baykal, Nazife; Ertekin, Seyda</t>
  </si>
  <si>
    <t>Coccarelli, David; Gehm, Michael E.; Greenberg, Joel A.</t>
  </si>
  <si>
    <t>Knoch, Soenke; Ponpathirkoottam, Shreeraman; Fettke, Peter; Loos, Peter</t>
  </si>
  <si>
    <t>Sicard, Franck; Hotellier, Estelle; Perez-Olivares, Javier Soto; Zamai, Eric</t>
  </si>
  <si>
    <t>Wu, Dehao; Zhou, Donghua; Chen, Maoyin</t>
  </si>
  <si>
    <t>Abad, C; Taylor, J; Sengul, C; Yurcik, W; Zhou, Y; Rowe, K</t>
  </si>
  <si>
    <t>Tariq, Usman; Malik, Yasir; Abdulrazak, Bessam</t>
  </si>
  <si>
    <t>Naik, Bhupal D. S.; Dondeti, Venkatesulu; Balakrishna, Sivadi</t>
  </si>
  <si>
    <t>Langone, Rocco; Cuzzocrea, Alfredo; Skantzos, Nikolaos</t>
  </si>
  <si>
    <t>Xu, Wei; Huang, Ling; Fox, Armando; Patterson, David; Jordan, Michael</t>
  </si>
  <si>
    <t>Liang, Y. C.; Wang, S.; Li, W. D.; Lu, X.</t>
  </si>
  <si>
    <t>Giro, Riccardo Angelo; Bernasconi, Giancarlo; Giunta, Giuseppe; Cesari, Simone</t>
  </si>
  <si>
    <t>Wang, Hanzhang; Phuong Nguyen; Li, Jun; Kopru, Selcuk; Zhang, Gene; Katariya, Sanjeev; Ben-Romdhane, Sami</t>
  </si>
  <si>
    <t>Das, Anwesha; Mueller, Frank; Rountree, Barry</t>
  </si>
  <si>
    <t>Liu, Xiaoze; Yin, Zheng; Zhao, Chao; Ge, Congcong; Chen, Lu; Gao, Yunjun; Li, Dimeng; Wang, Ziting; Liang, Gaozhong; Tan, Jian; Li, Feifei</t>
  </si>
  <si>
    <t>Wang, Zhaobo; Jin, Zhengpin</t>
  </si>
  <si>
    <t>Xu, Donna; Wu, Dongyao; Xu, Xiwei; Zhu, Liming; Bassi, Len</t>
  </si>
  <si>
    <t>Zhang, Chenglei; Zhao, Feiyu; Wang, Zhenqian</t>
  </si>
  <si>
    <t>Deac, Crina Narcisa; Deac, Gicu Calin; Chiscop, Florina; Popa, Cicerone Laurentiu</t>
  </si>
  <si>
    <t>Hao, Xiaohong; Meng, Boyu; Gu, Kaicheng</t>
  </si>
  <si>
    <t>Islamov, Shamil; Grigoriev, Alexey; Beloglazov, Ilia; Savchenkov, Sergey; Gudmestad, Ove Tobias</t>
  </si>
  <si>
    <t>He, Jingzhu; Lin, Yuhang; Gu, Xiaohui; Yeh, Chin-Chia Michael; Zhuang, Zhongfang</t>
  </si>
  <si>
    <t>Candido, Jeanderson; Aniche, Mauricio; van Deursen, Arie</t>
  </si>
  <si>
    <t>Li, Qianmu; Meng, Shunmei; Zhang, Sainan; Wu, Ming; Zhang, Jing; Ahvanooey, Milad Taleby; Aslam, Muhammad Shamrooz</t>
  </si>
  <si>
    <t>Zhan, Xuegang; Wu, Wei; Shen, Leidi; Liao, Wangyunyan; Zhao, Zhiheng; Xia, Jing</t>
  </si>
  <si>
    <t>Tanwar, Sudeep; Vora, Jayneel; Kaneriya, Shriya; Tyagi, Sudhanshu; Kumar, Neeraj; Sharma, Vishal; You, Ilsun</t>
  </si>
  <si>
    <t>Harutyunyan, Ashot N.; Poghosyan, Arnak, V; Grigoryan, Naira M.; Hovhannisyan, Narek A.; Kushmerick, Nicholas</t>
  </si>
  <si>
    <t>Olabelurin, Abimbola; Veluru, Suresh; Healing, Alex; Rajarajan, Muttukrishnan</t>
  </si>
  <si>
    <t>Bhanage, Deepali Arun; Pawar, Ambika Vishal</t>
  </si>
  <si>
    <t>Cai, Zhengong; Li, Wei; Zhu, Wanyi; Liu, Lu; Yang, Bowei</t>
  </si>
  <si>
    <t>Tan, Xing Scott; Yang, Zijiang; Benlimane, Younes; Liu, Eric</t>
  </si>
  <si>
    <t>Alkahtani, Hasan; Aldhyani, Theyazn H. H.</t>
  </si>
  <si>
    <t>Abushark, Yoosef B.; Khan, Asif Irshad; Alsolami, Fawaz; Almalawi, Abdulmohsen; Alam, Md Mottahir; Agrawal, Alka; Kumar, Rajeev; Khan, Raees Ahmad</t>
  </si>
  <si>
    <t>Portillo-Dominguez, A. Omar; Ayala-Rivera, Vanessa</t>
  </si>
  <si>
    <t>Alharbi, Abdullah; Seh, Adil Hussain; Alosaimi, Wael; Alyami, Hashem; Agrawal, Alka; Kumar, Rajeev; Khan, Raees Ahmad</t>
  </si>
  <si>
    <t>Gupta, Monika; Mandal, Atri; Dasgupta, Gargi; Serebrenik, Alexander</t>
  </si>
  <si>
    <t>Yoong, Cheah Huei; Palleti, Venkata Reddy; Maiti, Rajib Ranjan; Silva, Arlindo; Poskitt, Christopher M.</t>
  </si>
  <si>
    <t>Wongwattanaporn, Supawit; Phienthrakul, Tanasanee</t>
  </si>
  <si>
    <t>Naha, Arunava; Khandelwal, Ashish; Hariharan, Krishnan S.; Kaushik, Anshul; Yadu, Ankit; Kolake, Subramanya Mayya</t>
  </si>
  <si>
    <t>Krleza, Dalibor; Vrdoljak, Boris; Brcic, Mario</t>
  </si>
  <si>
    <t>Prathapchandran, K.; Janani, T.</t>
  </si>
  <si>
    <t>Yerbowski, Chad; Lee, Juhan; Liu, Xiaogang; Roussev, Roussi; Wang, Yi-Min</t>
  </si>
  <si>
    <t>Bae, Joonho; Park, Jinkyoo</t>
  </si>
  <si>
    <t>Ren, Xiangnan; Cure, Olivier</t>
  </si>
  <si>
    <t>Purushothaman, Sujit</t>
  </si>
  <si>
    <t>Sqalli, Mohammed H.; Firdous, Syed Naeem; Salah, Khaled; Abu-Amara, Marwan</t>
  </si>
  <si>
    <t>Mittal, Khushboo; Gupta, Shalabh</t>
  </si>
  <si>
    <t>Hoang Thanh Lam</t>
  </si>
  <si>
    <t>Massri, Maria; Miklos, Zoltan; Raipin, Philippe; Meye, Pierre</t>
  </si>
  <si>
    <t>Martinez, Cyntia Vargas; Vogel-Heuser, Birgit</t>
  </si>
  <si>
    <t>Pecchia, Antonio; Cinque, Marcello; Carrozza, Gabriella; Cotroneo, Domenico</t>
  </si>
  <si>
    <t>He, Anqi; Jin, Xiaoning</t>
  </si>
  <si>
    <t>Wang, Xu; Wang, Tianyang; Ming, Anbo; Zhang, Wei; Li, Aihua; Chu, Fulei</t>
  </si>
  <si>
    <t>Ataiefard, Foozhan; Mashhadi, Mohammad Jafar; Hemmati, Hadi; Walkinshaw, Neil</t>
  </si>
  <si>
    <t>He, Kangzhe; Liu, Bin; Xie, Min; Do, Phuc; Iung, Benoit; Kuo, Way</t>
  </si>
  <si>
    <t>Ilie, Vlad-Iulian; Truica, Ciprian-Octavian; Apostol, Elena-Simona; Paschke, Adrian</t>
  </si>
  <si>
    <t>Seungjin, Lee; Abdullah, Azween; Jhanjhi, N. Z.</t>
  </si>
  <si>
    <t>Tang, Baoming; Hu, Qiaona (Joanna); Lin, Derek</t>
  </si>
  <si>
    <t>Navinchandran, Madhusudanan; Sharp, Michael E.; Brundage, Michael P.; Sexton, Thurston B.</t>
  </si>
  <si>
    <t>Correa, Debora; Polpo, Adriano; Small, Michael; Srikanth, Shreyas; Hollins, Kylie; Hodkiewicz, Melinda</t>
  </si>
  <si>
    <t>Luo, Liang; Nath, Suman; Sivalingam, Lenin Ravindranath; Musuvathi, Madan; Ceze, Luis</t>
  </si>
  <si>
    <t>Yung, I; D'ambrosio, Federico; Zaccaria, Alissa; Floreani, Fabio</t>
  </si>
  <si>
    <t>Li, Bowen; Peng, Xin; Xiang, Qilin; Wang, Hanzhang; Xie, Tao; Sun, Jun; Liu, Xuanzhe</t>
  </si>
  <si>
    <t>Caporuscio, Mauro; Flammini, Francesco; Khakpour, Narges; Singh, Prasannjeet; Thornadtsson, Johan</t>
  </si>
  <si>
    <t>He, Shilin; Lin, Qingwei; Lou, Jian-Guang; Zhang, Hongyu; Lyu, Michael R.; Zhang, Dongmei</t>
  </si>
  <si>
    <t>Fourney, Adam; Mann, Richard; Terry, Michael</t>
  </si>
  <si>
    <t>Mack, Daniel L. C.; Biswas, Gautam; Koutsoukos, Xenofon D.; Mylaraswamy, Dinkar</t>
  </si>
  <si>
    <t>Aiello, Maurizio; Mongelli, Maurizio; Cambiaso, Enrico; Papaleo, Gianluca</t>
  </si>
  <si>
    <t>Adam, M.; Aurich, J. C.</t>
  </si>
  <si>
    <t>Zhao, Jun; Liu, Xudong; Yan, Qiben; Li, Bo; Shao, Minglai; Peng, Hao; Sun, Lichao</t>
  </si>
  <si>
    <t>Lemoudden, Mouad; El Ouahidi, Bouabid</t>
  </si>
  <si>
    <t>Larsson, Alf; Hamou-Lhadj, Abdelwahab</t>
  </si>
  <si>
    <t>Chen, Daniel H.; Richmond, Peyton C.; Xu, Qiang; Gossage, John L.</t>
  </si>
  <si>
    <t>Verboven, Sam; Berrevoets, Jeroen; Wuytens, Chris; Baesens, Bart; Verbeke, Wouter</t>
  </si>
  <si>
    <t>Sharma, S.; Clark, A. D.</t>
  </si>
  <si>
    <t>Liu, Qi; Hagenmeyer, Veit; Keller, Hubert B.</t>
  </si>
  <si>
    <t>Madhuri, Padma; Nagesh, A. S.; Thirumalaikumar, M.; Varghese, Zubin; Varun, A. V.</t>
  </si>
  <si>
    <t>Paixao dos Santos, Juliana Lane; Bernardi, Angelica Olivier; Pozza Morassi, Leticia L.; Silva, Beatriz S.; Copetti, Marina Venturini; Sant'Ana, Anderson S.</t>
  </si>
  <si>
    <t>Yuan, Ding; Zheng, Jing; Park, Soyeon; Zhou, Yuanyuan; Savage, Stefan</t>
  </si>
  <si>
    <t>Kesari, MD; Velayutham, T; Sudarsan, SD; Jagadhane, M; Sailaja, U</t>
  </si>
  <si>
    <t>Jena, Sourav; Ranade, Gayatri Ajit; Sharma, Ruchi Pushpak; Arya, Kavi</t>
  </si>
  <si>
    <t>Dimitrov, V. P.; Borisova, L. V.; Hubiyan, K. L.</t>
  </si>
  <si>
    <t>Koci, Rediana; Franch, Xavier; Jovanovic, Petar; Abello, Alberto</t>
  </si>
  <si>
    <t>Foster, JD; Jones, C</t>
  </si>
  <si>
    <t>Aizpurua, Jose Ignacio; Catterson, Victoria M.; Papadopoulos, Yiannis; Chiacchio, Ferdinando; Manno, Gabriele</t>
  </si>
  <si>
    <t>Leao, Bruno P.; Fitzgibbon, Kevin T.; Puttini, Lucas C.; de Melo, Gustavo P. B.</t>
  </si>
  <si>
    <t>Torp, B; Abrahamsen, P; Blomqvist, KL; Eriksen, S; Hoeg, PL; Nielsen, BR; Mikkelsen, NJ; Pedersen, J; Straede, CA; Dossing, M</t>
  </si>
  <si>
    <t>Chaudhary, Rajat; Aujla, Gagangeet Singh; Kumar, Neeraj; Chouhan, Pushpinder Kaur</t>
  </si>
  <si>
    <t>Zhou, Yan; Zhou, Yang; Yuan, Kai; Jia, Zhiyu; Li, Shuo</t>
  </si>
  <si>
    <t>Pandiyan, Vigneashwara; Masinelli, Giulio; Claire, Navarre; Tri Le-Quang; Hamidi-Nasab, Milad; de Formanoir, Charlotte; Esmaeilzadeh, Reza; Goel, Sneha; Marone, Federica; Loge, Roland; Van Petegem, Steven; Wasmer, Kilian</t>
  </si>
  <si>
    <t>Drissi-Daoudi, Rita; Pandiyan, Vigneashwara; Loge, Roland; Shevchik, Sergey; Masinelli, Giulio; Ghasemi-Tabasi, Hossein; Parrilli, Annapaola; Wasmer, Kilian</t>
  </si>
  <si>
    <t>Salleh, Intan Suhairi; Ali, Nur Syuhada; Hourfar, Farzad; Yusof, Khairiyah Mohd; Sulaiman, Nurul Sulaiha; Jamaluddin, Hishamuddin; Zahedi, Gholamreza; Almansoori, Ali; Elkamel, Ali</t>
  </si>
  <si>
    <t>Selover, Brandon; Johnson, Jared; Waite-Cusic, Joy G.</t>
  </si>
  <si>
    <t>Gordan, Meisam; Sabbagh-Yazdi, Saeed-Reza; Ismail, Zubaidah; Ghaedi, Khaled; Carroll, Paraic; McCrum, Daniel; Samali, Bijan</t>
  </si>
  <si>
    <t>An Nguyen; Foerstel, Stefan; Kittler, Thomas; Kurzyukov, Andrey; Schwinn, Leo; Zanca, Dario; Hipp, Tobias; Jun, Sun Da; Schrapp, Michael; Rothgang, Eva; Eskofier, Bjoern</t>
  </si>
  <si>
    <t>Quick, Kathryn S.</t>
  </si>
  <si>
    <t>Sholapur, N. S.; Barty, R.; Wang, G.; Almonte, T.; Heddle, N. M.</t>
  </si>
  <si>
    <t>Vicente, Jan; Stewart, Allison; Song, Bongkeun; Hill, Russell T.; Wright, Jeffrey L.</t>
  </si>
  <si>
    <t>Choi, Hyonyoung; Lor, Amanda; Megonegal, Mike; Ji, Xiayan; Watson, Amanda; Weimer, James; Lee, Insup</t>
  </si>
  <si>
    <t>Fu, Jianzhong; Hart, Peter W.</t>
  </si>
  <si>
    <t>Vazquez-Lima, Felicitas; Silva, Paulina; Barreiro, Antonio; Martinez-Moreno, Ruben; Morales, Pilar; Quiros, Manuel; Gonzalez, Ramon; Albiol, Joan; Ferrer, Pau</t>
  </si>
  <si>
    <t>Yu, Li; Zheng, Ziming; Lan, Zhiling; Jones, Terry; Brandt, Jim M.; Gentile, Ann C.</t>
  </si>
  <si>
    <t>Mardon, Alexander; Nelson, Doug</t>
  </si>
  <si>
    <t>Andres Diaz, Jorge; Pieri, David; Wright, Kenneth; Sorensen, Paul; Kline-Shoder, Robert; Arkin, C. Richard; Fladeland, Matthew; Bland, Geoff; Buongiorno, Maria Fabrizia; Ramirez, Carlos; Corrales, Ernesto; Alan, Alfredo; Alegria, Oscar; Diaz, David; Linick, Justin</t>
  </si>
  <si>
    <t>Liu, Jing; Liu, Lihui; Liu, Zenghui; Lai, Yingxu; Qin, Hua; Luo, Shiyao</t>
  </si>
  <si>
    <t>Picciolo, G; Rizzerio, A; Amaducci, O</t>
  </si>
  <si>
    <t>Balanay, Raquel M.; Halog, Anthony</t>
  </si>
  <si>
    <t>Eddenden, Alexander; Kitova, Elena N.; Klassen, John S.; Nitz, Mark</t>
  </si>
  <si>
    <t>Skracic, K.; Bodrusic, I.</t>
  </si>
  <si>
    <t>Godyaev, A. I.; Onischenko, A. A.</t>
  </si>
  <si>
    <t>Lee, Hong-Goo; Schmitt-Weaver, Emil; Kim, Min-Suk; Han, Sang-Jun; Kim, Myoung-Soo; Kwon, Won-Taik; Park, Sung-Ki; Ryan, Kevin; Theeuwes, Thomas; Sun, Kyu-Tae; Lim, Young-Wan; Slotboom, Daan; Kubis, Michael; Staecker, Jens</t>
  </si>
  <si>
    <t>Dewey, Michael; Lauffer, Jim</t>
  </si>
  <si>
    <t>Magnaghi, A; He, JS; Chujo, T; Katsuyama, T</t>
  </si>
  <si>
    <t>Fox, JJ; Gormley, TJ</t>
  </si>
  <si>
    <t>Fox, JJ</t>
  </si>
  <si>
    <t>Redondo, Carlos; Arora, Ritu; Trung Nguyen Ba</t>
  </si>
  <si>
    <t>Heldt, Caryn L.; Zahid, Amna; Vijayaragavan, K. Saagar; Mi, Xue</t>
  </si>
  <si>
    <t>Wu, Zhenhua; Sekar, Ramnath; Hsieh, Sheng-jen (Tony)</t>
  </si>
  <si>
    <t>Lee, Ching-Fang; Amjadi, Mansour</t>
  </si>
  <si>
    <t>Logan, KP</t>
  </si>
  <si>
    <t>Shannon, Russell; Zucaro, Gregory; Tallent, Justin; Collins, Vontrelle; Carswell, John</t>
  </si>
  <si>
    <t>Galindo, Virginie; Levasseur, Maurice; Mundy, Christopher John; Gosselin, Michel; Scarratt, Michael; Papakyriakou, Tim; Stefels, Jacqueline; Gale, Matthew A.; Tremblay, Jean-Eric; Lizotte, Martine</t>
  </si>
  <si>
    <t>Kanuparthy, Partha; Lee, Danny H.; Matthews, Warren; Dovrolis, Constantine; Zarifzadeh, Sajjad</t>
  </si>
  <si>
    <t>Graham, Matthew; Pantel, Erica; Nelissen, Patrick; Moen, Jeffrey; Tincu, Eduard; Dunstan, Wayne; Brown, Daniel</t>
  </si>
  <si>
    <t>Head, Steve</t>
  </si>
  <si>
    <t>Thakkar, Dharmesh; Jiang, Zhen Ming; Hassan, Ahmed E.; Hamann, Gilbert; Flora, Parminder</t>
  </si>
  <si>
    <t>Verbowski, Chad; Kiciman, Emre; Kumar, Arunvijay; Daniels, Brad; Lu, Shan; Lee, Juhan; Wang, Yi-Min; Roussev, Roussi</t>
  </si>
  <si>
    <t>Beshears, Raymond; Butler, Larry</t>
  </si>
  <si>
    <t>Lynch, JT; Pitman, PE; Pitman, RN</t>
  </si>
  <si>
    <t>Schell, Christopher J.; Young, Julie K.; Lonsdorf, Elizabeth V.; Santymire, Rachel M.</t>
  </si>
  <si>
    <t>Guo, Xiaolei; Ahlawat, Yogesh K.; Liu, Tie; Zare, Alina</t>
  </si>
  <si>
    <t>Xue, Shuai; Dai, Yifan; Yin, Lianmin; Lin, Zhifan</t>
  </si>
  <si>
    <t>Selover, Brandon; Waite-Cusic, Joy G.</t>
  </si>
  <si>
    <t>Folt, Brian; Goessling, Jeffrey M.; Tucker, Anna; Guyer, Craig; Hermann, Sharon; Shelton-Nix, Ericha; McGowan, Conor</t>
  </si>
  <si>
    <t>Maiba, I. A.; Glazunov, D. V.; Lyashchenko, A. M.</t>
  </si>
  <si>
    <t>Chin, Winnie Szu Yun; Kurowski, Alicia; Gore, Rebecca; Chen, Guanling; Punnett, Laura</t>
  </si>
  <si>
    <t>Acuin, Pablo Q.; Puerto, Jonathan Q.; Tamayo, Rodnel O.; Abulencia, Geoffrey L.; Ibuig, Rolando F.</t>
  </si>
  <si>
    <t>Jamkhedkar, Pramod; Johnson, Theodore; Kanza, Yaron; Shaikh, Aman; Shankarnarayanan, N. K.; Shkapenyuk, Vladislav; Woodhull, Gordon</t>
  </si>
  <si>
    <t>Galgani, Luisa; Engel, Anja</t>
  </si>
  <si>
    <t>Ardizzoni, Elisa; Fajardo, Emmanuel; Saranchuk, Peter; Casenghi, Martina; Page, Anne-Laure; Varaine, Francis; Kosack, Cara S.; Hepple, Pamela</t>
  </si>
  <si>
    <t>Winkens, Kerstin; Giovanoulis, Georgios; Koponen, Jani; Vestergren, Robin; Berger, Urs; Karvonen, Anne M.; Pekkanen, Juha; Kiviranta, Hannu; Cousins, Ian T.</t>
  </si>
  <si>
    <t>Caldwell, Jane M.; Perez-Diaz, Ilenys M.; Sandeep, K. P.; Simunovic, Josip; Harris, Keith; Osborne, Jason A.; Hassan, Hosni M.</t>
  </si>
  <si>
    <t>Montzka, Stephen A.; Dutton, Geoffrey S.; Portmann, Robert W.; Chipperfield, Martyn P.; Davis, Sean; Feng, Wuhu; Manning, Alistair J.; Ray, Eric; Rigby, Matthew; Hall, Bradley D.; Siso, Carolina; Nance, J. David; Krummel, Paul B.; Muhle, Jens; Young, Dickon; O'Doherty, Simon; Salameh, Peter K.; Harth, Christina M.; Prinn, Ronald G.; Weiss, Ray F.; Elkins, James W.; Walter-Terrinoni, Helen; Theodoridi, Christina</t>
  </si>
  <si>
    <t>Galligan, Thomas M.; Boggs, Ashley S. P.; Balmer, Brian C.; Rowles, Teri; Smith, Cynthia R.; Townsend, Forrest; Wells, Randall S.; Kellar, Nicholas M.; Zolman, Eric S.; Schwacke, Lori H.</t>
  </si>
  <si>
    <t>Ruberto, Anthony A.; Logan, Samantha M.; Storey, Kenneth B.</t>
  </si>
  <si>
    <t>Montzka, Stephen A.; Dutton, Geoff S.; Yu, Pengfei; Ray, Eric; Portmann, Robert W.; Daniel, John S.; Kuijpers, Lambert; Hall, Brad D.; Mondeel, Debra; Siso, Carolina; Nance, David; Rigby, Matt; Manning, Alistair J.; Hu, Lei; Moore, Fred; Miller, Ben R.; Elkins, James W.</t>
  </si>
  <si>
    <t>Cyr, Andrew; Sergeant, Christopher J.; Lopez, Juan Andres; O'Hara, Todd</t>
  </si>
  <si>
    <t>McKee, By Anna; Molina, Marirosa; Cyterski, Mike; Couch, Ann</t>
  </si>
  <si>
    <t>Cai, Baoping; Huang, Lei; Xie, Min</t>
  </si>
  <si>
    <t>Loveless, C. Shaun; Marois, Boone E.; Ferran, Samuel J.; Wilkinson, John T.; Sutherlin, Logan; Severin, Gregory; Shusterman, Jennifer A.; Scielzo, Nicholas D.; Stoyer, Mark A.; Morrissey, David J.; Robertson, J. David; Peaslee, Graham F.; Lapi, Suzanne E.</t>
  </si>
  <si>
    <t>Wall, Jennifer Lynn; Marban, Paul R.; Brinker, David F.; Sullivan, Jeffery D.; Zimnik, Mia; Murrow, Jennifer L.; McGowan, Peter C.; Callahan, Carl R.; Prosser, Diann J.</t>
  </si>
  <si>
    <t>Roulston, C.; Paton-Walsh, C.; Smith, T. E. L.; Guerette, E. -A.; Evers, S.; Yule, C. M.; Rein, G.; Van der Werf, G. R.</t>
  </si>
  <si>
    <t>University of Southern California; Exxon Mobil Corporation</t>
  </si>
  <si>
    <t>Universiti Malaya</t>
  </si>
  <si>
    <t>Technical University of Berlin; Saints Cyril &amp; Methodius University of Skopje</t>
  </si>
  <si>
    <t>ENSTA Bretagne</t>
  </si>
  <si>
    <t>Xidian University; Xi'an Jiaotong University</t>
  </si>
  <si>
    <t>Universite de Montreal; Polytechnique Montreal; Universite de Montreal; Polytechnique Montreal</t>
  </si>
  <si>
    <t>Wuhan University</t>
  </si>
  <si>
    <t>Tianjin University; Tianjin University</t>
  </si>
  <si>
    <t>Swinburne University of Technology; Commonwealth Scientific &amp; Industrial Research Organisation (CSIRO); University of Naples Federico II; Monash University</t>
  </si>
  <si>
    <t>Tongji University</t>
  </si>
  <si>
    <t>National Institute of Technology (NIT System); National Institute of Technology Raipur; Singapore University of Technology &amp; Design</t>
  </si>
  <si>
    <t>Universidad Internacional de La Rioja (UNIR)</t>
  </si>
  <si>
    <t>Rostov State Transport University</t>
  </si>
  <si>
    <t>University of Sannio</t>
  </si>
  <si>
    <t>Technical University of Berlin</t>
  </si>
  <si>
    <t>Fudan University; Fudan University; Microsoft</t>
  </si>
  <si>
    <t>University of Sydney; State University System of Florida; University of South Florida</t>
  </si>
  <si>
    <t>George Emil Palade University of Medicine, Pharmacy, Science, &amp; Technology of Targu Mures</t>
  </si>
  <si>
    <t>University System of Maryland; University of Maryland Baltimore; University System of Maryland; University of Maryland Baltimore County; University System of Maryland; University of Maryland Baltimore; University System of Maryland; University of Maryland Baltimore; University System of Maryland; University of Maryland Baltimore; University System of Maryland; University of Maryland Baltimore County</t>
  </si>
  <si>
    <t>Korea University; Electronics &amp; Telecommunications Research Institute - Korea (ETRI)</t>
  </si>
  <si>
    <t>Air Force Institute of Technology (AFIT)</t>
  </si>
  <si>
    <t>Aston University; University of Huddersfield</t>
  </si>
  <si>
    <t>University of North Texas System; University of North Texas Denton; United States Department of Energy (DOE); Los Alamos National Laboratory; United States Department of Energy (DOE); Los Alamos National Laboratory</t>
  </si>
  <si>
    <t>Nanjing University</t>
  </si>
  <si>
    <t>University of Exeter; Huawei Technologies</t>
  </si>
  <si>
    <t>Centre National de la Recherche Scientifique (CNRS); UDICE-French Research Universities; Aix-Marseille Universite</t>
  </si>
  <si>
    <t>Pontificia Universidade Catolica do Rio de Janeiro; Universidad Carlos III de Madrid; Universidade Federal Fluminense</t>
  </si>
  <si>
    <t>Chinese University of Hong Kong; Chinese University of Hong Kong, Shenzhen</t>
  </si>
  <si>
    <t>Beihang University; State Grid Corporation of China</t>
  </si>
  <si>
    <t>Tennessee Technological University; Tennessee Technological University</t>
  </si>
  <si>
    <t>Karlstad University</t>
  </si>
  <si>
    <t>Zhejiang University; Rutgers State University New Brunswick</t>
  </si>
  <si>
    <t>Ajou University; Ajou University</t>
  </si>
  <si>
    <t>Bydgoszcz University of Science &amp; Technology</t>
  </si>
  <si>
    <t>Fraunhofer Gesellschaft</t>
  </si>
  <si>
    <t>Queensland University of Technology (QUT); Queensland University of Technology (QUT); Queensland University of Technology (QUT)</t>
  </si>
  <si>
    <t>Korea Aerospace University; Pukyong National University</t>
  </si>
  <si>
    <t>Ecole des Ponts ParisTech; Universite Gustave-Eiffel; Ecole des Ponts ParisTech; Universite Gustave-Eiffel; ESIEE Paris; Ecole des Ponts ParisTech; Universite Gustave-Eiffel</t>
  </si>
  <si>
    <t>Shahid Beheshti University</t>
  </si>
  <si>
    <t>Tianjin University; Tsinghua University</t>
  </si>
  <si>
    <t>Osaka University; Kobe University</t>
  </si>
  <si>
    <t>Eindhoven University of Technology</t>
  </si>
  <si>
    <t>Dongguk University; Sungkyunkwan University (SKKU)</t>
  </si>
  <si>
    <t>Queensland University of Technology (QUT); Griffith University</t>
  </si>
  <si>
    <t>Purdue University System; Purdue University; Purdue University West Lafayette Campus; University of Oxford; Sejong University</t>
  </si>
  <si>
    <t>University of Jeddah; King Abdullah University of Science &amp; Technology</t>
  </si>
  <si>
    <t>Lulea University of Technology; Lulea University of Technology</t>
  </si>
  <si>
    <t>East China Normal University; Shanghai International Studies University</t>
  </si>
  <si>
    <t>Royal Institute of Technology</t>
  </si>
  <si>
    <t>Beijing University of Civil Engineering &amp; Architecture; Beijing Institute of Technology</t>
  </si>
  <si>
    <t>Malardalen University</t>
  </si>
  <si>
    <t>Chungbuk National University</t>
  </si>
  <si>
    <t>Queensland University of Technology (QUT)</t>
  </si>
  <si>
    <t>Tel Aviv University</t>
  </si>
  <si>
    <t>Omron Corporation; Kyoto University</t>
  </si>
  <si>
    <t>William &amp; Mary; Hewlett-Packard</t>
  </si>
  <si>
    <t>Peking University; Peking University</t>
  </si>
  <si>
    <t>Zurich University of Applied Sciences</t>
  </si>
  <si>
    <t>Chinese Academy of Sciences; Institute of Computing Technology, CAS; Chinese Academy of Sciences; University of Chinese Academy of Sciences, CAS</t>
  </si>
  <si>
    <t>Idaho; University of Idaho; George Mason University; United States Department of Energy (DOE); Idaho National Laboratory</t>
  </si>
  <si>
    <t>University of Bologna; Istituto Nazionale di Fisica Nucleare (INFN); University of Catania</t>
  </si>
  <si>
    <t>University of Louisville; University of Louisville</t>
  </si>
  <si>
    <t>Stanford University; Stanford University</t>
  </si>
  <si>
    <t>United States Department of Energy (DOE); Sandia National Laboratories</t>
  </si>
  <si>
    <t>State University System of Florida; University of Central Florida; Beijing Jiaotong University</t>
  </si>
  <si>
    <t>University of Houston System; University of Houston</t>
  </si>
  <si>
    <t>Technical University of Darmstadt</t>
  </si>
  <si>
    <t>University of Naples Federico II</t>
  </si>
  <si>
    <t>United States Department of Energy (DOE); Los Alamos National Laboratory; University of California System; University of California Berkeley</t>
  </si>
  <si>
    <t>Tianjin University of Technology</t>
  </si>
  <si>
    <t>Polytechnic University of Milan</t>
  </si>
  <si>
    <t>City University London; British Telecom (BT)</t>
  </si>
  <si>
    <t>MITRE Corporation</t>
  </si>
  <si>
    <t>Norwegian University of Science &amp; Technology (NTNU)</t>
  </si>
  <si>
    <t>Autonomous University of Madrid</t>
  </si>
  <si>
    <t>Saint Petersburg State Electrotechnical University; Russian Academy of Sciences; St. Petersburg Federal Research Center of the Russian Academy of Sciences</t>
  </si>
  <si>
    <t>University of Padua; Universidade Federal de Sao Joao del-Rei</t>
  </si>
  <si>
    <t>General Electric</t>
  </si>
  <si>
    <t>University of Bergamo; University of Sannio</t>
  </si>
  <si>
    <t>Imam Abdulrahman Bin Faisal University; Imam Abdulrahman Bin Faisal University</t>
  </si>
  <si>
    <t>National Yang Ming Chiao Tung University</t>
  </si>
  <si>
    <t>Universitat Politecnica de Catalunya; Universitat Politecnica de Catalunya</t>
  </si>
  <si>
    <t>University of Michigan System; University of Michigan</t>
  </si>
  <si>
    <t>Huawei Technologies; Chinese University of Hong Kong; Sun Yat Sen University; Swiss Federal Institutes of Technology Domain; ETH Zurich; Southwest Minzu University; Huawei Technologies</t>
  </si>
  <si>
    <t>Tomsk Polytechnic University; Gazprom; Gazprom Neft</t>
  </si>
  <si>
    <t>Dalhousie University</t>
  </si>
  <si>
    <t>University of British Columbia; Royal Melbourne Institute of Technology (RMIT)</t>
  </si>
  <si>
    <t>University of Cambridge; Qatar University; Tongji University</t>
  </si>
  <si>
    <t>Zhongkai University of Agriculture &amp; Engineering; Wuhan University of Technology</t>
  </si>
  <si>
    <t>International Business Machines (IBM); International Business Machines (IBM)</t>
  </si>
  <si>
    <t>Dell Incorporated</t>
  </si>
  <si>
    <t>Korea University; Korea University</t>
  </si>
  <si>
    <t>University of South Australia; University of South Australia; SA Water</t>
  </si>
  <si>
    <t>Warsaw University of Technology</t>
  </si>
  <si>
    <t>Hochschule Darmstadt</t>
  </si>
  <si>
    <t>Tokyo Institute of Technology</t>
  </si>
  <si>
    <t>Austrian Institute of Technology (AIT); Technische Universitat Wien</t>
  </si>
  <si>
    <t>University of Cagliari</t>
  </si>
  <si>
    <t>University of Camerino</t>
  </si>
  <si>
    <t>New York University; New York University Tandon School of Engineering</t>
  </si>
  <si>
    <t>ABB; Centre National de la Recherche Scientifique (CNRS); UDICE-French Research Universities; Universite Paris Saclay</t>
  </si>
  <si>
    <t>Tsinghua University; Tsinghua University; Beijing University of Posts &amp; Telecommunications; Nankai University; Sun Yat Sen University</t>
  </si>
  <si>
    <t>Vilnius Gediminas Technical University; Vilnius Gediminas Technical University</t>
  </si>
  <si>
    <t>NEC Corporation; University of Texas System; University of Texas Dallas</t>
  </si>
  <si>
    <t>Facebook Inc</t>
  </si>
  <si>
    <t>Washington State University; Washington State University; Indian Institute of Technology System (IIT System); Indian Institute of Technology (IIT) - Tirupati; Siemens AG</t>
  </si>
  <si>
    <t>International Business Machines (IBM)</t>
  </si>
  <si>
    <t>University of New Mexico; NEC Corporation</t>
  </si>
  <si>
    <t>Queensland University of Technology (QUT); Griffith University; Queensland University of Technology (QUT)</t>
  </si>
  <si>
    <t>Ball Aerospace &amp; Technologies</t>
  </si>
  <si>
    <t>Middle East Technical University; Middle East Technical University</t>
  </si>
  <si>
    <t>German Research Center for Artificial Intelligence (DFKI); Saarland University</t>
  </si>
  <si>
    <t>Institut National des Sciences Appliquees de Lyon - INSA Lyon; UDICE-French Research Universities; Universite Claude Bernard Lyon 1</t>
  </si>
  <si>
    <t>Tsinghua University; Shandong University of Science &amp; Technology</t>
  </si>
  <si>
    <t>University of Illinois System; University of Illinois Urbana-Champaign</t>
  </si>
  <si>
    <t>Imam Mohammad Ibn Saud Islamic University (IMSIU); University of Sherbrooke</t>
  </si>
  <si>
    <t>University of Calabria</t>
  </si>
  <si>
    <t>University of California System; University of California Berkeley; Intel Corporation</t>
  </si>
  <si>
    <t>Coventry University; Wuhan University of Technology</t>
  </si>
  <si>
    <t>Polytechnic University of Milan; Eni SpA</t>
  </si>
  <si>
    <t>eBay Inc.</t>
  </si>
  <si>
    <t>University of North Carolina; North Carolina State University; United States Department of Energy (DOE); Lawrence Livermore National Laboratory</t>
  </si>
  <si>
    <t>Zhejiang University; Alibaba Group</t>
  </si>
  <si>
    <t>Beijing University of Posts &amp; Telecommunications</t>
  </si>
  <si>
    <t>Australian National University; University of New South Wales Sydney; University of Sydney</t>
  </si>
  <si>
    <t>Linyi University; Linyi University; Wuhan University of Technology</t>
  </si>
  <si>
    <t>Polytechnic University of Bucharest</t>
  </si>
  <si>
    <t>Lanzhou University of Technology</t>
  </si>
  <si>
    <t>Saint Petersburg Mining University; Saint Petersburg Mining University; Saint Petersburg Mining University; Universitetet i Stavanger</t>
  </si>
  <si>
    <t>ShanghaiTech University; University of North Carolina; North Carolina State University</t>
  </si>
  <si>
    <t>Wuyi University; Nanjing University of Science &amp; Technology; Nanjing University; Nanjing University of Science &amp; Technology</t>
  </si>
  <si>
    <t>Chongqing Technology &amp; Business University; University of Hong Kong; Chongqing Industry Polytechnic College; Nanjing University of Posts &amp; Telecommunications; University of Hong Kong</t>
  </si>
  <si>
    <t>Nirma University; Nirma University; Thapar Institute of Engineering &amp; Technology; Thapar Institute of Engineering &amp; Technology; Soonchunhyang University</t>
  </si>
  <si>
    <t>City University London</t>
  </si>
  <si>
    <t>Symbiosis International University; Symbiosis Institute of Technology (SIT)</t>
  </si>
  <si>
    <t>York University - Canada</t>
  </si>
  <si>
    <t>King Faisal University; King Faisal University; King Faisal University</t>
  </si>
  <si>
    <t>King Abdulaziz University; King Abdulaziz University; Babasaheb Bhimrao Ambedkar University; Babu Banarasi Das University</t>
  </si>
  <si>
    <t>University College Dublin</t>
  </si>
  <si>
    <t>Taif University; Babasaheb Bhimrao Ambedkar University; Taif University; Babu Banarasi Das University</t>
  </si>
  <si>
    <t>International Business Machines (IBM); Eindhoven University of Technology</t>
  </si>
  <si>
    <t>Singapore University of Technology &amp; Design; Andhra University; Birla Institute of Technology &amp; Science Pilani (BITS Pilani); Singapore Management University</t>
  </si>
  <si>
    <t>Mahidol University</t>
  </si>
  <si>
    <t>University of Zagreb</t>
  </si>
  <si>
    <t>Karpagam Academy of Higher Education (KAHE)</t>
  </si>
  <si>
    <t>Korea Advanced Institute of Science &amp; Technology (KAIST)</t>
  </si>
  <si>
    <t>Universite Gustave-Eiffel; ESIEE Paris; Centre National de la Recherche Scientifique (CNRS); Ecole des Ponts ParisTech</t>
  </si>
  <si>
    <t>King Fahd University of Petroleum &amp; Minerals; Khalifa University of Science &amp; Technology</t>
  </si>
  <si>
    <t>University of Connecticut</t>
  </si>
  <si>
    <t>Orange SA; Centre National de la Recherche Scientifique (CNRS); Universite de Rennes</t>
  </si>
  <si>
    <t>Bosch; Technical University of Munich</t>
  </si>
  <si>
    <t>University of Naples Federico II; Leonardo</t>
  </si>
  <si>
    <t>Northeastern University</t>
  </si>
  <si>
    <t>Tsinghua University; Northwestern Polytechnical University</t>
  </si>
  <si>
    <t>University of Calgary; University of Sheffield</t>
  </si>
  <si>
    <t>City University of Hong Kong; University of Strathclyde; City University of Hong Kong; Universite de Lorraine</t>
  </si>
  <si>
    <t>Polytechnic University of Bucharest; Fraunhofer Gesellschaft; Fraunhofer Institute Center Schloss Birlinghoven</t>
  </si>
  <si>
    <t>Taylor's University</t>
  </si>
  <si>
    <t>National Institute of Standards &amp; Technology (NIST) - USA</t>
  </si>
  <si>
    <t>University of Western Australia; University of Western Australia; University of Western Australia; Commonwealth Scientific &amp; Industrial Research Organisation (CSIRO); Alcoa; University of Western Australia</t>
  </si>
  <si>
    <t>University of Washington; University of Washington Seattle; Microsoft</t>
  </si>
  <si>
    <t>Fudan University; Fudan University; eBay Inc.; Peking University; Peking University; Singapore Management University</t>
  </si>
  <si>
    <t>Linnaeus University; Linnaeus University</t>
  </si>
  <si>
    <t>Chinese University of Hong Kong; Microsoft; University of Newcastle; Chinese University of Hong Kong; Microsoft; Microsoft Research Asia</t>
  </si>
  <si>
    <t>University of Waterloo</t>
  </si>
  <si>
    <t>Vanderbilt University; Vanderbilt University; Honeywell</t>
  </si>
  <si>
    <t>Consiglio Nazionale delle Ricerche (CNR); Istituto di Elettronica e di Ingegneria dell'Informazione e delle Telecomunicazioni (IEIIT-CNR)</t>
  </si>
  <si>
    <t>Beihang University; Beihang University; Michigan State University; University of Illinois System; University of Illinois Chicago; University of Illinois Chicago Hospital</t>
  </si>
  <si>
    <t>Mohammed V University in Rabat</t>
  </si>
  <si>
    <t>Ericsson; Concordia University - Canada</t>
  </si>
  <si>
    <t>Texas State University System; Lamar University</t>
  </si>
  <si>
    <t>Vrije Universiteit Brussel; Vrije Universiteit Brussel; University of Cambridge; University of Cambridge; University of Antwerp; KU Leuven</t>
  </si>
  <si>
    <t>Johns Hopkins University; University System of Maryland; University of Maryland College Park; West Virginia University</t>
  </si>
  <si>
    <t>Helmholtz Association; Karlsruhe Institute of Technology</t>
  </si>
  <si>
    <t>Universidade Estadual de Campinas; Universidade Federal de Santa Maria (UFSM)</t>
  </si>
  <si>
    <t>University of Illinois System; University of Illinois Urbana-Champaign; University of California System; University of California San Diego</t>
  </si>
  <si>
    <t>Bharat Electronics Limited</t>
  </si>
  <si>
    <t>Indian Institute of Technology System (IIT System); Indian Institute of Technology (IIT) - Bombay</t>
  </si>
  <si>
    <t>Don State Technical University; Don State Technical University</t>
  </si>
  <si>
    <t>Universitat Politecnica de Catalunya</t>
  </si>
  <si>
    <t>University of Strathclyde; University of Hull; University of Catania; DNV</t>
  </si>
  <si>
    <t>Embraer S.A.</t>
  </si>
  <si>
    <t>Karlstad University; Durham University; Thapar Institute of Engineering &amp; Technology; British Telecom (BT)</t>
  </si>
  <si>
    <t>Swiss Federal Institutes of Technology Domain; Swiss Federal Laboratories for Materials Science &amp; Technology (EMPA); Swiss Federal Institutes of Technology Domain; Ecole Polytechnique Federale de Lausanne; Swiss Federal Institutes of Technology Domain; Paul Scherrer Institute; Swiss Federal Institutes of Technology Domain; Paul Scherrer Institute</t>
  </si>
  <si>
    <t>Swiss Federal Institutes of Technology Domain; Ecole Polytechnique Federale de Lausanne; Swiss Federal Institutes of Technology Domain; Swiss Federal Laboratories for Materials Science &amp; Technology (EMPA); Swiss Federal Institutes of Technology Domain; Swiss Federal Laboratories for Materials Science &amp; Technology (EMPA)</t>
  </si>
  <si>
    <t>Universiti Teknologi Malaysia; Universiti Teknologi Malaysia; University of Waterloo; Universiti Teknologi Malaysia; Khalifa University of Science &amp; Technology; University of Waterloo</t>
  </si>
  <si>
    <t>Oregon State University</t>
  </si>
  <si>
    <t>Universiti Malaya; K. N. Toosi University of Technology; University College Dublin; Western Sydney University</t>
  </si>
  <si>
    <t>University of Erlangen Nuremberg; Siemens AG; Siemens AG</t>
  </si>
  <si>
    <t>University of Minnesota System; University of Minnesota Twin Cities</t>
  </si>
  <si>
    <t>McMaster University; McMaster University; McMaster University; Canadian Blood Services</t>
  </si>
  <si>
    <t>University System of Maryland; University of Maryland Baltimore; University of Maryland Center for Environmental Science; Institute of Marine &amp; Environmental Technology; University of North Carolina; University of North Carolina Wilmington</t>
  </si>
  <si>
    <t>University of Pennsylvania; University of Pennsylvania; Pennsylvania Medicine</t>
  </si>
  <si>
    <t>Autonomous University of Barcelona; Consejo Superior de Investigaciones Cientificas (CSIC); Universidad de La Rioja</t>
  </si>
  <si>
    <t>Illinois Institute of Technology; United States Department of Energy (DOE); Oak Ridge National Laboratory; United States Department of Energy (DOE); Sandia National Laboratories</t>
  </si>
  <si>
    <t>Universidad Costa Rica; California Institute of Technology; National Aeronautics &amp; Space Administration (NASA); NASA Jet Propulsion Laboratory (JPL); National Aeronautics &amp; Space Administration (NASA); NASA Ames Research Center; National Aeronautics &amp; Space Administration (NASA); NASA Goddard Space Flight Center; Istituto Nazionale Geofisica e Vulcanologia (INGV); Universidad Costa Rica</t>
  </si>
  <si>
    <t>Beijing University of Technology; Beijing Polytechnic</t>
  </si>
  <si>
    <t>University of Queensland</t>
  </si>
  <si>
    <t>University of Toronto; University of Alberta</t>
  </si>
  <si>
    <t>Ericsson</t>
  </si>
  <si>
    <t>SK Group; SK Hynix; ASML Holding</t>
  </si>
  <si>
    <t>Fujitsu Ltd; Fujitsu Laboratories Ltd</t>
  </si>
  <si>
    <t>National Aeronautics &amp; Space Administration (NASA)</t>
  </si>
  <si>
    <t>University of Texas System; University of Texas Austin; University of Texas System; University of Texas Austin; University of Massachusetts System; University of Massachusetts Amherst</t>
  </si>
  <si>
    <t>Michigan Technological University</t>
  </si>
  <si>
    <t>Virginia State University; Texas A&amp;M University System; Texas A&amp;M University College Station; Texas A&amp;M University System; Texas A&amp;M University College Station</t>
  </si>
  <si>
    <t>Shih Chien University; National Chiayi University</t>
  </si>
  <si>
    <t>Laval University; University of Manitoba; University of Quebec; Fisheries &amp; Oceans Canada; University of Groningen</t>
  </si>
  <si>
    <t>University System of Georgia; Georgia Institute of Technology; University System of Georgia; Georgia Institute of Technology; University System of Georgia; Georgia Institute of Technology; University of Yazd</t>
  </si>
  <si>
    <t>ASML Holding</t>
  </si>
  <si>
    <t>Boeing</t>
  </si>
  <si>
    <t>Queens University - Canada</t>
  </si>
  <si>
    <t>Raytheon Technologies</t>
  </si>
  <si>
    <t>University of Chicago; United States Department of Agriculture (USDA); Utah System of Higher Education; Utah State University; Franklin &amp; Marshall College</t>
  </si>
  <si>
    <t>State University System of Florida; University of Florida; State University System of Florida; University of Florida</t>
  </si>
  <si>
    <t>National University of Defense Technology - China; National University of Defense Technology - China; Huazhong University of Science &amp; Technology</t>
  </si>
  <si>
    <t>Auburn University System; Auburn University; United States Department of the Interior; United States Geological Survey; Auburn University System; Auburn University; Auburn University System; Auburn University; Auburn University System; Auburn University; United States Department of the Interior; United States Geological Survey</t>
  </si>
  <si>
    <t>University of Massachusetts System; University of Massachusetts Lowell; Harvard University; Dana-Farber Cancer Institute; University of Massachusetts System; University of Massachusetts Lowell; University of Massachusetts System; University of Massachusetts Lowell</t>
  </si>
  <si>
    <t>AT&amp;T</t>
  </si>
  <si>
    <t>Helmholtz Association; GEOMAR Helmholtz Center for Ocean Research Kiel; Helmholtz Association; Alfred Wegener Institute, Helmholtz Centre for Polar &amp; Marine Research</t>
  </si>
  <si>
    <t>Doctors Without Borders; Institute of Tropical Medicine (ITM); Doctors Without Borders; Doctors Without Borders; Doctors Without Borders; Doctors Without Borders; Doctors Without Borders</t>
  </si>
  <si>
    <t>Stockholm University; IVL Swedish Environmental Research Institute; Finland National Institute for Health &amp; Welfare; Helmholtz Association; Helmholtz Center for Environmental Research (UFZ); University of Helsinki</t>
  </si>
  <si>
    <t>University of North Carolina; North Carolina State University; United States Department of Agriculture (USDA); University of North Carolina; North Carolina State University; University of North Carolina; North Carolina State University; University of North Carolina; North Carolina State University</t>
  </si>
  <si>
    <t>National Oceanic Atmospheric Admin (NOAA) - USA; University of Colorado System; University of Colorado Boulder; National Oceanic Atmospheric Admin (NOAA) - USA; University of Leeds; University of Leeds; UK Research &amp; Innovation (UKRI); Natural Environment Research Council (NERC); NERC National Centre for Atmospheric Science; University of Leeds; Met Office - UK; Hadley Centre; University of Bristol; Commonwealth Scientific &amp; Industrial Research Organisation (CSIRO); University of California System; University of California San Diego; Scripps Institution of Oceanography; Massachusetts Institute of Technology (MIT)</t>
  </si>
  <si>
    <t>Medical University of South Carolina; Virginia Polytechnic Institute &amp; State University; National Institute of Standards &amp; Technology (NIST) - USA; National Oceanic Atmospheric Admin (NOAA) - USA; Mote Marine Laboratory &amp; Aquarium; National Oceanic Atmospheric Admin (NOAA) - USA</t>
  </si>
  <si>
    <t>Carleton University</t>
  </si>
  <si>
    <t>National Aeronautics &amp; Space Administration (NASA); National Oceanic Atmospheric Admin (NOAA) - USA; University of Colorado System; University of Colorado Boulder; National Aeronautics &amp; Space Administration (NASA); National Oceanic Atmospheric Admin (NOAA) - USA; University of Bristol</t>
  </si>
  <si>
    <t>University of Alaska System; University of Alaska Fairbanks; United States Department of the Interior; University of Alaska System; University of Alaska Fairbanks; University of Alaska System; University of Alaska Fairbanks</t>
  </si>
  <si>
    <t>United States Department of the Interior; United States Geological Survey; United States Environmental Protection Agency; United States Department of the Interior</t>
  </si>
  <si>
    <t>China University of Petroleum; City University of Hong Kong</t>
  </si>
  <si>
    <t>University of Alabama System; University of Alabama Birmingham; Washington University (WUSTL); Hope College; University of Notre Dame; University of Missouri System; University of Missouri Columbia; Michigan State University; City University of New York (CUNY) System; Hunter College (CUNY); United States Department of Energy (DOE); Lawrence Livermore National Laboratory; Michigan State University</t>
  </si>
  <si>
    <t>University System of Maryland; University of Maryland College Park; University System of Maryland; University of Maryland College Park; United States Department of the Interior; US Fish &amp; Wildlife Service; United States Department of the Interior; United States Geological Survey</t>
  </si>
  <si>
    <t>University of Wollongong; University of London; King's College London; University of London; London School Economics &amp; Political Science; Liverpool John Moores University; University of Nottingham Malaysia; University of the Sunshine Coast; Imperial College London; Vrije Universiteit Amsterdam</t>
  </si>
  <si>
    <t>12TH IEEE INTERNATIONAL CONFERENCE ON DATA MINING (ICDM 2012)</t>
  </si>
  <si>
    <t>COMPUTATIONAL SCIENCE AND TECHNOLOGY</t>
  </si>
  <si>
    <t>2022 IEEE INTERNATIONAL CONFERENCE ON SERVICES COMPUTING (IEEE SCC 2022)</t>
  </si>
  <si>
    <t>2020 INTERNATIONAL CONFERENCE ON CYBER SITUATIONAL AWARENESS, DATA ANALYTICS AND ASSESSMENT (CYBER SA 2020)</t>
  </si>
  <si>
    <t>JOURNAL OF SYSTEMS AND SOFTWARE</t>
  </si>
  <si>
    <t>IFAC PAPERSONLINE</t>
  </si>
  <si>
    <t>2020 IEEE INTERNATIONAL CONFERENCE ON SYSTEMS, MAN, AND CYBERNETICS (SMC)</t>
  </si>
  <si>
    <t>2021 IEEE/ACM 43RD INTERNATIONAL CONFERENCE ON SOFTWARE ENGINEERING (ICSE 2021)</t>
  </si>
  <si>
    <t>2018 14TH EUROPEAN DEPENDABLE COMPUTING CONFERENCE (EDCC 2018)</t>
  </si>
  <si>
    <t>DATABASE AND EXPERT SYSTEMS APPLICATIONS, DEXA 2021, PT I</t>
  </si>
  <si>
    <t>COMPUTERS &amp; SECURITY</t>
  </si>
  <si>
    <t>JOURNAL OF MANUFACTURING AND MATERIALS PROCESSING</t>
  </si>
  <si>
    <t>2022 2ND IEEE INTERNATIONAL CONFERENCE ON SOFTWARE ENGINEERING AND ARTIFICIAL INTELLIGENCE (SEAI 2022)</t>
  </si>
  <si>
    <t>PROCEEDINGS OF THE FOURTH INTERNATIONAL SCIENTIFIC CONFERENCE INTELLIGENT INFORMATION TECHNOLOGIES FOR INDUSTRY (IITI'19)</t>
  </si>
  <si>
    <t>EXPERT SYSTEMS WITH APPLICATIONS</t>
  </si>
  <si>
    <t>2021 IEEE/ACM INTERNATIONAL WORKSHOP ON CLOUD INTELLIGENCE (CLOUDINTELLIGENCE 2021)</t>
  </si>
  <si>
    <t>2022 ACM/IEEE 44TH INTERNATIONAL CONFERENCE ON SOFTWARE ENGINEERING (ICSE 2022)</t>
  </si>
  <si>
    <t>IEEE ACCESS</t>
  </si>
  <si>
    <t>INTERNATIONAL JOURNAL OF CRITICAL INFRASTRUCTURE PROTECTION</t>
  </si>
  <si>
    <t>PREHOSPITAL EMERGENCY CARE</t>
  </si>
  <si>
    <t>2009 NINTH INTERNATIONAL CONFERENCE ON QUALITY SOFTWARE (QSIC 2009)</t>
  </si>
  <si>
    <t>IEEE 20TH INTERNATIONAL CONFERENCE ON HIGH PERFORMANCE COMPUTING AND COMMUNICATIONS / IEEE 16TH INTERNATIONAL CONFERENCE ON SMART CITY / IEEE 4TH INTERNATIONAL CONFERENCE ON DATA SCIENCE AND SYSTEMS (HPCC/SMARTCITY/DSS)</t>
  </si>
  <si>
    <t>13TH INTERNATIONAL CONFERENCE ON AVAILABILITY, RELIABILITY AND SECURITY (ARES 2018)</t>
  </si>
  <si>
    <t>OPTICAL SENSING AND IMAGING TECHNOLOGIES AND APPLICATIONS</t>
  </si>
  <si>
    <t>KNOWLEDGE SCIENCE, ENGINEERING AND MANAGEMENT, PT III</t>
  </si>
  <si>
    <t>IEEE TRANSACTIONS ON COGNITIVE COMMUNICATIONS AND NETWORKING</t>
  </si>
  <si>
    <t>SERVICE-ORIENTED COMPUTING, ICSOC 2021 WORKSHOPS</t>
  </si>
  <si>
    <t>HYBRID ARTIFICIAL INTELLIGENCE SYSTEMS, HAIS 2014</t>
  </si>
  <si>
    <t>2016 IEEE 27TH INTERNATIONAL SYMPOSIUM ON SOFTWARE RELIABILITY ENGINEERING (ISSRE)</t>
  </si>
  <si>
    <t>SMART COMPUTING AND COMMUNICATION</t>
  </si>
  <si>
    <t>DATABASE AND EXPERT SYSTEMS APPLICATIONS, DEXA 2022 WORKSHOPS</t>
  </si>
  <si>
    <t>2020 IEEE 44TH ANNUAL COMPUTERS, SOFTWARE, AND APPLICATIONS CONFERENCE (COMPSAC 2020)</t>
  </si>
  <si>
    <t>FRONTIERS OF INFORMATION TECHNOLOGY &amp; ELECTRONIC ENGINEERING</t>
  </si>
  <si>
    <t>2019 IEEE INTERNATIONAL CONFERENCE ON DATA SCIENCE AND ADVANCED ANALYTICS (DSAA 2019)</t>
  </si>
  <si>
    <t>IEEE TRANSACTIONS ON SYSTEMS MAN CYBERNETICS-SYSTEMS</t>
  </si>
  <si>
    <t>INTERNATIONAL JOINT CONFERENCE SOCO'17- CISIS'17-ICEUTE'17 PROCEEDINGS</t>
  </si>
  <si>
    <t>EC2ND 2008: FOURTH ANNUAL EUROPEAN CONFERENCE ON COMPUTER NETWORK DEFENSE, PROCEEDINGS</t>
  </si>
  <si>
    <t>JOURNAL OF LOSS PREVENTION IN THE PROCESS INDUSTRIES</t>
  </si>
  <si>
    <t>SOFTWARE-PRACTICE &amp; EXPERIENCE</t>
  </si>
  <si>
    <t>2020 IEEE 13TH INTERNATIONAL CONFERENCE ON WEB SERVICES (ICWS 2020)</t>
  </si>
  <si>
    <t>IEEE TRANSACTIONS ON CYBERNETICS</t>
  </si>
  <si>
    <t>PROCEEDINGS OF 2016 IEEE SYMPOSIUM SERIES ON COMPUTATIONAL INTELLIGENCE (SSCI)</t>
  </si>
  <si>
    <t>APPLIED SCIENCES-BASEL</t>
  </si>
  <si>
    <t>INTERNATIONAL JOURNAL OF ADVANCED MANUFACTURING TECHNOLOGY</t>
  </si>
  <si>
    <t>2014 IEEE CONFERENCE ON VISUAL ANALYTICS SCIENCE AND TECHNOLOGY (VAST)</t>
  </si>
  <si>
    <t>SPE JOURNAL</t>
  </si>
  <si>
    <t>INTERNATIONAL CONGRESS AND WORKSHOP ON INDUSTRIAL AI 2021</t>
  </si>
  <si>
    <t>PROCEEDINGS OF 2017 3RD IEEE INTERNATIONAL CONFERENCE ON COMPUTER AND COMMUNICATIONS (ICCC)</t>
  </si>
  <si>
    <t>2016 IEEE 21ST INTERNATIONAL CONFERENCE ON EMERGING TECHNOLOGIES AND FACTORY AUTOMATION (ETFA)</t>
  </si>
  <si>
    <t>2016 3RD INTERNATIONAL CONFERENCE ON INDUSTRIAL ENGINEERING AND APPLICATIONS (ICIEA 2016)</t>
  </si>
  <si>
    <t>PROCEEDINGS OF THE 2018 ACM/SPEC INTERNATIONAL CONFERENCE ON PERFORMANCE ENGINEERING (ICPE '18)</t>
  </si>
  <si>
    <t>SENSORS</t>
  </si>
  <si>
    <t>2020 IEEE 19TH INTERNATIONAL CONFERENCE ON TRUST, SECURITY AND PRIVACY IN COMPUTING AND COMMUNICATIONS (TRUSTCOM 2020)</t>
  </si>
  <si>
    <t>CPS-SPC'16: PROCEEDINGS OF THE 2ND ACM WORKSHOP ON CYBER-PHYSICAL SYSTEMS SECURITY &amp; PRIVACY</t>
  </si>
  <si>
    <t>2021 3RD INTERNATIONAL CONFERENCE ON ELECTRICAL, CONTROL AND INSTRUMENTATION ENGINEERING (IEEE ICECIE'2021)</t>
  </si>
  <si>
    <t>MIDDLEWARE 2007, PROCEEDINGS</t>
  </si>
  <si>
    <t>DATABASE AND EXPERT SYSTEMS APPLICATIONS, PT I</t>
  </si>
  <si>
    <t>ARES 2008: PROCEEDINGS OF THE THIRD INTERNATIONAL CONFERENCE ON AVAILABILITY, SECURITY AND RELIABILITY</t>
  </si>
  <si>
    <t>PLOS ONE</t>
  </si>
  <si>
    <t>2021 RESILIENCE WEEK (RWS)</t>
  </si>
  <si>
    <t>2022 IEEE 7TH EUROPEAN SYMPOSIUM ON SECURITY AND PRIVACY (EUROS&amp;P 2022)</t>
  </si>
  <si>
    <t>COMPUTERS</t>
  </si>
  <si>
    <t>STATISTICS IN MEDICINE</t>
  </si>
  <si>
    <t>PROCEEDINGS OF THE 30TH INTERNATIONAL TECHNICAL MEETING OF THE SATELLITE DIVISION OF THE INSTITUTE OF NAVIGATION (ION GNSS+ 2017)</t>
  </si>
  <si>
    <t>2019 SECOND INTERNATIONAL CONFERENCE ON ARTIFICIAL INTELLIGENCE FOR INDUSTRIES (AI4I 2019)</t>
  </si>
  <si>
    <t>2018 16TH IEEE INT CONF ON DEPENDABLE, AUTONOM AND SECURE COMP, 16TH IEEE INT CONF ON PERVAS INTELLIGENCE AND COMP, 4TH IEEE INT CONF ON BIG DATA INTELLIGENCE AND COMP, 3RD IEEE CYBER SCI AND TECHNOL CONGRESS (DASC/PICOM/DATACOM/CYBERSCITECH)</t>
  </si>
  <si>
    <t>COMPUTATIONAL INTELLIGENCE AND NEUROSCIENCE</t>
  </si>
  <si>
    <t>PROCEEDINGS OF THE 17TH INTERNATIONAL JOINT CONFERENCE ON COMPUTER VISION, IMAGING AND COMPUTER GRAPHICS THEORY AND APPLICATIONS (IVAPP), VOL 3</t>
  </si>
  <si>
    <t>21ST ACM/IEEE INTERNATIONAL CONFERENCE ON MODEL DRIVEN ENGINEERING LANGUAGES AND SYSTEMS (MODELS 2018)</t>
  </si>
  <si>
    <t>2017 IEEE 28TH INTERNATIONAL SYMPOSIUM ON SOFTWARE RELIABILITY ENGINEERING (ISSRE)</t>
  </si>
  <si>
    <t>PROCEEDINGS OF FTXS 2018: IEEE/ACM 8TH WORKSHOP ON FAULT TOLERANCE FOR HPC AT EXTREME SCALE (FTXS)</t>
  </si>
  <si>
    <t>INTERNATIONAL JOURNAL OF COMPUTATIONAL SCIENCE AND ENGINEERING</t>
  </si>
  <si>
    <t>DYNAMICS OF CIVIL STRUCTURES, VOL 2</t>
  </si>
  <si>
    <t>2013 INTEGRATED COMMUNICATIONS, NAVIGATION AND SURVEILLANCE CONFERENCE (ICNS)</t>
  </si>
  <si>
    <t>2022 IEEE INTERNATIONAL CONFERENCE ON COMPUTATIONAL INTELLIGENCE AND VIRTUAL ENVIRONMENTS FOR MEASUREMENT SYSTEMS AND APPLICATIONS (IEEE CIVEMSA 2022)</t>
  </si>
  <si>
    <t>COMPUTER SECURITY, ESORICS 2019</t>
  </si>
  <si>
    <t>IEEE TRANSACTIONS ON INDUSTRIAL INFORMATICS</t>
  </si>
  <si>
    <t>MECHANICAL SYSTEMS AND SIGNAL PROCESSING</t>
  </si>
  <si>
    <t>COMPUTATIONAL AND AMBIENT INTELLIGENCE</t>
  </si>
  <si>
    <t>ENGINEERING APPLICATIONS OF ARTIFICIAL INTELLIGENCE</t>
  </si>
  <si>
    <t>APPLIED COMPUTATIONAL INTELLIGENCE AND SOFT COMPUTING</t>
  </si>
  <si>
    <t>2021 IEEE CONFERENCE ON DEPENDABLE AND SECURE COMPUTING (DSC)</t>
  </si>
  <si>
    <t>JOURNAL OF MANUFACTURING SCIENCE AND ENGINEERING-TRANSACTIONS OF THE ASME</t>
  </si>
  <si>
    <t>2019 IEEE/ACM 41ST INTERNATIONAL CONFERENCE ON SOFTWARE ENGINEERING: SOFTWARE ENGINEERING IN PRACTICE (ICSE-SEIP 2019)</t>
  </si>
  <si>
    <t>BULLETIN OF THE TOMSK POLYTECHNIC UNIVERSITY-GEO ASSETS ENGINEERING</t>
  </si>
  <si>
    <t>2013 IFIP/IEEE INTERNATIONAL SYMPOSIUM ON INTEGRATED NETWORK MANAGEMENT (IM 2013)</t>
  </si>
  <si>
    <t>COMPUTERS IN INDUSTRY</t>
  </si>
  <si>
    <t>ENGINEERING STRUCTURES</t>
  </si>
  <si>
    <t>MICROPROCESSORS AND MICROSYSTEMS</t>
  </si>
  <si>
    <t>2021 36TH IEEE/ACM INTERNATIONAL CONFERENCE ON AUTOMATED SOFTWARE ENGINEERING ASE 2021</t>
  </si>
  <si>
    <t>THEORY AND PRACTICE OF COMPUTER SCIENCE, SOFSEM 2019</t>
  </si>
  <si>
    <t>CHEMOMETRICS AND INTELLIGENT LABORATORY SYSTEMS</t>
  </si>
  <si>
    <t>PHOTONICS APPLICATIONS IN ASTRONOMY, COMMUNICATIONS, INDUSTRY, AND HIGH-ENERGY PHYSICS EXPERIMENTS 2015</t>
  </si>
  <si>
    <t>PROCEEDINGS OF THE ASME 2020 15TH INTERNATIONAL MANUFACTURING SCIENCE AND ENGINEERING CONFERENCE (MSEC2020), VOL 2B</t>
  </si>
  <si>
    <t>PROCEEDINGS OF THE 2ND INTERNATIONAL CONFERENCE ON INDUSTRY 4.0 AND SMART MANUFACTURING (ISM 2020)</t>
  </si>
  <si>
    <t>INFORMATION SYSTEMS</t>
  </si>
  <si>
    <t>FUTURE GENERATION COMPUTER SYSTEMS-THE INTERNATIONAL JOURNAL OF ESCIENCE</t>
  </si>
  <si>
    <t>IECON 2021 - 47TH ANNUAL CONFERENCE OF THE IEEE INDUSTRIAL ELECTRONICS SOCIETY</t>
  </si>
  <si>
    <t>IEEE TRANSACTIONS ON VERY LARGE SCALE INTEGRATION (VLSI) SYSTEMS</t>
  </si>
  <si>
    <t>2022 IEEE 15TH INTERNATIONAL CONFERENCE ON SOFTWARE TESTING, VERIFICATION AND VALIDATION WORKSHOPS (ICSTW 2022)</t>
  </si>
  <si>
    <t>2020 29TH INTERNATIONAL CONFERENCE ON COMPUTER COMMUNICATIONS AND NETWORKS (ICCCN 2020)</t>
  </si>
  <si>
    <t>2018 IEEE 38TH INTERNATIONAL CONFERENCE ON DISTRIBUTED COMPUTING SYSTEMS (ICDCS)</t>
  </si>
  <si>
    <t>PROCEEDINGS OF THE ACM ON MEASUREMENT AND ANALYSIS OF COMPUTING SYSTEMS</t>
  </si>
  <si>
    <t>IEEE TRANSACTIONS ON INDUSTRY APPLICATIONS</t>
  </si>
  <si>
    <t>SERVICE-ORIENTED COMPUTING, ICSOC 2020</t>
  </si>
  <si>
    <t>CIKM'16: PROCEEDINGS OF THE 2016 ACM CONFERENCE ON INFORMATION AND KNOWLEDGE MANAGEMENT</t>
  </si>
  <si>
    <t>COMPUTATIONAL INTELLIGENCE IN DECISION AND CONTROL</t>
  </si>
  <si>
    <t>ALGORITHMS AND TECHNOLOGIES FOR MULTISPECTRAL, HYPERSPECTRAL, AND ULTRASPECTRAL IMAGERY VIII</t>
  </si>
  <si>
    <t>2017 16TH IEEE INTERNATIONAL CONFERENCE ON MACHINE LEARNING AND APPLICATIONS (ICMLA)</t>
  </si>
  <si>
    <t>ANOMALY DETECTION AND IMAGING WITH X-RAYS (ADIX) V</t>
  </si>
  <si>
    <t>BUSINESS PROCESS MANAGEMENT WORKSHOPS (BPM 2017)</t>
  </si>
  <si>
    <t>2020 25TH IEEE INTERNATIONAL CONFERENCE ON EMERGING TECHNOLOGIES AND FACTORY AUTOMATION (ETFA)</t>
  </si>
  <si>
    <t>19TH ANNUAL COMPUTER SECURITY APPLICATIONS CONFERENCE, PROCEEDINGS</t>
  </si>
  <si>
    <t>ANT 2012 AND MOBIWIS 2012</t>
  </si>
  <si>
    <t>INTERNATIONAL JOURNAL OF INFORMATION RETRIEVAL RESEARCH</t>
  </si>
  <si>
    <t>DATA &amp; KNOWLEDGE ENGINEERING</t>
  </si>
  <si>
    <t>2009 9TH IEEE INTERNATIONAL CONFERENCE ON DATA MINING</t>
  </si>
  <si>
    <t>ENGINEERING</t>
  </si>
  <si>
    <t>JOURNAL OF PETROLEUM SCIENCE AND ENGINEERING</t>
  </si>
  <si>
    <t>PROCEEDINGS OF THE VLDB ENDOWMENT</t>
  </si>
  <si>
    <t>2020 IEEE 34TH INTERNATIONAL PARALLEL AND DISTRIBUTED PROCESSING SYMPOSIUM IPDPS 2020</t>
  </si>
  <si>
    <t>2022 IEEE 38TH INTERNATIONAL CONFERENCE ON DATA ENGINEERING (ICDE 2022)</t>
  </si>
  <si>
    <t>QOSA'15 PROCEEDINGS OF THE 11TH INTERNATIONAL ACM SIGSOFT CONFERENCE ON QUALITY OF SOFTWARE ARCHITECTURES</t>
  </si>
  <si>
    <t>9TH INTERNATIONAL CONFERENCE ON MANUFACTURING SCIENCE AND EDUCATION (MSE 2019): TRENDS IN NEW INDUSTRIAL REVOLUTION</t>
  </si>
  <si>
    <t>PROCEEDINGS OF THE 2016 3RD INTERNATIONAL CONFERENCE ON MATERIALS ENGINEERING, MANUFACTURING TECHNOLOGY AND CONTROL</t>
  </si>
  <si>
    <t>SYMMETRY-BASEL</t>
  </si>
  <si>
    <t>PEERJ COMPUTER SCIENCE</t>
  </si>
  <si>
    <t>2006 INTERNATIONAL SYMPOSIUM ON EVOLVING FUZZY SYSTEMS, PROCEEDINGS</t>
  </si>
  <si>
    <t>SAFETY SCIENCE</t>
  </si>
  <si>
    <t>IEEE CONSUMER ELECTRONICS MAGAZINE</t>
  </si>
  <si>
    <t>JOURNAL OF UNIVERSAL COMPUTER SCIENCE</t>
  </si>
  <si>
    <t>2015 IEEE 12TH INTERNATIONAL CONFERENCE ON NETWORKING, SENSING AND CONTROL (ICNSC)</t>
  </si>
  <si>
    <t>INFORMATION DISCOVERY AND DELIVERY</t>
  </si>
  <si>
    <t>2020 IEEE INTERNATIONAL CONFERENCE ON INDUSTRIAL ENGINEERING AND ENGINEERING MANAGEMENT (IEEE IEEM)</t>
  </si>
  <si>
    <t>CMC-COMPUTERS MATERIALS &amp; CONTINUA</t>
  </si>
  <si>
    <t>2019 7TH INTERNATIONAL CONFERENCE IN SOFTWARE ENGINEERING RESEARCH AND INNOVATION (CONISOFT 2019)</t>
  </si>
  <si>
    <t>SUSTAINABILITY</t>
  </si>
  <si>
    <t>SERVICE-ORIENTED COMPUTING (ICSOC 2018)</t>
  </si>
  <si>
    <t>CYBERSECURITY</t>
  </si>
  <si>
    <t>2021 13TH INTERNATIONAL CONFERENCE ON KNOWLEDGE AND SMART TECHNOLOGY (KST-2021)</t>
  </si>
  <si>
    <t>IEEE TRANSACTIONS ON INDUSTRIAL ELECTRONICS</t>
  </si>
  <si>
    <t>COMPUTER NETWORKS</t>
  </si>
  <si>
    <t>LISA 06: Usenix Association Proceedings of the 20th Large Installation System Administration Conference</t>
  </si>
  <si>
    <t>IISE TRANSACTIONS</t>
  </si>
  <si>
    <t>SEMANTIC WEB - ISWC 2017, PT I</t>
  </si>
  <si>
    <t>2020 IEEE POWER &amp; ENERGY SOCIETY GENERAL MEETING (PESGM)</t>
  </si>
  <si>
    <t>SECURITY AND COMMUNICATION NETWORKS</t>
  </si>
  <si>
    <t>CHAOS</t>
  </si>
  <si>
    <t>24TH ACM SIGSPATIAL INTERNATIONAL CONFERENCE ON ADVANCES IN GEOGRAPHIC INFORMATION SYSTEMS (ACM SIGSPATIAL GIS 2016)</t>
  </si>
  <si>
    <t>JOURNAL OF THE FRANKLIN INSTITUTE-ENGINEERING AND APPLIED MATHEMATICS</t>
  </si>
  <si>
    <t>2015 IEEE/ACM 37TH IEEE INTERNATIONAL CONFERENCE ON SOFTWARE ENGINEERING, VOL 2</t>
  </si>
  <si>
    <t>IEEE TRANSACTIONS ON RELIABILITY</t>
  </si>
  <si>
    <t>IEEE TRANSACTIONS ON SOFTWARE ENGINEERING</t>
  </si>
  <si>
    <t>QUALITY AND RELIABILITY ENGINEERING INTERNATIONAL</t>
  </si>
  <si>
    <t>INTERNATIONAL JOURNAL OF ADVANCED COMPUTER SCIENCE AND APPLICATIONS</t>
  </si>
  <si>
    <t>2017 17TH IEEE INTERNATIONAL CONFERENCE ON DATA MINING WORKSHOPS (ICDMW 2017)</t>
  </si>
  <si>
    <t>JOURNAL OF INTELLIGENT MANUFACTURING</t>
  </si>
  <si>
    <t>INTERNATIONAL JOURNAL OF PROGNOSTICS AND HEALTH MANAGEMENT</t>
  </si>
  <si>
    <t>PROCEEDINGS OF THE 2018 USENIX ANNUAL TECHNICAL CONFERENCE</t>
  </si>
  <si>
    <t>3RD INTERNATIONAL CONFERENCE ON INDUSTRY 4.0 AND SMART MANUFACTURING</t>
  </si>
  <si>
    <t>EMPIRICAL SOFTWARE ENGINEERING</t>
  </si>
  <si>
    <t>ESEC/FSE'18: PROCEEDINGS OF THE 2018 26TH ACM JOINT MEETING ON EUROPEAN SOFTWARE ENGINEERING CONFERENCE AND SYMPOSIUM ON THE FOUNDATIONS OF SOFTWARE ENGINEERING</t>
  </si>
  <si>
    <t>29TH ANNUAL CHI CONFERENCE ON HUMAN FACTORS IN COMPUTING SYSTEMS</t>
  </si>
  <si>
    <t>IEEE TRANSACTIONS ON AUTOMATION SCIENCE AND ENGINEERING</t>
  </si>
  <si>
    <t>LOGIC JOURNAL OF THE IGPL</t>
  </si>
  <si>
    <t>EIGHTH CIRP CONFERENCE ON INTELLIGENT COMPUTATION IN MANUFACTURING ENGINEERING</t>
  </si>
  <si>
    <t>2015 INTERNATIONAL CONFERENCE ON WIRELESS NETWORKS AND MOBILE COMMUNICATIONS (WINCOM)</t>
  </si>
  <si>
    <t>2013 29TH IEEE INTERNATIONAL CONFERENCE ON SOFTWARE MAINTENANCE (ICSM)</t>
  </si>
  <si>
    <t>4TH INTERNATIONAL TECHNOLOGY, EDUCATION AND DEVELOPMENT CONFERENCE (INTED 2010)</t>
  </si>
  <si>
    <t>DECISION SUPPORT SYSTEMS</t>
  </si>
  <si>
    <t>2018 IEEE/ACM INTERNATIONAL CONFERENCE ON ADVANCES IN SOCIAL NETWORKS ANALYSIS AND MINING (ASONAM)</t>
  </si>
  <si>
    <t>2009 IEEE INTERNATIONAL CONFERENCE ON INDUSTRIAL TECHNOLOGY, VOLS 1-3</t>
  </si>
  <si>
    <t>FOOD RESEARCH INTERNATIONAL</t>
  </si>
  <si>
    <t>ACM TRANSACTIONS ON COMPUTER SYSTEMS</t>
  </si>
  <si>
    <t>SAM '05: Proceedings of the 2005 International Conference on Security and Management</t>
  </si>
  <si>
    <t>PROCEEDINGS OF THE 2022 IEEE GLOBAL ENGINEERING EDUCATION CONFERENCE (EDUCON 2022)</t>
  </si>
  <si>
    <t>ENGINEERING TECHNOLOGIES AND SYSTEMS</t>
  </si>
  <si>
    <t>RESEARCH CHALLENGES IN INFORMATION SCIENCE (RCIS 2021)</t>
  </si>
  <si>
    <t>1999 IEEE TRANSMISSION AND DISTRIBUTION CONFERENCE, VOLS 1 &amp; 2</t>
  </si>
  <si>
    <t>2008 IEEE AEROSPACE CONFERENCE, VOLS 1-9</t>
  </si>
  <si>
    <t>NUCLEAR INSTRUMENTS &amp; METHODS IN PHYSICS RESEARCH SECTION B-BEAM INTERACTIONS WITH MATERIALS AND ATOMS</t>
  </si>
  <si>
    <t>INTERNATIONAL JOURNAL OF COMMUNICATION SYSTEMS</t>
  </si>
  <si>
    <t>6TH INTERNATIONAL CONFERENCE ON COMPUTER-AIDED DESIGN, MANUFACTURING, MODELING AND SIMULATION (CDMMS 2018)</t>
  </si>
  <si>
    <t>ADDITIVE MANUFACTURING</t>
  </si>
  <si>
    <t>VIRTUAL AND PHYSICAL PROTOTYPING</t>
  </si>
  <si>
    <t>CANADIAN JOURNAL OF CHEMICAL ENGINEERING</t>
  </si>
  <si>
    <t>JOURNAL OF DAIRY SCIENCE</t>
  </si>
  <si>
    <t>MEASUREMENT</t>
  </si>
  <si>
    <t>JOURNAL OF PLANNING EDUCATION AND RESEARCH</t>
  </si>
  <si>
    <t>HAEMOPHILIA</t>
  </si>
  <si>
    <t>MARINE BIOTECHNOLOGY</t>
  </si>
  <si>
    <t>2021 IEEE/ACM CONFERENCE ON CONNECTED HEALTH: APPLICATIONS, SYSTEMS AND ENGINEERING TECHNOLOGIES (CHASE 2021)</t>
  </si>
  <si>
    <t>TAPPI JOURNAL</t>
  </si>
  <si>
    <t>MICROBIAL CELL FACTORIES</t>
  </si>
  <si>
    <t>2012 42ND ANNUAL IEEE/IFIP INTERNATIONAL CONFERENCE ON DEPENDABLE SYSTEMS AND NETWORKS (DSN)</t>
  </si>
  <si>
    <t>PULP &amp; PAPER-CANADA</t>
  </si>
  <si>
    <t>JOURNAL OF THE AMERICAN SOCIETY FOR MASS SPECTROMETRY</t>
  </si>
  <si>
    <t>SIMULATION MODELLING PRACTICE AND THEORY</t>
  </si>
  <si>
    <t>CHANGING THE WAYS WE WORK: SHAPING THE ICT-SOLUTIONS FOR THE NEXT CENTURY</t>
  </si>
  <si>
    <t>INTERNATIONAL JOURNAL OF LIFE CYCLE ASSESSMENT</t>
  </si>
  <si>
    <t>ACS CHEMICAL BIOLOGY</t>
  </si>
  <si>
    <t>2017 40TH INTERNATIONAL CONVENTION ON INFORMATION AND COMMUNICATION TECHNOLOGY, ELECTRONICS AND MICROELECTRONICS (MIPRO)</t>
  </si>
  <si>
    <t>2018 INTERNATIONAL SCIENTIFIC MULTI-CONFERENCE ON INDUSTRIAL ENGINEERING AND MODERN TECHNOLOGIES (FAREASTCON)</t>
  </si>
  <si>
    <t>METROLOGY, INSPECTION, AND PROCESS CONTROL FOR MICROLITHOGRAPHY XXIX</t>
  </si>
  <si>
    <t>2012 IEEE AUTOTESTCON PROCEEDINGS</t>
  </si>
  <si>
    <t>GLOBECOM '04: IEEE GLOBAL TELECOMMUNICATIONS CONFERENCE, VOLS 1-6</t>
  </si>
  <si>
    <t>ACTA ASTRONAUTICA</t>
  </si>
  <si>
    <t>SPACE TECHNOLOGY AND APPLICATIONS INTERNATIONAL FORUM-2001</t>
  </si>
  <si>
    <t>2019 26TH INTERNATIONAL CONFERENCE ON HIGH PERFORMANCE COMPUTING, DATA AND ANALYTICS WORKSHOP (HIPCW 2019)</t>
  </si>
  <si>
    <t>COLLOIDS AND SURFACES B-BIOINTERFACES</t>
  </si>
  <si>
    <t>JOURNAL OF MANUFACTURING SYSTEMS</t>
  </si>
  <si>
    <t>EUROPEAN MANAGEMENT JOURNAL</t>
  </si>
  <si>
    <t>2003 IEEE AEROSPACE CONFERENCE PROCEEDINGS, VOLS 1-8</t>
  </si>
  <si>
    <t>JOURNAL OF EXPERIMENTAL MARINE BIOLOGY AND ECOLOGY</t>
  </si>
  <si>
    <t>IEEE COMMUNICATIONS MAGAZINE</t>
  </si>
  <si>
    <t>OPTICAL MICROLITHOGRAPHY XXIII</t>
  </si>
  <si>
    <t>2008 IEEE AUTOTESTCON, VOLS 1 AND 2</t>
  </si>
  <si>
    <t>2008 IEEE INTERNATIONAL CONFERENCE ON SOFTWARE MAINTENANCE</t>
  </si>
  <si>
    <t>Usenix Association 7th Usenix Symposium on Operating Systems Design and Implementation</t>
  </si>
  <si>
    <t>AUTOTESTCON 2005</t>
  </si>
  <si>
    <t>79TH ANNUAL CONVENTION OF THE GAS PROCESSORS ASSOCIATION, PROCEEDINGS: CREATING VALUE IN A CHANGING WORLD</t>
  </si>
  <si>
    <t>JOURNAL OF MAMMALOGY</t>
  </si>
  <si>
    <t>PLANT PHENOMICS</t>
  </si>
  <si>
    <t>SEVENTH ASIA PACIFIC CONFERENCE ON OPTICS MANUFACTURE (APCOM 2021)</t>
  </si>
  <si>
    <t>JOURNAL OF WILDLIFE MANAGEMENT</t>
  </si>
  <si>
    <t>JOURNAL OF MACHINERY MANUFACTURE AND RELIABILITY</t>
  </si>
  <si>
    <t>JMIR FORMATIVE RESEARCH</t>
  </si>
  <si>
    <t>2019 IEEE 11TH INTERNATIONAL CONFERENCE ON HUMANOID, NANOTECHNOLOGY, INFORMATION TECHNOLOGY, COMMUNICATION AND CONTROL, ENVIRONMENT, AND MANAGEMENT (HNICEM)</t>
  </si>
  <si>
    <t>SIGMOD'17: PROCEEDINGS OF THE 2017 ACM INTERNATIONAL CONFERENCE ON MANAGEMENT OF DATA</t>
  </si>
  <si>
    <t>BIOGEOSCIENCES</t>
  </si>
  <si>
    <t>ENVIRONMENT INTERNATIONAL</t>
  </si>
  <si>
    <t>JOURNAL OF FOOD SCIENCE</t>
  </si>
  <si>
    <t>NATURE</t>
  </si>
  <si>
    <t>COMPARATIVE BIOCHEMISTRY AND PHYSIOLOGY A-MOLECULAR &amp; INTEGRATIVE PHYSIOLOGY</t>
  </si>
  <si>
    <t>BIOCHEMISTRY AND CELL BIOLOGY</t>
  </si>
  <si>
    <t>SCIENCE OF THE TOTAL ENVIRONMENT</t>
  </si>
  <si>
    <t>WATER RESEARCH</t>
  </si>
  <si>
    <t>APPLIED RADIATION AND ISOTOPES</t>
  </si>
  <si>
    <t>JOVE-JOURNAL OF VISUALIZED EXPERIMENTS</t>
  </si>
  <si>
    <t>JOURNAL OF GEOPHYSICAL RESEARCH-ATMOSPHERES</t>
  </si>
  <si>
    <t>Recent developments in industrial systems provide us with a large amount of time series data from sensors, logs, system settings and physical measurements, etc. These data are extremely valuable for providing insights about the complex systems and could be used to detect anomalies at early stages. However, the special characteristics of these time series data, such as high dimensions and complex dependencies between variables, as well as its massive volume, pose great challenges to existing anomaly detection algorithms. In this paper, we propose Granger graphical models as an effective and scalable approach for anomaly detection whose results can be readily interpreted. Specifically, Granger graphical models are a family of graphical models that exploit the temporal dependencies between variables by applying L-1-regularized learning to Granger causality. Our goal is to efficiently compute a robust correlation anomaly score for each variable via Granger graphical models that can provide insights on the possible reasons of anomalies. We evaluate the effectiveness of our proposed algorithms on both synthetic and application datasets. The results show the proposed algorithm achieves significantly better performance than other baseline algorithms and is scalable for large-scale applications.</t>
  </si>
  <si>
    <t>In digital age, the valuable asset of every company is their data. They contain personal information, companies and industries data, sensitive government communications and a lot of more. With the rapid development in IT technology, accessing the network become cheaper and easier. As a result, organizations are more vulnerable to both insiders and outsider threat. This work proposes user profiling in anomaly detection and analysis of log authorization. This method enables companies to assess each user's activities and detect slight deviation from their usual pattern. To evaluate this method, we obtained a private dataset from NextLabs Company, and the CERT dataset that is a public dataset. We used random forest for this system and presented the results. The result shows that the algorithm achieved 97.81% of accuracy.</t>
  </si>
  <si>
    <t>Artificial Intelligence for IT Operations (AIOps) describes the process of maintaining and operating large IT systems using diverse AI-enabled methods and tools for, e.g., anomaly detection and root cause analysis, to support the remediation, optimization, and automatic initiation of self-stabilizing IT activities. The core step of any AIOps workflow is anomaly detection, typically performed on high-volume heterogeneous data such as log messages (logs), metrics (e.g., CPU utilization), and distributed traces. In this paper, we propose a method for reliable and practical anomaly detection from system logs. It overcomes the common disadvantage of related works, i.e., the need for a large amount of manually labeled training data, by building an anomaly detection model with log instructions from the source code of 1000+ GitHub projects. The instructions from diverse systems contain rich and heterogenous information about many different normal and abnormal IT events and serve as a foundation for anomaly detection. The proposed method, named ADLILog, combines the log instructions and the data from the system of interest (target system) to learn a deep neural network model through a two-phase learning procedure. The experimental results show that ADLILog outperforms the related approaches by up to 60% on the F-1 score while satisfying core non-functional requirements for industrial deployments such as unsupervised design, efficient model updates, and small model sizes.</t>
  </si>
  <si>
    <t>Execution anomaly detection is important for development, maintenance and performance tuning in large-scale systems. System console logs are the significant source of troubleshooting and problem diagnosis. However, manually inspecting logs to detect anomalies is unfeasible due to the increasing volume and complexity of log files. Therefore, this is a substantial demand for automatic anomaly detection based on log analysis. In this paper, we propose a general method to mine console logs to detect system problems. We first give some formal definitions of the problem, and then extract the set of log statements in the source code and generate the reachability graph to reveal the reachable relations of log statements. After that, we parse the log files to create log messages by combining information about log statements with information retrieval techniques. These messages are grouped into execution traces according to their execution units. We propose a novel anomaly detection algorithm that considers traces as sequence data and uses a probabilistic suffix tree based method to organize and differentiate significant statistical properties possessed by the sequences. Experiments on a CloudStack testbed and a Hadoop production system show that our method can effectively detect running anomalies in comparison with existing four detection algorithms.</t>
  </si>
  <si>
    <t>Anomaly detection is a topic studied in the literature for a large number of applications. As more and more data is collected continuously, numerous algorithms have been developed for anomaly detection in time series. In this paper, we first propose a method for time series anomaly detection that can be used in different fields. This method is then applied in a real case study for the detection of anomalous behavior of hybrid trucks. Finally, the results obtained are analyzed to propose lines of improvement. Copyright (C) 2022 The Authors.</t>
  </si>
  <si>
    <t>With the growth of software systems, logs have become an important data to aid system maintenance. Log-based anomaly detection is one of the most important methods for such purpose, which aims to automatically detect system anomalies via log analysis. However, existing log-based anomaly detection approaches still suffer from practical issues due to either depending on a large amount of manually labeled training data (supervised approaches) or unsatisfactory performance without learning the knowledge on historical anomalies (unsupervised and semi-supervised approaches). In this paper, we propose a novel practical log-based anomaly detection approach, PLELog, which is semi-supervised to get rid of time-consuming manual labeling and incorporates the knowledge on historical anomalies via probabilistic label estimation to bring supervised approaches' superiority into play. In addition, PLELog is able to stay immune to unstable log data via semantic embedding and detect anomalies efficiently and effectively by designing an attention-based (MU neural network. We evaluated PLELog on two most widely-used public datasets, and the results demonstrate the effectiveness of PLELog, significantly outperforming the compared approaches with an average of 181.6% improvement in terms of F1-score. In particular, PLELog has been applied to two real-world systems from our university and a large corporation, further demonstrating its practicability.</t>
  </si>
  <si>
    <t>Anomaly detection is one of the key technologies to ensure the performance and reliability of software systems. Because of the rich information provided by logs, log-based anomaly detection approaches have attracted great interest nowadays. However, it's time-consuming to check the large amount of logs manually due to the ever-increasing scale and complexity of the system. In this work, we propose a log-based automated anomaly detection approach called LogAttention, which embeds log patterns into semantic vectors and subsequently uses a self-attention based neural network to detect anomalies in the log pattern sequences. LogAttention has the ability to capture contextual and semantic information in the log patterns and to attend far more long-range dependencies in the log pattern sequence. We evaluate LogAttention on two publicly available log datasets, and the experimental results demonstrate that our proposed approach can achieve better results compared to the existing baselines.</t>
  </si>
  <si>
    <t>Cyber attacks on Industrial Control Systems (ICSs) to disrupt the associated physical systems, like power grids and water treatment plants, are a harsh reality of the world today. Detection and prevention of anomalous behaviors such as cyber attacks are of vital importance. This paper focuses on a method to detect such anomalous behaviors in near real-time using laptop class processing power. ICSs depend on the sensor measurements to monitor and operate a plant. Moreover, any change in the behaviors of a physical process due to an attack can also be unearthed from the sensor measurements. Under different circumstances, these sensor measurements follow typical patterns. A partially defined Boolean function based supervised classification method, known as Logical Analysis of Data (LAD), can extract patterns (or rules) from historical sensor measurements, and these rules can categorize the condition of a plant. In this paper, these rules are used to design an Anomaly Detection System (ADS) to unearth anomalous behaviors. The efficacy of the proposed method is assessed using the sensor measurements from a testbed known as Secure Water Treatment (SWaT) system. The proposed technique is generic and can be extended to other ICSs such as power and transportation. Additionally, compared to other anomaly detection approaches, LAD-based ADS also helps to localize the anomaly. (C) 2020 Elsevier Ltd. All rights reserved.</t>
  </si>
  <si>
    <t>This work presents a new methodology for machine tools anomaly detection via operational data processing. The previous methodology has been field tested on a milling-boring machine in a real production environment. This paper also describes the data acquisition process, as well as the technical architecture needed for data processing. Subsequently, a technique for operational machine data segmentation based on dynamic time warping and hierarchical clustering is introduced. The formerly mentioned data segmentation and analysis technique allows for machine tools anomaly detection thanks to comparison between near real-time machine operational information, coming from strategically positioned sensors and outcomes collected from previous production cycles. Anomaly detection techniques shown in this article could achieve significant production improvements: zero-defect manufacturing, boosting factory efficiency, production plans scrap minimization, improvement of product quality, and the enhancement of overall equipment productivity.</t>
  </si>
  <si>
    <t>Logs are widely used in IT industry and the anomaly detection of logs is essential to identify the running status of systems. Conventional methods solving this problem require sophisticated rule-based regulations and intensive labor input. In this paper, we propose a new model based on natural language processing techniques. In order to modify the feature extraction and to improve the vector quality of log templates, Part-of-Speech (PoS) and Named Entity Recognition (NER) are employed in our model, which leads to the less involvement of regulation-based rule and a modification of the template vector thanks to the weight vector by NER. The PoS property of each token in the template is firstly analyzed, which also reduces labor involvement and helps for better weight allocation. The weight investigation on tokens of the template is introduced to modify the template vector. And the final detection based on the modified vector of templates is realized by deep neural networks (DNNs). The effectiveness of our model is tested on three datasets, and compared with two state-ofthe-art models. The evaluation results prove that our model achieves better log anomaly detection.</t>
  </si>
  <si>
    <t>This paper proposes novel methods for anomaly detection in industrial dynamic processes based on logical and algebraical approaches. The paper contains an overview of some intensively developed approaches to dynamic processes modeling in terms of their suitability for the detection of anomalies. Main models of industrial dynamic processes using classical theory of stability, models with Pareto distribution, wavelet analysis, the problem of change-point, models with data mining methods are considered. Two logical approaches with discrete time are proposed: first one is using classical predicate logic and second one is using dynamic description logic.</t>
  </si>
  <si>
    <t>The use of system logs for detecting and troubleshooting anomalies of production systems has been known since the early days of computers. In spite of the advances in the area, the analysis of log files emitted by real-life systems poses many peculiar challenges. Up-to-date tools, such as log management and Security Information and Event Management (SIEM) products, capitalize on standard data formats, logging protocols and dictionaries of threat signatures, which hardly fit to logs of industrial and proprietary systems. This paper addresses the analysis of logs emitted by computer systems with a focus on anomaly detection. The proposed approach, named AutoLog, consists in sampling the logs at regular intervals and to compute numeric scores. Scores collected under normative operations are used to train a semi-supervised deep autoencoder, which serves as a baseline to classify future scores. The approach is not constrained by the structure of underlying logs and does not need for anomalies at training time. The results obtained in detecting anomalies of two industrial systems and the public BG/L and Hadoop datasets widely used as benchmarks, indicate that the recall of AutoLog ranges between 0.96 and 0.99, while the precision is within 0.93 and 0.98. A comparative study with isolation forest, one-class SVM, decision tree, vanilla autoencoder and variational autoencoder is conducted to demonstrate the validity of the proposal.</t>
  </si>
  <si>
    <t>A microservice system in industry is usually a large-scale distributed system consisting of dozens to thousands of services running in different machines. An anomaly of the system often can be reflected in traces and logs, which record inter-service interactions and intra-service behaviors respectively. Existing trace anomaly detection approaches treat a trace as a sequence of service invocations. They ignore the complex structure of a trace brought by its invocation hierarchy and parallel/asynchronous invocations. On the other hand, existing log anomaly detection approaches treat a log as a sequence of events and cannot handle microservice logs that are distributed in a large number of services with complex interactions. In this paper, we propose DeepTraLog, a deep learning based microservice anomaly detection approach. DeepTraLog uses a unified graph representation to describe the complex structure of a trace together with log events embedded in the structure. Based on the graph representation, DeepTraLog trains a GGNNs based deep SVDD model by combing traces and logs and detects anomalies in new traces and the corresponding logs. Evaluation on a microservice benchmark shows that DeepTraLog achieves a high precision (0.93) and recall (0.97), outperforming state-of-the-art trace/log anomaly detection approaches with an average increase of 0.37 in F1-score. It also validates the efficiency of DeepTraLog, the contribution of the unified graph representation, and the impact of the configurations of some key parameters.</t>
  </si>
  <si>
    <t>Despite significant advances made on anomaly detection systems, few reports are found documenting their practical integration into the industrial realm. Furthermore, the literature reports a wide range of complex detection strategies, which may require hardware changes/updates in order to be supported by critical industrial equipment such as industrial controllers (e.g., Programmable Logic Controllers). To address these issues, this paper documents a systematic methodology for the practical integration of lightweight anomaly detection algorithms into industrial control applications. It shows that industrial controllers, and in particular the scheduling rate of user programs, are sensitive to network traffic-based disturbances. Therefore, the methodology embraces the task scheduling rates found in control applications, and their deviation from the normal behavior. It designs a monitoring task, and an innovative algorithm for detecting abnormal task scheduling rates by leveraging the cumulative sum model (CUSUM) and a regression strategy applied on a specific time interval. Essentially, the approach enhances the industrial controller with a security module that can trigger alerts to identify early cyber attacks. The approach is extensively analyzed in the context of two industrial controllers: a Phoenix Contact ILC 350-PN controller, and a Siemens SIMATIC S7-1200 Programmable controller. (C) 2018 Elsevier B.V. All rights reserved.</t>
  </si>
  <si>
    <t>Objective: Recent advancements in trauma resuscitation have shown a great benefit of early identification and control of hemorrhage, which is the most common cause of death in injured patients. We introduce a new analytical approach, anomaly detection (AD), as an alternative method to the traditional logistic regression (LR) method in predicting which injured patients receive transfusions, intensive care, and other interventions. Methods: We abstracted routinely collected prehospital vital sign data from patient records (adult patients who survived more than 15minutes after being directly admitted to a level 1 trauma center). The vital signs of the study cohort were analyzed using both LR and AD methods. Predictions on blood transfusions generated by these approaches were compared with hospital records using the respective areas under the receiver operating characteristic curves (AUROC). Results: Of the patients seen at our trauma center between January 1, 2009, and December 31, 2010, 5,464 were included. AD significantly outperformed LR, identifying which patients would receive transfusions of uncrossmatched blood, transfusion of blood between the time of admission and 6hours later, the need for intensive care, and in-hospital mortality (mean AUROC = 0.764 and 0.720, respectively). AD and LR provided similar predictions for the patients who would receive massive transfusion. Under the stratified 10 fold times 10 cross-validation test, AD also had significantly lower AUROC variance across subgroups than LR, suggesting AD is a more stable predictions model. Conclusions: AD provides enhanced predictions for clinically relevant outcomes in the trauma patient cohort studied and may assist providers in caring for acutely injured patients in the prehospital arena. Keywords: trauma; transfusion; vital signs; logistic regression; anomaly detection</t>
  </si>
  <si>
    <t>Importance of web security cannot be overemphasized in the era of web-based economy. Although anomaly detection has long been considered a promising alternative to signature-based misuse detection technique, most studies to date used either small scale or artificially generated attack data. In this paper, based on security analysis applied on anonymous www.microsoft.com log of about 250GB, we propose Anomaly Feature Matrix (AFM) as an effective framework to characterize anomalies. Feature selection of AFM is based on the characteristics of well-known (e.g., DDoS) attacks as well as patterns of anomalous logs found in the Microsoft data. Independent security analysis performed on the same data by Microsoft security engineers concluded that 1) We did not miss any major attacks; and 2) AFM is a general enough framework to characterize likely web attacks. In order to assist AFM-based anomaly analysis in large organizations, we implemented an interactive and visual analysis tool named ADAM (Anomaly Detection Assistant based on feature Matrix). Integrated with mapping software such as Virtual Earth, ADAM enables efficient and focused security analysis on web logs.</t>
  </si>
  <si>
    <t>The critical infrastructure, which includes the electric power grid, railroads and water treatment facilities, is dependent on the proper operation of industrial control systems. However, malware such as Stuxnet has demonstrated the ability to alter industrial control system parameters to create physical effects. Of particular concern is malware that targets embedded devices that monitor and control system functionality, while masking the actions from plant operators and security analysts. Indeed, system security relies on guarantees that the assurance of these devices can be maintained throughout their lifetimes. This paper presents a novel approach that uses timing-based side channel analysis to establish a unique device fingerprint that helps detect unauthorized modifications of the device. The approach is applied to an Allen Bradley ControlLogix programmable logic controller where execution time measurements are collected and analyzed by a custom anomaly detection system to detect abnormal behavior. The anomaly detection system achieves true positive rates of 0.978-1.000 with false positive rates of 0.033-0.044. The test results demonstrate the feasibility of using timing-based side channel analysis to detect anomalous behavior in programmable logic controllers. Published'by Elsevier B.V.</t>
  </si>
  <si>
    <t>A high volume of data including log records, sensors, monitoring systems, manufacturing processes, call detail records, blogs, emails, and social media streams are generated around the clock by diverse applications. Thus, as the volume of data is growing rapidly, detecting anomaly from high volume big data becomes a critical and difficult task, due to the theatrical (research) and practical (technical) limitations. This paper aims to investigate anomaly detection and provide global understanding of anomaly concepts in the big data mining perspective. In this paper we demonstrate how existing methods of anomaly detection can be adopted with high volumes of data, specifically providing in depth understanding of the anomaly concept in streaming data. The key contribution of this study is an attempt to answer the following questions: 1) What is the concept of big data and what are big data analytic approaches? 2) What is the relationship between big data and anomaly detection? 3) What is the main characteristic of anomaly in big batch and streaming data? 4) What is the appropriate state of the art infrastructure to process and detect large-scale batch and streaming data?</t>
  </si>
  <si>
    <t>Hyperspectral remote sensing images contain not only spatial information, but also abundant spectral information, which are widely used in the field of space-spectrum joint target detection. Unlike other target detection algorithms, the anomaly detection doesn't require any prior knowledge, and can effectively identify the pixels that stand out from the cluttered backgrounds in high spectral images. At the same time, compared with the background objects, the abnormal target is composed of sub-pixels and has distinctive spectral characteristics. In this paper, a new anomaly target detection algorithm based on Laplace of Gaussian (LoG) operator is proposed to solve the problem that spatial information is not fully utilized and the real-time detection capability is not strong. Firstly, the algorithm uses the LoG operator to obtain the target detection results under different bands with analyzing the spatial characteristics of the anomaly, combined with the blob detection theory which is widely used in the field of the image recognition field. The results are finished by the spatial filtering, which highlights the anomaly and effectively suppress the background. Then, a Boolean map-based fusion approach and morphological expansion theory is used to synthesize the detection results of different bands. In the end, the real AVIRIS Imagery and HYDICE Imagery are used for simulation, and the results show that the algorithm is with strong robustness, high detection probability and low false alarm rate.</t>
  </si>
  <si>
    <t>System logs produced by modern computer systems are valuable resources for detecting anomalies, debugging performance issues, and recovering application failures. With the increasing scale and complexity of the log data, manual log inspection is infeasible and man-power expensive. In this paper, we proposed LogAttn, an autoencoder model that combines an encoder-decoder structure with an attention mechanism for unsupervised log anomaly detection. The unstructured normal log data is proceeded by a log parser that uses a semantic analyse and clustering algorithm to parse log data into a sequence of event count vectors and semantic vectors. The encoder combines deep neural networks with an attention mechanism that learns the weights of different features to form a latent feature representation, which is further used by a decoder to reconstruct the log event sequence. If the reconstruction error is above a predefined threshold, it detects an anomaly in the log sequence and reports the result to the administrator. We conduct extensive experiments based on three real-world log datasets, which show that LogAttn achieves the best comprehensive performance compared to the state-of-the-art methods.</t>
  </si>
  <si>
    <t>A Software Engineering Manager (EM) has to cater to the demand for higher reliability and resilience in Production while simultaneously addressing the evolution of software architecture from monolithic applications to multi-cloud distributed microservices. Pre-release functional testing is no longer sufficient to eliminate faults as more and more issues are generated at runtime, which is challenging to diagnose due to complex inter-service dependencies and dynamic late binding of services. Bugs in Production are known to propagate across software components and become critical as they go undetected. This paper introduces LogAttention, a methodology based on analysis of runtime logs that provides actionable insights to the EM to identify faults and preempt failure in Production. LogAttention is a Log Anomaly Detection (LAD) technique that uses Attention-based Transformer Models to identify Anomalous Log Messages. LogAttention assigns a quality score to the software release in Production and presents remarkable logs to the EM to analyze, predict, and preempt failure. This paper presents empirical evidence showing that LogAttention outperforms existing LAD techniques to identify anomalous log messages and ensure that the detected log anomalies are reliable indicators of the health of a software release.</t>
  </si>
  <si>
    <t>This work is focused on the issue of semiconductor anomaly detection during the manufacturing process. It proposes an efficient multivariate time-series fault detection approach aiming to detect wafer anomalies at an early fabrication stage to reduce the yield loss. The raw data consist on eleven (11) multivariate time-series (MTS) measured for 150 seconds and collected during different levels of the fabrication process to describe the wafers status. First of all, the most useful information is extracted from each collected time-series (TS) data to handle the computational complexity of large-scale data processing. For that, three dimensionality reduction techniques, namely: (i) Independent Component Analysis (ICA), (ii) Principal Component Analysis (PCA), and (iii) Factor Analysis (FA) are used for comparison and optimization sake. The aim is to define the better technique allowing to keep only the meaningful information from each time-series. Thereafter, the extracted data is combined to build a new dataset which is used to fit and optimize a multilayer perceptron (MLP) to perform the anomaly detection. The very interesting obtained results show that the proposed approach is promising and could provide a precious decision-making support for abnormal wafer detection in the semiconductor manufacturing process. Copyright (C) 2022 The Authors.</t>
  </si>
  <si>
    <t>Time series patterns analysis had recently attracted the attention of the research community for real-world applications. Petroleum industry is one of the application contexts where these problems are present, for instance for anomaly detection. Offshore petroleum platforms rely on heavy turbomachines for its extraction, pumping and generation operations. Frequently, these machines are intensively monitored by hundreds of sensors each, which send measurements with a high frequency to a concentration hub. Handling these data calls for a holistic approach, as sensor data is frequently noisy, unreliable, inconsistent with a priori problem axioms, and of a massive amount. For the anomalies detection problems in turbomachinery, it is essential to segment the dataset available in order to automatically discover the operational regime of the machine in the recent past. In this paper we propose a novel time series segmentation algorithm adaptable to big data problems and that is capable of handling the high volume of data involved in problem contexts. As part of the paper we describe our proposal, analyzing its computational complexity. We also perform empirical studies comparing our algorithm with similar approaches when applied to benchmark problems and a real-life application related to oil platform turbomachinery anomaly detection.</t>
  </si>
  <si>
    <t>Anomaly detection plays an important role in management of modern large-scale distributed systems. Logs, which record system runtime information, are widely used for anomaly detection. Traditionally, developers (or operators) often inspect the logs manually with keyword search and rule matching. The increasing scale and complexity of modern systems, however, make the volume of logs explode, which renders the infeasibility of manual inspection. To reduce manual effort, many anomaly detection methods based on automated log analysis are proposed. However, developers may still have no idea which anomaly detection methods they should adopt, because there is a lack of a review and comparison among these anomaly detection methods. Moreover, even if developers decide to employ an anomaly detection method, re-implementation requires a non-trivial effort. To address these problems, we provide a detailed review and evaluation of six state-of-the-art log-based anomaly detection methods, including three supervised methods and three unsupervised methods, and also release an open-source toolkit allowing ease of reuse. These methods have been evaluated on two publicly-available production log datasets, with a total of 15,923,592 log messages and 365,298 anomaly instances. We believe that our work, with the evaluation results as well as the corresponding findings, can provide guidelines for adoption of these methods and provide references for future development.</t>
  </si>
  <si>
    <t>System logs provide invaluable resources for understanding system behavior and detecting anomalies on high performance computing (HPC) systems. As HPC systems continue to grow in both scale and complexity, the sheer volume of system logs and the complex interaction among system components make the traditional manual problem diagnosis and even automated line-by-line log analysis infeasible or ineffective. In this paper, we present a System Log Event Block Detection (SLEBD) framework that identifies groups of log messages that follow certain sequence but with variations, and explore these event blocks for event-based system behavior analysis and anomaly detection. Compared with the existing approaches that analyze system logs line by line, SLEBD is capable of characterizing system behavior and identifying intricate anomalies at a higher (i. e., event) level. We evaluate the performance of SLEBD by using syslogs collected from production supercomputers. Experimental results show that our framework and mechanisms can process streaming log messages, efficiently extract event blocks and effectively detect anomalies, which enables system administrators and monitoring tools to understand and process system events in real time. Additionally, we use the identified event blocks and explore deep learning algorithms to model and classify event sequences.</t>
  </si>
  <si>
    <t>With the development of intelligent networked vehicles, the research on the safety of in-vehicle networks has gradually become a hot spot. CAN (controller area network) is the most widely used in-vehicle network bus, and its safety problem has become the most critical problem to be solved in the development process of intelligent networked vehicles. This paper aims at the in-vehicle can be used in intelligent networked vehicles Bus network, its communication characteristics and security problems are analyzed and dissected. Meanwhile, with the increase in demand for in-vehicle network communication applications, the corresponding attacks have also increased year by year. Therefore, this paper only increases the anomaly detection of in-vehicle application log in the anomaly detection of CAN bus, aiming to detect the abnormal behavior of vehicles in an all-around way. To solve the field data lacking's problem, we collect a data set containing several types of data from multiple channels, including different types of attack can bus messages. Due to the different elements in the message having different effects on the classification results, the attention mechanism is introduced to give different weights to different messages and log data segments, which increases the effect of classification detection.</t>
  </si>
  <si>
    <t>In process industry, it is quite common that manufacturing machines repeat a certain order of process steps consistently. These process steps are often declared in programs and have a linear workflow. During the production process, logs are generated for monitoring and further analysis, where not only production steps but also incidents and other deviations are logged. As the manual monitoring of such processes is quite time consuming and tedious, the demand for automatic anomaly and deviation detection is rising. A potential approach is the usage of ProcessMining, whereat not all requirements are met. In this paper, we propose a new approach based on spectral gap analysis for the detection of anomalies in log files using the adjacency matrix generated by Process Mining techniques. Furthermore, the experiments section covers their application on a linear process and non-linear processes with deviating paths.</t>
  </si>
  <si>
    <t>The prevalence of Internet-of-Things (IoT) technologies and the ubiquity of networked sensors and actuators in many Industrial Control Systems (ICS) have led to the exposure of critical infrastructure in our society to malicious activities and cyber threats. Programmable logic controllers (PLCs) are embedded devices that automate ICS processes. PLCs, which serve as the heart of ICS, are vulnerable to attacks and system malfunctions like other embedded devices. Because PLCs are widely used to control ICS physical processes, attacks against PLCs can cause irreparable damage to enterprises and even loss of life. However, due to the unique and proprietary architecture of PLCs, it is not easy to apply traditional tools and techniques for PLC protection. This work presents an unsupervised learning approach for anomaly detection in ICS based on neural networks with one class objective function and an additional regularization term. This technique combines the abilities of neural networks to learn complex relationships with a one-class objective function and a regularization term for separating normal conditions from anomalous operations. The newly introduced regularization term provides a model-tuning mechanism based on specific industrial requirements and performance metrics of interest (i.e., precision or recall). The model is evaluated on a recent real-world ICS dataset: the Secure Water Treatment (SWaT) dataset. The proposed technique's performance is compared with previous work, showing improvements in terms of scalability and attack detection capability, proving that the proposed technique is suitable for use in real ICS scenarios. The proposed method with the regularization term demonstrated superior recall values in 15 out of the 36 attack scenarios in the SWaT dataset, which is the largest of any published methods in the literature. A qualitative analysis of the proposed technique on the SWaT security showdown event data further proves the technique's high anomaly detection ability on real-time injected attacks.</t>
  </si>
  <si>
    <t>Industrial control systems (ICSs) are widely used in critical infrastructures, making them popular targets for attacks to cause catastrophic physical damage. As one of the most critical components in ICSs, the programmable logic controller (PLC) controls the actuators directly. A PLC executing a malicious program can cause significant property loss or even casualties. The number of attacks targeted at PLCs has increased noticeably over the last few years, exposing the vulnerability of the PLC and the importance of PLC protection. Unfortunately, PLCs cannot be protected by traditional intrusion detection systems or antivirus software. Thus, an effective method for PLC protection is yet to be designed. Motivated by these concerns, we propose a non-invasive powerbased anomaly detection scheme for PLCs. The basic idea is to detect malicious software execution in a PLC through analyzing its power consumption, which is measured by inserting a shunt resistor in series with the CPU in a PLC while it is executing instructions. To analyze the power measurements, we extract a discriminative feature set from the power trace, and then train a long short-term memory (LSTM) neural network with the features of normal samples to predict the next time step of a normal sample. Finally, an abnormal sample is identified through comparing the predicted sample and the actual sample. The advantages of our method are that it requires no software modification on the original system and is able to detect unknown attacks effectively. The method is evaluated on a lab testbed, and for a trojan attack whose difference from the normal program is around 0.63%, the detection accuracy reaches 99.83%.</t>
  </si>
  <si>
    <t>Online social platforms are constantly under attack by bad actors. These bad actors often leverage resources (e.g. IPs, devices) under their control to attack the platform by targeting various, vulnerable endpoints (e.g. account authentication, sybil account creation, friending) which may process millions to billions of events every day. As the scale and multifacetedness of malicious behaviors grows, and new endpoints and corresponding events are utilized and processed every day, the development of fast, extensible and schema-agnostic anomaly detection approaches to enable standardized protocols for different classes of events is critical. This is a notable challenge given that practitioners often have neither time nor means to custombuild anomaly detection services for each new event class. Moreover, labeled data is rarely available in such diverse settings, making unsupervised methods appealing. In this work, we study unsupervised, schema-agnostic detection of resource usage anomalies in social event logs. We propose an efficient algorithmic approach to this end, and evaluate it with promising results on several log datasets of different event classes. Specifically, our contributions include a) formulation: a novel articulation of the schema-agnostic anomaly detection problem for event logs, b) approach: we propose FARE (Finding Anomalous Resources and Events), which integrates online resource anomaly detection and offline event culpability identification components, and c) efficacy: demonstrated accuracy (100% precision@250 on two industrial datasets from the Snapchat social platform, with 50% anomalies previously uncaught by state-of-the-art production defenses), robustness (high precision/recall over suitable synthetic attacks and parameter choices) and scalability (near-linear in the number of events).</t>
  </si>
  <si>
    <t>The preoccupation of the present work is an attempt to solve the problem of anomaly detection in network traffic by means of statistical models based on exponential smoothing. We used the generalized Holt-Winters model to detect possible fluctuations in network traffic, i.e. accidental fluctuations, trend and seasonal variations. The model parameters were estimated by means of the Hyndman-Khandakar algorithm. We chose the model parameters optimal values on the grounds of information criteria (AIC) which show a compromise between the consistency model and the size of its estimation error. In the proposed method, we used automatic forecasting on the basis of the estimated traffic model, which was further compared to the real variability of the analyzed network traffic in order to detect its abnormal behavior. The results of the performed experiments confirm efficiency of the proposed solution.</t>
  </si>
  <si>
    <t>Logs have been used in modern software solutions for development and maintenance purposes as they are able to represent a rich source of information for subsequent analysis. A line of research focuses on the application of artificial intelligence techniques on logs to predict system behavior and to perform anomaly detection. Successful industrial applications are rather sparse due to the lack of publicly available log datasets. To fill this gap, we developed a method to synthetically generate a log dataset, which resembles a linear program execution log file. In this paper, the method is described as well as existing datasets are discussed. The generated dataset should enable a possibility for researcher to have a common base for new approaches.</t>
  </si>
  <si>
    <t>In this paper we propose an intrusion prevention system (IPS) which operates inline and is capable to detect unknown attacks using anomaly detection methods. Incorporated in the framework of a packet filter each incoming packet is analyzed and - according to an internal connection state and a computed anomaly score - either delivered to the production system, redirected to a special hardened system. or logged to a network sink for later analysis. Run-time measurements of an actual implementation prove that the performance overhead of the system is sufficient,for inline processing. Accuracy measurements on real network data yield improvements especially in the number of false positives, which are reduced by a factor of five compared to a plain anomaly detector.</t>
  </si>
  <si>
    <t>Industrial control systems (ICS) are moving from dedicated communications to switched and routed corporate networks, exposing them to the Internet and placing them at risk of cyber-attacks. Existing methods of detecting cyber-attacks, such as intrusion detection systems (IDSs), are commonly implemented in ICS and SCADA networks. However, these devices do not detect more complex threats that manifest themselves gradually over a period of time through a combination of unusual sequencing of activities, such as process-related attacks. During the normal operation of ICSs, ICS devices record device logs, capturing their industrial processes over time. These logs are a rich source of information that should be analysed in order to detect such process-related attacks. In this paper, we present a novel process mining anomaly detection method for identifying anomalous behaviour and cyber-attacks using ICS data logs and the conformance checking analysis technique from the process mining discipline. A conformance checking analysis uses logs captured from production systems with a process model (which captures the expected behaviours of a system) to determine the extent to which real behaviours (captured in the logs) matches the expected behaviours (captured in the process model). The contributions of this paper include an experimentally derived recommendation for logging practices on ICS devices, for the purpose of process mining-based analysis; a formalised approach for pre-processing and transforming device logs from ICS systems into event logs suitable for process mining analysis; guidance on how to create a process model for ICSs and how to apply the created process model through a conformance checking analysis to identify anomalous behaviours. Our anomaly detection method has been successfully applied in detecting ICS cyber-attacks, which the widely used IDS Snort does not detect, using logs derived from industry standard ICS devices. (C) 2018 Elsevier Ltd. All rights reserved.</t>
  </si>
  <si>
    <t>For detecting anomalous conditions of accidents, previous studies have usually used numeric data such as physical signals and conditions. However, invaluable text information contained in accident report documents such as accident description and situation has yet to be used to analyze the anomaly conditions. In this respect, this study aims to propose the text mining-based local outlier factor (LOF) algorithm approach to detecting anomalous conditions using accident report documents, focusing on the text information. In this study, anomalous conditions are defined as the unexperienced accidents that occur in unusual conditions. The unusual conditions are identified in terms of qualitative variables of the accident narrative texts such as locations, processes, and work types. The text mining algorithm is applied to systematically investigate these unusual contexts through the text contents contained in accident report documents and the LOF algorithm is used to identify anomaly accidents in terms of local density clusters. The LOF algorithm is recognized as one of the anomaly detection algorithms to identify the outliers among data clusters based on the density-based clustering. As a result, four major types of anomaly accidents in chemical process are derived: filling-related, detection-related, ventilation-related, and waste-related accidents. Also, risk keywords of the anomaly accidents in each type are extracted and compared with the keywords of the normal accidents to understand the detailed anomalous conditions. By extracting and prioritizing the anomaly conditions based on text information, not based on numeric value, the proposed approach enables safety managers to monitor the natural language-based risk factors and reasons of infrequent, anomalous, and critical accidents.</t>
  </si>
  <si>
    <t>In Industry 4.0, the optimization decisions are obtained by applying extensive machine learning algorithms on huge data sets collected from wide array of sensors. This data is obtained aperiodically at the cloud end using a centralized aggregator present on the industrial site. This aperiodicity of data makes monitoring of the sensors difficult as it is hard to accurately estimate when the cloud end should expect data from a particular sensor. The reliable functioning of the sensors is important in industry 4.0 context as the efficiency of the applied machine learning algorithms directly depend on it. Above this, there are some processes which are critical and hence are monitored in real-time. Their state is important for many critical decisions (like in demand response) and immutable, tamper-proof status reporting is of prime concern. In this paper, we propose a secure element based framework called PulSec which emits a periodic secure pulse (like a human heartbeat) to solve these intricate problem arising out of a need to effectively monitor remote industrial sites. We show how anomalies, tampering can be quickly, effectively and accurately determined by just analyzing the secure pulse. We demonstrate its low overhead (bandwidth = 7.73 B/s, memory = 464 B, time = 500 ms), tamperproofness, security, portability using a realized prototype based on Multos M5-P19 Secure Element. (C) 2019, IFAC (International Federation of Automatic Control) Hosting by Elsevier Ltd. All rights reserved.</t>
  </si>
  <si>
    <t>With the advent of technology and the development of more complex software systems, the size of logs generated by these systems has increasingly risen so that the anomaly detection for remediating common errors has been more difficult than ever. The cloud emergence in the information technology (IT) industry has led to the immigration of enterprises toward it, which has extended the application of cloud management stacks such as OpenStack. By using the OpenStack platform, users can access resource infrastructure and manage virtual machines (VMs). The anomaly detection in OpenStack logs is not realized conveniently due to the substantial size of logs, and it is required to automate this process. Since there is no appropriate open-source dataset for OpenStack logs, we have generated 25,000 logs by injecting three types of anomalies to propose a more efficient technique in terms of performance and time in detecting anomalies in OpenStack logs relative to recent studies by proper OpenStack log parsing and analyzing these logs by data mining algorithms. To this end, compared to the previous research study, we could improve the anomaly detection performance in terms of F1 score, recall, and precision by 9%, 4%, and 14%, respectively, and decrease the running time relative to the log size by at least 30 s.</t>
  </si>
  <si>
    <t>Microservice systems are typically fragile and failures are inevitable in them due to their complexity and large scale. However, it is challenging to localize the root-cause metric due to its complicated dependencies and the huge number of various metrics. Existing methods are based on either correlation between metrics or correlation between metrics and failures. All of them ignore the key data source in microservice, i.e., logs. In this paper, we propose a novel root-cause metric localization approach by incorporating log anomaly detection. Our approach is based on a key observation, the value of root-cause metric should be changed along with the change of the log anomaly score of the system caused by the failure. Specifically, our approach includes two components, collecting anomaly scores by log anomaly detection algorithm and identifying root-cause metric by robust correlation analysis with data augmentation. Experiments on an open-source benchmark microservice system have demonstrated our approach can identify root-cause metrics more accurately than existing methods and only require a short localization time. Therefore, our approach can assist engineers to save much effort in diagnosing and mitigating failures as soon as possible.</t>
  </si>
  <si>
    <t>Factories of the future are foreseen to evolve into smart factories with autonomous and adaptive manufacturing processes. However, the increasing complexity of the network of manufacturing processes is expected to complicate the rapid detection of process anomalies in real time. This paper proposes an architecture framework and method for the implementation of the Scalable On-line Anomaly Detection System (SOADS), which can detect process anomalies via real-time processing and analyze large amounts of process execution data in the context of autonomous and adaptive manufacturing processes. The design of this system architecture framework entailed the derivation of standard subsequence patterns using the PrefixSpan algorithm, a sequential pattern algorithm. The anomalies of the real-time event streams and derived subsequence patterns were scored using the Smith-Waterman algorithm, a sequence alignment algorithm. The excellence of the proposed system was verified by measuring the time for deriving subsequence patterns and by obtaining the anomaly scoring time from large event logs. The proposed system succeeded in large-scale data processing and analysis, one of the requirements for a smart factory, by using Apache Spark streaming and Apache Hbase, and is expected to become the basis of anomaly detection systems of smart factories.</t>
  </si>
  <si>
    <t>Legacy industrial control systems (ICSs) are not designed to be exposed to the Internet and linking them to corporate networks has introduced a large number of cyber security vulnerabilities. Due to the distributed nature of ICS devices, a detection-in-depth strategy is required to simultaneously monitor the behaviour of multiple sources of ICS data. While a detection-in-depth method leads to detecting attacks, like flooding attacks in earlier phases before the attacker can reach the end target, most research papers have focused on anomaly detection based on a single source of ICS data. Here, we present a detection-in-depth method for an ICS network. The new method is called automated flooding attack detection (AFAD) which consists of three stages: data acquisition, pre-processing, and a flooding anomaly detector. Data acquisition includes data collection from different sources like programmable logic controller (PLC) logs and network traffic. We then generate NetFlow data to provide light-weight anomaly detection in ICS networks. NetFlow-based analysis has been used as a scalable method for anomaly detection in high-speed networks. It only analyses packet headers, and it is an efficient method for detecting flooding attacks like denial of service attacks, and its performance is not affected by encrypted data. However, it has not been sufficiently studied in industrial control systems. Besides NetFlow data, ICS device logs are a rich source of information that can be used to detect abnormal behaviour. Both NetFlow traffic and log data are processed in our pre-processing stage. The third stage of AFAD is anomaly detection which consists of two parallel machine learning analysis methods, which respectively analyse the behaviours of device logs and NetFlow records. Due to the lack of enough labelled training datasets in most environments, an unsupervised predictor and an unsupervised clustering method are respectively used in the anomaly detection stage. We validated our approach using traffic captured in a factory automation dataset, Modbus dataset, and SWAT dataset. These datasets contain physical and network level normal and abnormal data. The performance of AFAD was compared with single-layer anomaly detection and with other studies. Results showed the high precision of AFAD in detecting flooding attacks.</t>
  </si>
  <si>
    <t>Trusting a machine-learning model is a critical factor that will speed the spread of the fourth industrial revolution. Trust can be achieved by understanding how a model is making decisions. For white-box models, it is easy to see the model and examine its prediction. For black-box models, the explanation of the decision process is not straightforward. In this work, we compare the performance of several white- and black-box models on two production data sets in an anomaly detection task. The presence of anomalies in production data can significantly influence business decisions and misrepresent the results of the analysis, if not identified. Therefore, identifying anomalies is a crucial and necessary step to maintain safety and ensure that the wells perform at full capacity. To achieve this, we compare the performance of K-nearest neighbor (KNN), logistic regression (Logit), support vector machines (SVMs), decision tree (DT), random forest (RF), and rule fit classifier (RFC). F1 and complexity are the two main metrics used to compare the prediction performance and interpretability of these models. In one data set, RFC outperformed the remaining models in both F1 and complexity, where F1 = 0.92, and complexity = 0.5. In the second data set, RF outperformed the rest in prediction performance with F1 = 0.84, yet it had the lowest complexity metric (0.04). We further analyzed the best performing models by explaining their predictions using local interpretable model-agnostic explanations, which provide justification for decisions made for each instance. Additionally, we evaluated the global rules learned from white-box models. Local and global analysis enable decision makers to understand how and why models are making certain decisions, which in turn allows trusting the models.</t>
  </si>
  <si>
    <t>Prognostics is a vital application for Industrial AI. However, data quality sometimes does not suit regular prediction models. For instance, data sampling procedures occasionally include irregular sampling, and many prognostic methods require evenly sampled time series. One example is measurement trains that travel along the railway line, measuring the geometry of the railway track. In the railway case, the time series often display discontinuities due to maintenance events and outliers. Such discontinuities must be handled differently for a prognostic model to work sufficiently. We have studied different approaches such as moving range statistics and Cook's distance statistics for outlier detection and removal and detection and model adjustments for maintenance. We also provide a practical solution that manages the autonomous anomaly detection and predictions of future track geometry condition through a developed R Shiny App to support users.</t>
  </si>
  <si>
    <t>Modern machineries are becoming complex cyberphysical systems with increasingly intelligent support for process automation. For the dependability and performance, a combination of measures for fault avoidance, robust architecture, and runtime anomaly handling is necessary. These in turn call for a formalization of knowledge across different system lifecycle stages and a provision of novel methods and tools for qualified system synthesis and effective risk management. This paper presents a model-based approach to qualified process automation for the operation and maintenance of production systems. The contribution is centered on the formalizations of a wide range of system concerns, and thereby a consolidation of the rationale behind the design of run-time process logic in BPMN2.0. In particular, the approach allows an integration of formal system descriptions, FTA and FEMA based anomaly analysis, and executable process models for effective anomaly detection and treatment. The approach adopts mature modeling methods and tools through EAST-ADL. In this paper, a prototype tool-chain with MetaEdit+ Domain-Specific Modeling (DSM) Workbench, HiP-HOPS Tool and Camunda BPM Platform is also presented.</t>
  </si>
  <si>
    <t>Group anomaly identification and location is an important issue in the field of artificial intelligence. Capture of the accident source and rapid prediction of mass incidents in public places are difficult problems in intelligent video identification and processing, but the traditional group anomaly detection research has many limitations when it comes to accident source detection and intelligent recognition. We are to research on the algorithms of accident source location and abnormal group identification based on behavior analysis in the condition of dramatically changing group geometry appearance, including: 1) to propose a logic model of image density based on the social force model, and to build the crowd density trend prediction model integrating fast and fuzzy matching at front-end and accurate and classified training at back-end; 2) to design a fast abnormal source flagging algorithm based on support vector machine, and to realize intelligent and automatic marking of abnormal source point; 3) to construct a multi-view human body skeleton invariant moment model and a motion trajectory model based on linear parametric equations. The expected results of the research will help prevent abnormal events effectively, capture the first scene of incidents and the abnormal source point quickly, and play a decision support role in the proactive national security strategy.</t>
  </si>
  <si>
    <t>Mobile text messages (SMS) are sometimes used for authentication, which requires short and reliable delivery times. The observed round-trip times when sending an SMS message provide valuable information on the quality of the connection. In this industry paper, we propose a method for detecting round-trip time anomalies, where the exact distribution is unknown, the variance is several orders of magnitude, and there are lots of shorter spikes that should be ignored. In particular, we show that using an adaption of Double Seasonal Exponential Smoothing to reduce the content dependent variations, followed by the Remedian to find short-term and long-term medians, successfully identifies larger groups of outliers. As training data for our method we use log files from a live SMS gateway. In order to verify the effectiveness of our approach, we utilize simulated data. Our contributions are a description on how to isolate content dependent variations, and the sequence of steps to find significant anomalies in big data.</t>
  </si>
  <si>
    <t>Hydraulic systems are advanced in function and level as they are used in various industrial fields. Furthermore, condition monitoring using internet of things (IoT) sensors is applied for system maintenance and management. In this study, meaningful features were identified through extraction and selection of various features, and classification evaluation metrics were presented through machine learning and deep learning to expand the diagnosis of abnormalities and defects in each component of the hydraulic system. Data collected from IoT sensor data in the time domain were divided into clusters in predefined sections. The shape and density characteristics were extracted by cluster. Among 2335 newly extracted features, related features were selected using correlation coefficients and the Boruta algorithm for each hydraulic component and used for model learning. Linear discriminant analysis (LDA), logistic regression, support vector classifier (SVC), decision tree, random forest, XGBoost, LightGBM, and multi-layer perceptron were used to calculate the true positive rate (TPR) and true negative rate (TNR) for each hydraulic component to detect normal and abnormal conditions. Valve condition, internal pump leakage, and hydraulic accumulator data showed TPR performance of 0.94 or more and a TNR performance of 0.84 or more. This study's findings can help to determine the stable and unstable states of each component of the hydraulic system and form the basis for engineers' judgment.</t>
  </si>
  <si>
    <t>Traffic of Industrial Control System (ICS) between the Human Machine Interface (HMI) and the Programmable Logic Controller (PLC) is highly periodic. However, it is sometimes multiplexed, due to multi-threaded scheduling. In previous work we introduced a Statechart model which includes multiple Deterministic Finite Automata (DFA), one per cyclic pattern. We demonstrated that Statechart-based anomaly detection is highly effective on multiplexed cyclic traffic when the individual cyclic patterns are known. The challenge is to construct the Statechart, by unsupervised learning, from a captured trace of the multiplexed traffic, especially when the same symbols (ICS messages) can appear in multiple cycles, or multiple times in a cycle. Previously we suggested a combinatorial approach for the Statechart construction, based on Euler cycles in the Discrete Time Markov Chain (DTMC) graph of the trace. This combinatorial approach worked well in simple scenarios, but produced a false-alarm rate that was excessive on more complex multiplexed traffic. In this paper we suggest a new Statechart construction method, based on spectral analysis. We use the Fourier transform to identify the dominant periods in the trace. Our algorithm then associates a set of symbols with each dominant period, identifies the order of the symbols within each period, and creates the cyclic DFAs and the Statechart. We evaluated our solution on long traces from two production ICS: one using the Siemens S7-0x72 protocol and the other using Modbus. We also stress-tested our algorithms on a collection of synthetically-generated traces that simulate multiplexed ICS traces with varying levels of symbol uniqueness and time overlap. The resulting Statecharts model the traces with an overall median false-alarm rate as low as 0.16% on the synthetic datasets, and with zero false-alarms on production S7-0x72 traffic. Moreover, the spectral analysis Statecharts consistently out-performed the previous combinatorial Statecharts, exhibiting significantly lower false alarm rates and more compact model sizes.</t>
  </si>
  <si>
    <t>As the complexity of IT systems increases, performance management and capacity planning become the largest and most difficult expenses to control. New methodologies and modeling techniques that explain large-system behavior and help predict their future performance are now needed to effectively tackle the emerging performance issues. With the multi-tier architecture paradigm becoming an industry standard for developing scalable client-server applications, it is important to design effective and accurate performance prediction models of multi-tier applications under an enterprise production environment and a real workload mix. To accurately answer performance questions for an existing production system with a real workload mix, we design and implement a new capacity planning and anomaly detection tool, called R-Capriccio, that is based on the following three components: i) a Workload Profiler that exploits locality in existing enterprise web workloads and extracts a small set of most popular, core client transactions responsible for the majority of client requests in the system; ii) a Regression-based Solver that is used for deriving the CPU demand of each core transaction on a given hardware; and iii) an Analytical Model that is based on a network of queues that models a multi-tier system. To validate R-Capriccio, we conduct a detailed case study using the access logs from two heterogeneous production servers that represent customized client accesses to a popular and actively used HP Open View Service Desk application.</t>
  </si>
  <si>
    <t>Large-scale distributed system suffers from the problem that system manager can't discover, locate and fix system anomaly in time when system malfunctions. People often use system logs for anomaly detection. However, manually inspecting system logs to detect anomaly is unfeasible due to the increasing scale and complexity of distributed systems. As a result, various methods of automatically mining log patterns for anomaly detection have been developed. Existing methods for log pattern mining have drawbacks of either time-consuming or low-accuracy. In order to address these problems, we propose Lopper, a hybrid clustering tree for online log pattern mining. Our method accelerates the mining process by clustering raw log data in one-pass manner and ensures the accuracy by merging and combing similar patterns with different kernel functions in each step. We evaluate our method on massive sets of log data generated in different industrial applications. The experimental results show that Lopper achieves the accuracy with 92.26% on average which is much better than comparative methods and remains high efficiency at the same time. We also conduct experiments on system anomaly detection task using the log patterns generated by Lopper, the results show an average F-Measure performance of 91.97%, which further proves the effectiveness of Lopper.</t>
  </si>
  <si>
    <t>In today's IT environments, there is an ever increasing demand for log file analysis solutions. Log files often contain important information about possible incidents, but inspecting the often large amounts of textual data is too time-consuming and tedious a task to perform manually. To address this issue, we propose a novel log file visualization technique called Histogram Matrix (HMAT). HMAT visualizes the content of a log file in order to enable a security administrator to efficiently spot anomalies. The system uses a combination of graphical and statistical techniques and allows even non-experts to interactively search for anomalous log messages. Contrary to other approaches, our proposal does not only work on certain special kinds of log files, but instead works on almost every textual log file. Additionally, the system allows to automatically generate security events if an anomaly is detected, similar to anomaly-based intrusion detection systems. This paper introduces HMAT, demonstrates its functionality using log files from a variety of services in real environments, and identifies strengths and limitations of the technique.</t>
  </si>
  <si>
    <t>The Bitcoin market becomes the focus of the economic market since its birth, and it has attracted wide attention from both academia and industry. Due to the absence of regulations in the Bitcoin market, it may be easier to bring some kinds of illegal behaviors. Thus, it raises an interesting question: Is there abnormity or illegal behavior in Bitcoin platforms? To answer this question, we investigate the abnormity in five leading Bitcoin platforms. By analyzing the financial index, i.e. the normalized logarithmic price return, we find that the properties of price return in bitFlyer are completely different from others. To find the possible reasons, we find that the abnormal ask price and bid price appear simultaneously in bitFlyer, which may be potentially linked to either price manipulation or money laundering. It verifies our conjecture that there may be abnormity or price manipulation in Bitcoin platforms. Furthermore, our findings in price return could also provide an innovative and effective method to detect the abnormity in Bitcoin platforms.</t>
  </si>
  <si>
    <t>The difficulty in applying traditional security mechanisms in Industrial Control System (ICS) environments makes a large portion of these mission-critical assets vulnerable to cyber attacks. Therefore, there is a dire need for the development of novel security mechanisms specifically designed to protect such critical systems. Recently a lot of attention has been given to mechanisms that exploit the EM emanations of devices for defense purposes. Such practices may lead to the development of robust external and non-intrusive anomaly detection systems. Nevertheless, the majority of current work in the area neglects to consider the implications of real-life environments, particularly environmental noise. In this work, we explore the limits of EM-based anomaly detection towards identifying injection attacks in control logic software in noisy environments. Our study conducted upon both synthetically generated and real signals identified that indeed environmental noise might significantly degrade the accuracy of the anomaly detection process. Experiments done upon synthetic data indicated that assuming that signals are captured with high sampling rates, even minor code injections can be detected with above-90% accuracy in noisy environments where SNR is up to -2dB. This is true even if naive detection methods are considered. Moreover, experiments done using a real-life testbed attest that even single-instruction injections can be detected with near-perfect accuracy in relatively clean environments. Finally, noise-elimination techniques can drastically improve the reliability of the detection mechanism even in noisy environments.</t>
  </si>
  <si>
    <t>An enterprise today deploys multiple security middleboxes such as firewalls, IDS, IPS, etc. in its network to collect different kinds of events related to threats and attacks. These events are streamed into a SIEM (Security Information and Event Management) system for analysts to investigate and respond quickly with appropriate actions. However, the number of events collected for a single enterprise can easily run into hundreds of thousands per day, much more than what analysts can investigate under a given budget constraint (time). In this work, we look into the problem of prioritizing suspicious events or anomalies to analysts for further investigation. We develop SIERRA, a system that processes event logs from multiple and diverse middleboxes to detect and rank anomalous activities. SIERRA takes an unsupervised approach and therefore has no dependence on ground truth data. Different from other works, SIERRA defines contexts, that help it to provide visual explanations of highly-ranked anomalous points to analysts, despite employing unsupervised models. We evaluate SIERRA using months of logs from multiple security middleboxes of an enterprise network. The evaluations demonstrate the capability of SIERRA to detect top anomalies in a network while outperforming naive application of existing anomaly detection algorithms as well as a state-of-the-art SIEM-based anomaly detection solution.</t>
  </si>
  <si>
    <t>Context-Anomaly detection in a data center is a challenging task, having to consider different services on various resources. Current literature shows the application of artificial intelligence and machine learning techniques to either log files or monitoring data: the former created by services at run time, while the latter produced by specific sensors directly on the physical or virtual machine. Objectives-We propose a model that exploits information both in log files and monitoring data to identify patterns and detect anomalies over time both at the service level and at the machine level. Methods-The key idea is to construct a specific dictionary for each log file which helps to extract anomalous n-grams in the feature matrix. Several techniques of Natural Language Processing, such as wordclouds and Topic modeling, have been used to enrich such dictionary. A clustering algorithm was then applied to the feature matrix to identify and group the various types of anomalies. On the other side, time series anomaly detection technique has been applied to sensors data in order to combine problems found in the log files with problems stored in the monitoring data. Several services (i.e., log files) running on the same machine have been grouped together with the monitoring metrics. Results-We have tested our approach on a real data center equipped with log files and monitoring data that can characterize the behaviour of physical and virtual resources in production. The data have been provided by the National Institute for Nuclear Physics in Italy. We have observed a correspondence between anomalies in log files and monitoring data, e.g., a decrease in memory usage or an increase in machine load. The results are extremely promising. Conclusions-Important outcomes have emerged thanks to the integration between these two types of data. Our model requires to integrate site administrators' expertise in order to consider all critical scenarios in the data center and understand results properly.</t>
  </si>
  <si>
    <t>We consider a general model for anomaly detection in a longitudinal cohort mortality pattern based on logistic joinpoint regression with unknown joinpoints. We discuss backward and forward sequential procedures for selecting both the locations and the number of joinpoints. Estimation of the model parameters and the selection algorithms are illustrated with longitudinal data on cancer mortality in a cohort of chemical workers. Copyright (C) 2007 John Wiley &amp; Sons, Ltd.</t>
  </si>
  <si>
    <t>This paper describes a process by which Global Navigation Satellite System ( GNSS) nominal statistics and fault rates can be assessed with high confidence. The use of a GNSS in Advanced Receiver Autonomous Integrity Monitoring ( ARAIM) requires knowledge of the level of performance of the signal-in-space ( SIS) user range error ( URE) in both nominal and faulty conditions. The performance characterization is done through a careful analysis of historical data, from which a determination of whether or not it meets the performance commitments of the constellation service provider ( CSP) can be made. Typically, this analysis is carried out though a comparison of the broadcast navigation messages with post-processed precise estimates of the satellite clock and orbit states. This paper highlights the issues with such an approach as well as mitigation strategies to those issues. The issues primarily impact the estimates of fault rates rather than nominal statistics, as the number of faults is small compared to the overall amount of nominal data. In particular, methods of ensuring integrity in the logged broadcast navigation messages and precise clock and orbit products used in the analysis are described. In order to verify precise clock and orbit products, a Kalman filter ( KF) to produce independent GNSS clock bias estimates has been developed and tested. The KF leverages the International GNSS Service ( IGS) receiver network to produce estimates of GNSS clock biases given precisely known positions of the receivers as well as precise satellite orbit products. The KF serves multiple purposes in detecting and verifying faults. First, when only low rate ( 5 or 15 minute) clock products are available, higher rate products can be produced to detect short faults. Second, when precise clock products are available, the KF serves as a secondary check to protect against erroneous external precise products, which have been observed. Initial testing of the filter has shown an RMS error of under 20 centimeters for a five day run of GPS clock bias estimates, which is sufficient performance for precise product verification and fault detection.</t>
  </si>
  <si>
    <t>Nowadays, big data systems are being widely adopted by many domains for offering effective data solutions, such as manufacturing, healthcare, education, and media. Big data systems produce tons of unstructured logs that contain buried valuable information. However, it is a daunting task to manually unearth the information and detect system anomalies. A few automatic methods have been developed, where the cutting-edge machine learning technique is one of the most promising ways. In this paper, we propose a novel approach for anomaly detection from big data system logs by leveraging Convolutional Neural Networks (CNN). Different from other existing statistical methods or traditional rule-based machine learning approaches, our CNN-based model can automatically learn event relationships in system logs and detect anomaly with high accuracy. Our deep neural network consists of logkey2vec embeddings, three 1D convolutional layers, dropout layer, and max-pooling. According to our experiment, our CNN-based approach has better accuracy (reaches to 99%) compared to other approaches using Long Short term memory (LSTM) and Multilayer Perceptron (MLP) on detecting anomaly in Hadoop Distributed File System (HDFS) logs.</t>
  </si>
  <si>
    <t>Operational faults and behavioural anomalies associated with PLC control processes take place often in a manufacturing system. Real time identification of these operational faults and behavioural anomalies is necessary in the manufacturing industry. In this paper, we present an automated tool, called PLC Log-Data Analysis Tool (PLAT) that can detect them by using log-data records of the PLC signals. PLAT automatically creates a nominal model of the PLC control process and employs a novel hash table based indexing and searching scheme to satisfy those purposes. Our experiments show that PLAT is significantly fast, provides real time identification of operational faults and behavioural anomalies, and can execute within a small memory footprint. In addition, PLAT can easily handle a large manufacturing system with a reasonable computing configuration and can be installed in parallel to the data logging system to identify operational faults and behavioural anomalies effectively.</t>
  </si>
  <si>
    <t>In oil and gas industries, to monitor the drilling well status and take actions when needed to prevent damage, different logs are recorded and compared with the reference logs of the nearby existing wells. The deviation of the log of the current well from the majority of the reference logs may indicate potential issues of drilling. Currently, the standard methods used in the industry are line/scatter plots. Due to limitations such as clutter and lack of quantitative information, these plots are not effective. In this paper, a probabilistic envelope based technique is proposed for the visualization and anomaly detection of drilling data. This technique provides quantitative information, is able to avoid the outliers in the reference data and works well even with a large number of reference sequences. This technique is applied to the detection of anomalies from drilling well logs to demonstrate its effectiveness. It is also adapted to the detection of over/under gauge during drilling.</t>
  </si>
  <si>
    <t>Clafer combines UML-like class- and meta-modeling with feature-oriented variability-modeling and first-order logic constraints. The considerable expressiveness of Clafer mainly stems from its built-in variability constructs, multiplicity annotations and recursive model structures which yield a potentially unbounded number of valid model instances. As a result, automated reasoning about semantic properties like model consistency (i.e., existence of valid model instances) and anomalies (e.g., false cardinality bounds) is very challenging. Recent analysis techniques are inherently incomplete as they impose an a-priori finite search space with either manually or heuristically adjusted bounds. In this paper, we present a novel approach for automated search-space restriction for a considerably rich, yet decidable fragment of the Clafer language that guarantees sound and complete detection results for a wide range of semantic anomalies. Our approach employs principles from mathematical programming by encoding Clafer models as Mixed Integer Linear Programs (MILP). Our experimental evaluation shows remarkable improvements of run-time efficiency as well as effectiveness of anomaly detection as compared to existing techniques.</t>
  </si>
  <si>
    <t>Network Function Virtualization is an emerging paradigm to allow the creation, at software level, of complex network services by composing simpler ones. However, this paradigm shift exposes network services to faults and bottlenecks in the complex software virtualization infrastructure they rely on. Thus, NFV services require effective anomaly detection systems to detect the occurrence of network problems. The paper proposes a novel approach to ease the adoption of anomaly detection in production NFV services, by avoiding the need to train a model or to calibrate a threshold. The approach infers the service health status by collecting metrics from multiple elements in the NFV service chain, and by analyzing their (lack of) correlation over the time. We validate this approach on an NFV-oriented Interactive Multimedia System, to detect problems affecting the quality of service, such as the overload, component crashes, avalanche restarts and physical resource contention.</t>
  </si>
  <si>
    <t>In order to reduce the false alarm rate in the process of security events extraction and discover a wide range of anomalies by scrutinising various logs, an improvement of Str-FSFDP (a fast search and find of peak density based data stream) clustering algorithm in heterogeneous log analysis is presented. Because of the advantages in data attribute relationship analysis for mixed attributes data, this algorithm can classify log data into two types whose corresponding distance measure metrics are designed. Twelve attributes are defined in the unified XML format for clustering in this paper. These attributes are divided by the characteristics of each type of log and the importance of expressing a security event. To match the new micro cluster characteristic vector mentioned in the Str-FSFDP algorithm, this paper uses time gap to improve the UHAD (unsupervised anomaly detection model) framework. The time gap is designed as a threshold value based on micro cluster strategy. Experimental results reveal that the framework using Str-FSFDP clustering algorithm with time threshold can improve the aggregation rate of the log events and reduce the false alarm rate.</t>
  </si>
  <si>
    <t>The growing demand for health assessment of civil infrastructure has allowed for a dense control, among others, of many bridges. The new industrial design of monitoring systems, based on cheaper hardware, at the same time granting satisfactory performances, is making available huge data flows, allowing researchers not just to create a wide database but also to create logbooks of possible anomalies and defects, which can be both related to the infrastructure and the monitoring system. When prompt alarms are to be sent to the bridge manager, to avoid failures, there is the risk to produce false positives, due to specific data features or ambiguous recorded structural behaviors that may appear as damage, therefore requiring a deeper knowledge level of the expected structural response, to be fully understood and classified as not dangerous in terms of risk for the human life (structural reliability). Only the combination of a continuous monitoring with the availability of an updated digital twin and a meticulous data interpretation of an expert engineer in the monitoring field can lead to a thorough understanding of the structural behavior and a proper asset management. In the present paper, an apparent damage identified by monitoring the dynamic response of a reinforced concrete bridge, under operational conditions, has proven to be a change of the static scheme of the structure, with a consequent bi-stable periodic variation of the structural behavior, explained, thanks to a fit-to-the-purpose numerical modeling.</t>
  </si>
  <si>
    <t>Event Correlation used to be a widely used technique for interpreting alert logs and discovering network attacks. However, due to the scale and complexity of today's networks and attacks, alert logs produced by these modern networks are much larger in volume and difficult to analyse. In this research we show that adding post-correlation methods can be used alongside correlation to significantly improve the analysis of alert logs. We proposed a new framework titled A Comprehensive System for Analysing Intrusion Alerts (ACSAnIA). The post-correlation methods include a new prioritisation metric based on anomaly detection and a novel approach to clustering events using correlation knowledge. One of the key benefits of the framework is that it significantly reduces false-positive alerts and it adds contextual information to true-positive alerts. We evaluated the post-correlation methods of ACSAnIA using data from a 2012 cyber range experiment carried out by industrial partners of the British Telecom Security Practice Team. In one scenario, our results show that false-positives were successfully reduced by 97% and in another scenario, 16%. It also showed that clustering correlated alerts aided in attack detection. The proposed framework is also being developed and integrated into a pre-existing Visual Analytic tool developed by the British Telecom SATURN Research Team for the analysis of cyber security data. (C) 2015 Elsevier Ltd. All rights reserved.</t>
  </si>
  <si>
    <t>In this article, we present the use of sparse representation of signal and dictionary learning method for solving the problem of anomaly detection. The analyzed signal was presented as a set of correct ECG structures and outliers (characterizing different types of disorders). In the course of learning we used the modified Method of Optimal Directions (MOD) to find a dictionary that would reflect correct structures of an ECG signal. The dictionary found this way became a basis for sparse representation of the analyzed ECG signal. In the process of anomaly detection based on decomposition of the analyzed signal onto correct values and outliers, there was used a modified Alternating Minimization Algorithm (AMA). Performance of the proposed method was tested using a widely available database of ECG signals - MIT-BIH Arrhythmia Database. The obtained experimental results confirmed the effectiveness of the method of anomaly detection in the analysed ECG signals.</t>
  </si>
  <si>
    <t>The growing need for autonomous systems in offshore industries has contributed to the increased use of machine learning methods. These systems promise to improve safety in operations. However, the methods as enablers of autonomy are susceptible to various failures while interpreting data and making decisions. Several studies have highlighted the lack of research on the reliability and resilience of autonomous systems powered by these standard methods. Recent research provides sets of data interpretation methods. Despite the popularity of machine learning, there is a significant drop in knowledge when these methods result in failures. These failures further support autonomous systems in making wrong decisions. For autonomous systems, resilience and safety management should be an integrated functionality for recovery from risky situations and reporting of incidents. This research proposes an overview of machine learning methods for interpreting sensor data captured by drones operated manually and autonomously. We apply Isolation Forest for anomaly detection analysis and evaluate the Decision tree, Random forest, kNN, Logistic Regression, SVM, and, Naive Bayes for classification analysis. The methods are chosen based on their adequacy and comparative research prevalence. Comparison between the two drone operation modes contributes to understanding the reliability level for autonomously collected data. This research's results provide an evaluation of machine learning methods' performance across sensor data.</t>
  </si>
  <si>
    <t>Logs integration is one of the most challenging concerns in current security systems. Certainly, the accurate identification of security events requires to handle and merge highly heterogeneous sources of information. As a result, there is an urge to construct general codification and classification procedures to be applied on any type of security log. This work is focused on defining such a method using the so-called Normalised Compression Distance (NCD). NCD is parameter-free and can be applied to determine the distance between events expressed using strings. On the grounds of the NCD, we propose an anomaly-based procedure for identifying web attacks from web logs. Given a web query as stored in a security log, a NCD-based feature vector is created and classified using a Support Vector Machine (SVM). The method is tested using the CSIC-2010 dataset, and the results are analysed with respect to similar proposals.</t>
  </si>
  <si>
    <t>The appearance of the smart houses, buildings, and cities has defined new attack scenarios targeting industrial information systems. The paper suggests a visualization-driven approach to the analysis of the data from heating, ventilating and conditioning system (HVAC). The key element of the approach is the RadViz visualization that is used to form daily operation patterns and can detect suspicious deviations that could be the signs of fraudulent activity in the system. It is supplemented by a matrix-based representation of the HVAC parameters that is constructed in the way that allows highlighting changes in values of parameters being analyzed. The distinctive feature of the proposed visualization models is the ability to display data from different data sources. To demonstrate and evaluate the efficiency of the proposed approach we used the VAST MiniChallenge-2 2016 data set that contains logs from the HVAC system and the access control system.</t>
  </si>
  <si>
    <t>The monitoring of rotating machinery is an essential task in today's production processes. Currently, several machine learning and deep learning-based modules have achieved excellent results in fault detection and diagnosis. Nevertheless, to further increase user adoption and diffusion of such technologies, users and human experts must be provided with explanations and insights by the modules. Another issue is related, in most cases, with the unavailability of labeled historical data that makes the use of supervised models unfeasible. Therefore, a new approach for fault detection and diagnosis in rotating machinery is here proposed. The methodology consists of three parts: feature extraction, fault detection and fault diagnosis. In the first part, the vibration features in the time and frequency domains are extracted. Secondly, in the fault detection, the presence of fault is verified in an unsupervised manner based on anomaly detection algorithms. The modularity of the methodology allows different algorithms to be implemented. Finally, in fault diagnosis, Shapley Additive Explanations (SHAP), a technique to interpret black-box models, is used. Through the feature importance ranking obtained by the model explainability, the fault diagnosis is performed. Two tools for diagnosis are proposed, namely: unsupervised classification and root cause analysis. The effectiveness of the proposed approach is shown on three datasets containing different mechanical faults in rotating machinery. The study also presents a comparison between models used in machine learning explainability: SHAP and Local Depth-based Feature Importance for the Isolation Forest (Local-DIFFI). Lastly, an analysis of several state-ofart anomaly detection algorithms in rotating machinery is included.</t>
  </si>
  <si>
    <t>Since the introduction of the industry 4.0 paradigm, manufacturing companies are investing in the development of algorithmic diagnostic solutions for their industrial equipment, relying on measured data and process models. However, process and fault models are not usually available for complex productions plants and production data are usually unlabeled. Thus, to classify machine status, unsupervised approaches such as anomaly detection and signal processing strategies have to be employed. Due to the unsupervised nature of the problem, it is meaningful to apply several diagnostic algorithms to cover most of the process anomalous behaviors. Additionally, in some contexts, the experience of process operators in grasping the correct functioning of machines as well as their ability in understanding early signs of deterioration is relevant for the diagnosis of incoming failures. However, seldom these information can be included in failure diagnosis algorithms. In this paper, we propose a diagnostic scheme for condition monitoring of mechanical components. The proposed scheme combines anomaly detection algorithms, envelope analysis of vibration data, and eventually additional qualitative information on machine functioning. The combination of all the fault indicators is obtained leveraging on a fuzzy inference system. The proposed scheme is experimentally validated on a steel making plant with real process data, making use of heuristic information such monitoring reports of machine health status.</t>
  </si>
  <si>
    <t>The worldwide demand for oil has been rising rapidly for many decades, being the first indicator of economic development. Oil is extracted from underneath reservoirs found below land or ocean using oil wells. An offshore oil well is an oil well type where a wellbore is drilled underneath the ocean bed to obtain oil to the surface that demands more stability than other oil wells. The sensors of oil wells generate massive amounts of multivariate time-series data for surveillance engineers to analyze manually and have continuous insight into drilling operations. The manual analysis of data is challenging and time-consuming. Additionally, it can lead to several faulty events that could increase costs and production losses since the engineers tend to focus on the analysis rather than detecting the faulty events. Recently, machine learning (ML) techniques have significantly solved enormous real-time data anomaly problems by decreasing the data engineers' interaction processes. Accordingly, this study aimed to utilize ML techniques to reduce the time spent manually to establish rules that detect abnormalities in oil wells, leading to rapid and more precise detection. Four ML algorithms were utilized, including random forest (RF), logistic regression (LR), k-nearest neighbor (K-NN), and decision tree (DT). The dataset used in this study suffers from the class imbalance issue; therefore, experiments were conducted using the original and sampled datasets. The empirical results demonstrated promising outcomes, where RF achieved the highest accuracy, recall, precision, F1-score, and AUC of 99.60%, 99.64%, 99.91%, 99.77%, and 1.00, respectively, using the sampled data, and 99.84%, 99.91%, 99.91%, 99.91%, and 1.00, respectively, using the original data. Besides, the study employed Explainable Artificial Intelligence (XAI) to enable surveillance engineers to interpret black box models to understand the causes of abnormalities. The proposed models can be used to successfully identify anomalous events in the oil wells.</t>
  </si>
  <si>
    <t>Featured Application Novel approach to wind fleet generator fault detection using Supervisory Control and Data Acquisition (SCADA) data and alarm logs. A hybrid health monitoring system for wind turbine generators is introduced. The novelty of this research consists in approaching a 115-wind turbine fleet by using the fusion of multiple sources of information. Analog SCADA data is analyzed through an autoencoder which allows to identify anomalous patterns within the input variables. Alarm logs are processed and merged to the anomaly detection output, creating a reliable health estimator of generator conditions. The proposed methodology has been tested on a fleet of 115 wind turbines from four different manufacturers located in various locations around Europe. The solution has been compared with other existing data modeling techniques offering impressive results on the fleet. An accuracy of 82% and a Kappa of 56% were obtained. The detailed methodology is presented using one of the available windfarms, composed of 13 onshore wind turbines rated 2 MW power. The rigorous evaluation of the results, the utilization of real data and the heterogeneity of the dataset prove the validity of the system and its applicability in an online operating scenario.</t>
  </si>
  <si>
    <t>Common in discrete manufacturing, timed event systems often have strict synchronization requirements for healthy operation. Discrete event system methods have been used as mathematical tools to detect known faults, but do not scale well for problems with extensive variability in the normal class. A hybridized discrete event and data-driven method is suggested to supplement fault diagnosis in the case where failure patterns are not known in advance. A unique fault diagnosis framework consisting of signal data from programmable logic controllers, a Timed Petri Net of the normal process behavior, and machine learning algorithms is presented to improve fault diagnosis of timed event systems. Various supervised and unsupervised machine learning algorithms are explored as the methodology is implemented in a case study in semiconductor manufacturing. State-of-the-art classifiers such as artificial neural networks, support vector machines, and random forests are implemented and compared for handling multi-fault diagnosis using programmable logic controller signal data. For unsupervised learning, classifiers based on principal component analysis utilizing major and minor principal components are compared for anomaly detection. The rule-based random forest and extreme random forest classifiers achieve excellent performance with a precision and recall score of 0.96 for multi-fault classification. Additionally, the unsupervised learning approach yields anomaly detection rates of 98% with false alarms under 3% with a training set 99% smaller than the supervised learning classifiers. These results obtained on a real use case are promising to enable prognostic tools in industrial automation systems in the future.</t>
  </si>
  <si>
    <t>The relevance. Drilling failures and accidents will continue to attract attention in drilling for oil and gas as more complex wells are being drilled across depleted zones to reach deeper reservoir targets. Stuck pipe incident continue to be a major contributor to non-productive time in drilling operations for oil and gas. When a stuck pipe incident occurs, costly corrective actions may include fishing operations, sidetracking the hole, or completely having to drill a new well. Stuck pipe warning signs are often undetected early enough for the deployment of effective mitigation strategies due to human mistakes and crew changes during drilling operations. The unsupervised machine learning algorithm is programmed to automatically detect abnormalities in real-time drilling parameter trends and predict potential stuck pipes, communicate observations in the form of alerts to engineers in advance to allow proactive corrective actions. Early detection of a stuck pipe and mitigating the incident in real time not only help to prevent its occurrence, but also help in making informed decisions to the appropriate freeing mechanism to adopt if it occurs. The main aim: create the stuck pipe detection model which predicts failure probability during the well drilling using mud logging service data. Objects: multivariate-sensing time-series data of mud logging service. Methods: analysis of current anomaly detection techniques achievments in the field of using machine learning; developing the stuck pipe detection model with open-source Python frameworks. Results. The authors have developed stuck pipe detection model with HTM algorithm, evaluated performance with test dataset. Promising areas of further research were identified.</t>
  </si>
  <si>
    <t>Manufacturing advanced fiber-reinforced polymer composite structures e.g. in aerospace sector is known to be a highly complex task, subjected to a stringent framework of process qualifications and structural substantiation. Conversely, Industry 4.0 is an emerging set of sensing, network and predictive technolo-gies and tools which can enable better decision-making towards risk reduction, supported by data-driven models, representing a novel and fruitful intersection between information technologies and manufactur-ing. This study aims to investigate and develop innovative applications of artificial intelligence, machine learning and data-driven approaches in support of manufacturing advanced composites, including the model building process of analyses, optimization, inverse problems and experimental investigations. This article presents an Industry 4.0-based composite process modeling pipeline, including both dataset-and model-based knowledge engineering activities pertinent to industrial considerations, with the novel approach of integrating domain expertise directly into the dataset and model building activities. This is investigated through a case study on the autoclave cure process of the Hexcel AS4/8552 carbon prepreg material. In particular, surrogate and highly interpretable models such as Logistic Rule Regression are combined with domain expert knowledge under a fuzzy scoring to provide a tool for assessing the qual-ity (knowledgeability) of complex manufacturing datasets, prior to training black-box models. Further, specificity as a global indicator is combined with the novel Decision Boundary Crispness Score (DBSC) as a local indicator, to better quantify the overall confidence of the users in the model's prediction in the context of small perturbations in manufacturing conditions. Results demonstrate that the DBSC yields a more granular and conservative assessment of both dataset and model quality. Such explainability and local assessment features is deemed vital for production engineers in practice, especially when deploying black-box models for high-risk, in-situ decision-making. (c) 2021 Elsevier B.V. All rights reserved.</t>
  </si>
  <si>
    <t>A review of the literature shows that pile integrity is a significant concern in pile construction; in particular, determining the location and nature of anomalies along the depth of the piles using thermal integrity testing data. This paper proposes a new anomaly detection approach which combines early-age temperature monitoring data and finite element back-analyses. A case study on a continuous flight auger (CFA) test pile with engineered inclusions was conducted using this new approach. Through 1D finite element analysis, a linear relationship between maximum temperature and effective pile radius is established. A crucial indicator - 'the effective pile radius' could be used to reconstruct as-built pile 3D shape and identify anomalous regions inside or outside the pile reinforcement cage. The data interpretation results of the field case study show that thermal integrity testing provides reliable information to identify anomalous regions within the pile. Compared to the conventional cross -hole sonic logging, thermal integrity testing used in combination with the new approach presented in this paper, can provide more reliable information in the pile integrity assessment process.</t>
  </si>
  <si>
    <t>In the fourth Industrial Revolution, cost-effective planning and rational management were the key to the success of the revolution. This paper mainly studies the development and application of models in machine learning technology. The abnormal activities monitored in real time are rectified so that the customer's electronic orders can be displayed through the support of big data, thus laying the foundation for the development of intelligent logistics. Under the data system, an exception model is created and classified and regressed. In this model, the security and stability of customer orders in the network can be automatically detected, and the abnormal data can be analyzed and evaluated. Unusual circumstances of this kind need to be in an intelligent logistics environment, and delivery tasks must be called intuitive for special care. Early detection of abnormal order events is expected to improve the accuracy of delivery planning. To enable new technical solutions, the logistics industry and economic decision-makers often lack the IT background and expertise needed to start developing new systems and technical solutions. Evaluate the benefits of using. Implementation and integration complexity is seen as one of the three major obstacles to the success of the IoT above. This is by hindering long-term investment in new technologies from slowing down digitization.</t>
  </si>
  <si>
    <t>Root Cause Analysis for anomalies is challenging because of the trade-off between the accuracy and its explanatory friendliness, required for industrial applications. In this paper we propose a framework for simple and friendly RCA within the Bayesian regime under certain restrictions (namely that Hessian at the mode is diagonal, in this work referred to as separability) imposed on the predictive posterior. Within this framework anomalies can be decomposed into independent dimensions which greatly simplifies readability and interpretability. We show that the separability assumption is satisfied for important base models, including Multinomial, Dirichlet-Multinomial and Naive Bayes. To demonstrate the usefulness of the framework, we embed it into the Bayesian Net and validate on web server error logs (real world data set).</t>
  </si>
  <si>
    <t>During the past decade, the technological advancement have allowed the gambling industry worldwide to deploy various platforms such as the web and mobile applications. Government agencies and local authorities have placed strict regulations regarding the location and amount allowed for gambling. These efforts are made to prevent gambling addictions and monitor fraudulent activities. The revenue earned from gambling provides a considerable amount of tax revenue. The inception of internet gambling have allowed professional gamblers to par take in unlawful acts. However, the lack of studies on the technical inspections and systems to prohibit unlawful internet gambling has caused incidents such as the Walkerhill Hotel incident in 2016, where fraudsters placed bets abnormally by modifying an Internet of Things (IoT)-based application called MyCard. This paper investigates the logic used by smartphone IoT applications to validate the location of users and then confirm continuous threats. Hence, our research analyzed transactions made on applications that operated using location authentication through IoT devices. Drawing on gambling transaction data from the Korea Racing Authority, this research used time series machine learning algorithms to identify anomalous activities and transactions. In our research, we propose a method to detect and prevent these anomalies by conducting a comparative analysis of the results of existing anomaly detection techniques and novel techniques.</t>
  </si>
  <si>
    <t>A case study of applying chemometrics approach, k-means, a clustering algorithm to develop a real-time industrial process early warning system using online measurements was conducted. An online spectrophotometer was installed for an eighteen-month monitoring study between 2013 and 2015 at the inlet of a wastewater treatment plant. During this time a web-based prototype portal with data integration, visualization, prediction and anomaly detection functions for complex online data sets was developed in-house to assess the spectral data acquired by the spectrophotometer together with other databases (such as rainfall and temperature). Several chemometrics options, such as association analysis and feature selection, were used to extract useful operational information from the acquired data. In this paper, the anomaly detection function which includes pattern learning and comparison algorithms and a powerful user interface was described in detail. By using the functions, process upsets were successfully detected from the spectral data at the inlet of the treatment plant. The detected events/ upsets were then compared with the treatment plant logs and they were found aligned well, which proved that the anomaly detection technique was effective and has the potential to inform decision to assist plant operators. In addition, the proposed anomaly detection technique is also a flexible algorithm which works with any similar time series data to detect other process related issues to provide real-time warning to support treatment plant operations.</t>
  </si>
  <si>
    <t>This paper shows a method targeted at software execution interpretation and fault detection using recurrence plot analysis. In in the proposed approach recurrence plot analysis is applied to software execution trace that contains executed assembly instructions. Results of this analysis are subject to further processing with PCA (Principal Component Analysis) method that simplifies number coefficients used for software execution classification. This method was used for the analysis of five algorithms: Bubble Sort, Quick Sort, Median Filter, FIR, SHA-1. Results show that some of the collected traces could be easily assigned to particular algorithms (logs from Bubble Sort and FIR algorithms) while others are more difficult to distinguish.</t>
  </si>
  <si>
    <t>Especially common in discrete manufacturing, timed event systems often require a high degree of synchronization for healthy operation. Discrete event system methods have been used as mathematical tools to detect known faults, but do not scale well for problems with extensive variability in the normal class. A hybridized discrete event and data-driven method is suggested to supplement fault diagnosis in the case where failure patterns are not known in advance. A unique fault diagnosis framework consisting of signal data from programmable logic controllers, a Timed Petri Net of the normal process behavior, and machine learning algorithms is presented to improve fault diagnosis of timed event systems. Various supervised and unsupervised machine learning algorithms are explored as the methodology is implemented to a case study in semiconductor manufacturing. Stale-of-the-art classifiers such as artificial neural networks, support vector machines, and random forests are implemented and compared for handling multi-fault diagnosis using programmable logic controller signal data. For unsupervised learning, classifiers based on principal component analysis utilizing major and minor principal components are compared for anomaly detection. The rule-based extreme random forest classifier achieves the highest validation accuracy of 98% for multi-fault classification. Likewise, the unsupervised learning approach shows similar success, yielding anomaly detection rates of 98% with false alarms under 3%. The industrial feasibility of this method is notable, with the results achieved with a training set 99% smaller than the supervised learning classifiers.</t>
  </si>
  <si>
    <t>Cyber-physical systems in smart factories get more and more integrated and interconnected. Industry 4.0 accelerates this trend even further. Through the broad interconnectivity a new class of faults arise, the contextual faults, where contextual knowledge is needed to find the underlying reason. Fully-automated systems and the production line in a smart factory form a complex environment making the fault diagnosis non-trivial. Along with a dataset, we give a first definition of contextual faults in the smart factory and name initial use cases. Additionally, the dataset encompasses all the data recorded in a current state-of-the-art smart factory. We also add additional information measured by our developed sensing units to enrich the smart factory data even further. In the end, we show a first approach to detect the contextual faults in a manual preliminary analysis of the recorded log data. (C) 2021 The Authors. Published by Elsevier B.V.</t>
  </si>
  <si>
    <t>Today Information and Communications Technology (ICT) networks are a dominating component of our daily life. Centralized logging allows keeping track of events occurring in ICT networks. Therefore a central log store is essential for timely detection of problems such as service quality degradations, performance issues or especially security-relevant cyber attacks. There exist various software tools such as security information and event management (SIEM) systems, log analysis tools and anomaly detection systems, which exploit log data to achieve this. While there are many products on the market, based on different approaches, the identification of the most efficient solution for a specific infrastructure, and the optimal configuration is still an unsolved problem. Today's general test environments do not sufficiently account for the specific properties of individual infrastructure setups. Thus, tests in these environments are usually not representative. However, testing on the real running productive systems exposes the network infrastructure to dangerous or unstable situations. The solution to this dilemma is the design and implementation of a highly realistic test environment, i.e. sandbox solution, that follows a different - novel - approach. The idea is to generate realistic network event sequence (NES) data that reflects the actual system behavior and which is then used to challenge network analysis software tools with varying configurations safely and realistically offline. In this paper we define a model, based on log line clustering and Markov chain simulation to create this synthetic log data. The presented model requires only a small set of real network data as an input to understand the complex real system behavior. Based on the input's characteristics highly realistic customer specified NES data is generated. To prove the applicability of the concept developed in this work, we conclude the paper with an illustrative example of evaluation and test of an existing anomaly detection system by using generated NES data. (C) 2016 Elsevier Ltd. All rights reserved.</t>
  </si>
  <si>
    <t>The exponential growth in the number of E-commerce transactions indicates a radical change in the way people buy and sell goods and services, a new opportunity offered by a huge global market, where they may choose sellers or buyers on the basis of multiple criteria (e.g., economic, logistical, ethical, sustainability, etc.), without being forced to use the traditional brick-and-mortar criterion. If, on the one hand, such a scenario offers an enormous control to people, both at private and corporate level, allowing them to filter their needs by adopting a large range of criteria, on the other hand, it has contributed to the growth of fraud cases related to the involved electronic instruments of payment, such as credit cards. The Big Data Information Security for Sustainability is a research branch aimed to face these issues in relation to the potential implications in the field of sustainability, proposing effective solutions to design safe environments in which the people can operate and by exploiting the benefits related to new technologies. The fraud detection systems are a significant example of such solutions, although the techniques adopted by them are typically based on retroactive strategies, which are incapable of preventing fraudulent events. In this perspective, this paper aims to investigate the benefits related to the adoption of proactive fraud detection strategies, instead of the canonical retroactive ones, theorizing those solutions that can lead toward practical effective implementations. We evaluate two previously experimented novel proactive strategies, one based on the Fourier transform, and one based on the Wavelet transform, which are used in order to move the data (i.e., financial transactions) into a new domain, where they are analyzed and an evaluation model is defined. Such strategies allow a fraud detection system to operate by using a proactive approach, since they do not exploit previous fraudulent transactions, overcoming some important problems that reduce the effectiveness of the canonical retroactive state-of-the-art solutions. Potential benefits and limitations of the proposed proactive approach have been evaluated in a real-world credit card fraud detection scenario, by comparing its performance to that of one of the most used and performing retroactive state-of-the-art approaches (i.e. Random Forests). (C) 2018 Elsevier B.V. All rights reserved.</t>
  </si>
  <si>
    <t>Malicious modifications to printed circuit boards (PCBs) are known as hardware Trojans. These may arise when malafide third parties alter PCBs premanufacturing or postmanufacturing and are a concern in safety-critical applications, such as industrial control systems. In this research, we examine how data-driven detection can be utilized to detect such Trojans at run-time. We develop a flexible and reconfigurable PCB test bed derived from the popular open-source programmable logic controller (PLC) platform ``OpenPLC.'' We then develop a Trojan detection framework, which utilizes and analyzes multimodal side channels (e.g., timing, magnetic signals, power, and hardware performance counters). We consider defender-configurable input/output (I/O) loopback test, comparison with design-document baselines, and magnetometer-aided monitoring of system behavior under defender-chosen excitations. Our approach can extend to golden-free environments. Golden (known-good) versions of the PCBs are assumed not available, but design information, datasheets, and component-level data are available. We demonstrate the efficacy of our approach on a range of Trojans instantiated in the test bed.</t>
  </si>
  <si>
    <t>Safety monitoring of Industrial Control Systems (ICS) is a must for optimal operation of safe manufacturing facilities. Failures and miss-behaviours seldomly occur without prior warning, but these warnings are often subtle, requiring careful analysis of data by experienced personnel for early detection. Monitoring function allows to promptly take adequate corrective actions in order to maximize uptime and increase trust of running industrial systems. In this paper, we present two main approaches of monitoring techniques implemented in the Montimage MMT tool. The first approach is a signature-based approach, where there are safety properties to be checked on the ICS logs, and the other relies on Machine Learning (ML) to detect anomalies. Both methods have been applied to check safety on an industrial system: a crane load position system provided by ABB. Several experiments have been performed to check if the information provided by a system's PLC is correct, guarantying the safety of the system.</t>
  </si>
  <si>
    <t>Business processes are a main part of any organization therefore it is essential to improve their execution. Analysis of real process data can provide useful insights. Process mining techniques can be applied to event logs containing data related to business process execution to discover business processes and their behaviour therefore improving decision support. This paper presents an approach to discover probabilistic belief network from event logs, which focuses on domain-specific data contained in the logs for the analysis of business process behaviour. For evaluation purposes, the approach is applied to predict the business process execution. Experiments presented in the paper showcase practical application of the approach for synthetic and real-life logs. Obtained results prove that the approach is suitable for follow-up activity prediction and the nature of the approach allows for it to be extended for other use cases, such as anomaly detection or business process simulation.</t>
  </si>
  <si>
    <t>Root cause analysis in a large-scale production environment is challenging due to the complexity of the services running across global data centers. Due to the distributed nature of a large-scale system, the various hardware, software, and tooling logs are often maintained separately, making it difficult to review the logs jointly for understanding production issues. Another challenge in reviewing the logs for identifying issues is the scale - there could easily be millions of entities, each described by hundreds of features. In this paper we present a fast dimensional analysis framework that automates the root cause analysis on structured logs with improved scalability. We first explore item-sets, i.e. combinations of feature values, that could identify groups of samples with sufficient support for the target failures using the Apriori algorithm and a subsequent improvement, FP-Growth. These algorithms were designed for frequent item-set mining and association rule learning over transactional databases. After applying them on structured logs, we select the item-sets that are most unique to the target failures based on lift. We propose pre-processing steps with the use of a large-scale real-time database and post-processing techniques and parallelism to further speed up the analysis and improve interpretability, and demonstrate that such optimization is necessary for handling large-scale production datasets. We have successfully rolled out this approach for root cause investigation purposes within Facebook's infrastructure. We also present the setup and results from multiple production use cases in this paper.</t>
  </si>
  <si>
    <t>Protection systems are one of the most critical components in the transmission system and are becoming more digital with ongoing automation. These digital systems are prone to vulnerabilities/attacks, and exploitation of these vulnerabilities may cause major impacts on the electric grid performance. Multiple alarms reported in the control center could be a result of the faults (expected operations) or failures in the protection system (anomalies/unexpected operation). Situational awareness gained through sensors such as a phasor measurement unit (PMU) and data acquired through the cyber system provide an opportunity to develop continuous cyber-physical monitoring of the system. Note that relay data are not reported in the control center continuously. This paper presents a cyber-physical data analytics based technique to monitor transmission protection system and detect malicious activity. Initially, continuous monitoring of PMU data is utilized for data anomaly detection, which includes bad or missing data using long short-term memory (LSTM). Then, PMU data of interest are utilized for failure diagnosis, using a semisupervised deep autoencoder model. In this research, cyber anomalies are modeled by manipulating the setting/logic design of protective devices, and a ridge regression based classifier with a feature engineering pipeline is used to detect cyber anomalies. The results from the deep autoencoder model and ridge regression based classifier are then utilized for detailed investigation to find the root causes of the observed events assisted by the cyber log data from the protection devices. The algorithm is validated using a real-time simulation of the IEEE test system with industrial hardware relays and PMUs in the loop. Data analytics algorithm running on server utilizes these real-time data continuously for anomaly detection and classification for the developed use cases.</t>
  </si>
  <si>
    <t>Information Technology (IT) Operations management is a vexing problem for most companies that rely on IT systems for mission-critical business applications. While IT operators are increasingly lever-aging analytical tools powered by artificial intelligence (AI), the volume, the variety and the complexity of data generated in the IT Operations domain poses significant challenges in managing the applications. In this work, we present an approach to leveraging language models to pre-train features for optimizing IT Operations management tasks such as anomaly prediction from logs. Specifically, using log-based anomaly prediction as the task, we show that the machine learning models built using language models (embeddings) trained with IT Operations domain data as features outperform those AI models built using language models with general-purpose data as features. Furthermore, we present our empirical results outlining the influence of factors such as the type of language models, the type of input data, and the diversity of input data, on the prediction accuracy of our log anomaly prediction model when language models trained from IT Operations domain data are used as features. We also present the run-time inference performance of log anomaly prediction models built using language models as features in an IT Operations production environment.</t>
  </si>
  <si>
    <t>Modern engineering incorporates smart technologies in all aspects of our lives. Smart technologies are generating terabytes of log messages every day to report their status. It is crucial to analyze these log messages and present usable information (e.g. patterns) to administrators, so that they can manage and monitor these technologies. Patterns minimally represent large groups of log messages and enable the administrators to do further analysis, such as anomaly detection and event prediction. Although patterns exist commonly in automated log messages, recognizing them in massive set of log messages from heterogeneous sources without any prior information is a significant undertaking. We propose a method, named LogMine, that extracts high quality patterns for a given set of log messages. Our method is fast, memory efficient, accurate, and scalable. LogMine is implemented in map-reduce framework for distributed platforms to process millions of log messages in seconds. LogMine is a robust method that works for heterogeneous log messages generated in a wide variety of systems. Our method exploits algorithmic techniques to minimize the computational overhead based on the fact that log messages are always automatically generated. We evaluate the performance of Log Mine on massive sets of log messages generated in industrial applications. LogMine has successfully generated patterns which are as good as the patterns generated by exact and unscalable method, while achieving a 500x speedup. Finally, we describe three applications of the patterns generated by LogMine in monitoring large scale industrial systems.</t>
  </si>
  <si>
    <t>In the old generation of industrial control systems (ICSs), their sub-components communicated within private networks and, therefore, it was assumed that ICSs are safe from cyber-attacks. However, new advanced ICS sub-components need Internet connectivity to control and monitor their geographically dispersed structure. Connection to corporate networks and the public Internet create various security issues. The increasing number of attacks has become a serious threat for ICS networks. These sophisticated attacks use multiple steps and affect different devices. A major weakness of existing attack detection methods is that they only detect attacks and they do not help security analysts identify the cause and effect of attacks. Therefore, manual analysis is required to identify and isolate the cause of the attack. Causal analysis can help to track the propagation of an attack. While there is weak security in ICS networks, there is not sufficient research in the causal analysis of attacks in these networks. To address this research gap in ICS networks, we present a solution that detects the causal impact of attacks by investigating causal dependencies in ICS logs. Our ICS causal anomaly detection (ICS-CAD) method consists of two phases. It initially detects attacks and identifies the ICS device generating the malicious traffic. Secondly, it analyses causal relationships between ICS logs to diagnose the attacker's future effect. We use a causal decomposition method to discover causality relationships in ICS logs. The performance of the ICS-CAD is evaluated using two datasets collected in real-world ICS networks. The ICS-CAD provides 98% accuracy in detecting attacks and the causal impact of the detected attacks.</t>
  </si>
  <si>
    <t>This paper discusses a method for searching a database of known material signatures to find the closest match with an unknown signature. This database search method combines fuzzy logic and voting methods to achieve a high level of classification accuracy with the signatures and data cubes tested. This paper discusses the method in detail to include background and test results. It makes reference to public literature concerning components used by the method but developed elsewhere. This paper results from a project whose main objective is to produce an easily integrated software tool that makes an accurate best-guess as to the material(s) indicated by the signature of a pixel found to be interesting according to some analysis method, such as anomaly detection and scene characterization. Anomaly detection examines a spectral cube and determines which pixels are unusual relative to the majority background. Scene characterization finds pixels whose signatures are representative of the unique pixel groups. The current project fully automates the process of determining unknown pixels of interest, taking the signatures from the flagged pixels, searching a database of known signatures, and making a best guess as to the material(s) represented by each pixel's signature. The method ranks the possible materials by order of likelihood with the purpose of accounting for multiple materials existing in the same pixel. In this way it is possible to deliver multiple reportings when more than one material is closely matched within some threshold. This facilitates human analysis and decisionmaking for production purposes. The implementation facilitates rapid response to interactive analysis needs in support of strategic and tactical operational requirements in both the civil and defense sectors.</t>
  </si>
  <si>
    <t>Over the last decade, Distributed Denial of Service (DDoS) attacks have been employed to cause huge financial and prestige loss to different kinds of e-business. Attackers also target governmental websites using DDoS attack's as a new weapon in the world of cyber war. The importance of the issue has inspired many researchers,from academia and the industry to provide solutions to this type of challenging attack. In this study, we simulated DDoS attacks in a virtual lab and then collected firewall logs from the Security Information and Event Management (STEM) platform of a company in the field of security management solutions. We extracted 14 research features from firewall logs and applied a SMO algorithm to train our data using 10 fold cross-validation. The SMO with PolyKernel was able to create a prediction model without any false alarm. We also tested our model with two different datasets. This research is an ongoing multistep study. Future research will concentrate on online DDoS detection.</t>
  </si>
  <si>
    <t>X-ray simulation of realistic object models is relevant across all areas in which X-ray systems are employed, including medical, industrial, and security applications. A particularly exciting area of impact stems from the development of machine learning approaches to classification, detection, and data processing. The continued development of these techniques requires large labeled datasets. Traditionally, this data needed to be collected with physical machines, creating steep logistical challenges. Moreover, the testing and evaluation of such X-ray scanners present their own challenges, as machines need to be shipped to a site capable of handling certain anomalies. To help alleviate these burdens, virtual models and simulations can be used in lieu of empirical measurements. The confluence of powerful computers and advanced data processing techniques presents an opportunity to develop tools to aid in dataset creation as well as system analysis. We present efforts toward the maturity of such tools. Building on previous work to validate the performance of simulation software, we show how modeling realistic virtual objects can produce data representative of real-world measurements. Furthermore, we present the efficiency of such an approach that leverages advances in computer graphics, ray-tracing utilities, and GPU hardware.</t>
  </si>
  <si>
    <t>The analysis of manufacturing processes through process mining requires meaningful log data. Regarding worker activities, this data is either sparse or costly to gather. The primary objective of this paper is the implementation and evaluation of a system that detects, monitors and logs such worker activities and generates meaningful event logs. The system is light-weight regarding its setup and convenient for instrumenting assembly workstations in job shop manufacturing for temporary observations. In a study, twelve participants assembled two different product variants in a laboratory setting. The sensor events were compared to video annotations. The optical detection of grasping material by RGB cameras delivered a Median F-score of 0.83. The RGB+D depth camera delivered only a Median F-score of 0.56 due to occlusion. The implemented activity detection proofs the concept of process elicitation and prepares process mining. In future studies we will optimize the sensor setting and focus on anomaly detection.</t>
  </si>
  <si>
    <t>Intrusion detection is an important part of networked-systems security protection. Although commercial products exist, finding intrusions has proven to be a difficult task with limitations under current techniques. Therefore, improved techniques are needed. We argue the need for correlating data among different logs to improve intrusion detection systems accuracy We show how different attacks are reflected in different logs and argue that some attacks are not evident when a single log is analyzed. We present experimental results using anomaly detection for the virus Yaha. Through the use of data mining tools (RIPPER) and correlation among logs we improve the effectiveness of an intrusion detection system while reducing false positives.</t>
  </si>
  <si>
    <t>Due to emergence of wireless networks and immense use of hand held devices, wireless networks encounter a great threat of denial of service attack. Traditionally IP-Based Filtering has been used to combat these attacks, however studies shows that thousands of distributed zombies work in cooperation generate huge network traffic that result in distributed denial of service (DDOS) attacks and illegitimate access to resources and services. In this paper, first we studied attacks and mitigation scenarios to analyze network wide DDoS security anomalies. This will help us to drive supplementary active measurements to characterize the strength and characteristic of attacks to improve correlation of our log data and with other publicly available network traffic analysis data. Secondly, we presented a monitoring scheme to simulate a variety of attacks on different mobile operating system. This will identify the potential threat of different DDoS attacks for such platform and traffic scanning activity to avoid detection of attacks such as Ping to Death DDoS attack. Third, we followed proceedings of an enduring basis to extort trends in the attack frequency, make-up, and production of extensive DDoS attacks. This longitudinal analysis was necessary for understanding the progression of the threats and vulnerabilities. In conclusion, while analyzing our early results concerning large-scale DDoS attack. We used a hybrid approach to diminish and prevent the attack. Network Simulator 2 (NS-2) is used to imitate the real environment and to create attack traffic with different attack strength. The simulation results are encouraging as we were able to establish, and approximate strength of DDoS attack efficiently (C) 2011 Published by Elsevier Ltd.</t>
  </si>
  <si>
    <t>With the enormous increase in data, anomaly detection plays a prominent role in the finer analysis process. IIoT represents the industrial internet of things that at first chiefly alluded to a mechanical system whereby an enormous number of devices or machines are associated and synchronized using programming devices and third stage advancements in a machine-to-machine and internet of things, later an Industry 4.0. The data produced by multiple huge numbers of sensors are incredibly complicated, diverse, and massive in IIoT and is raw. These may contain anomalies which are needed to be identified for better data analysis. In this research, the authors compare the machine learning algorithms of classification for detecting anomalies. The algorithms being compared here are random forest (RF), logistic regression (LR), light gradient boosting machine (LightGBM), decision trees (DT), k nearest neighbors (KNN). Three IIoT benchmark datasets were taken into consideration for analysis. The results have shown that RF has outperformed other algorithms used for the detection of anomalies in IIoT data.</t>
  </si>
  <si>
    <t>Prediction of anomalous behavior in industrial assets based on sensor reading represents a key focus in modern business practice. As a matter of fact, forecast of forthcoming faults is crucial to implement predictive maintenance, i.e. maintenance decision making based on real time information from components and systems, which allows, among other benefits, to reduce maintenance cost, minimize downtime, increase safety, enhance product quality and productivity. However, building a model able to predict the future occurrence of a failure is challenging for various reasons. First, data are usually highly imbalanced, meaning that patterns describing a faulty regime are much less numerous than normal behavior instances, which makes model design difficult. Second, model predictions should be not only accurate (to avoid false alarms and missed detections) but also explainable to operators responsible for scheduling maintenance or control actions. In this paper we introduce a method called Interpretable Anomaly Prediction (IAP) allowing to handle these issues by using regularized logistic regression as core prediction model. In particular, in contrast to anomaly detection algorithms which permit to identify if the current data are anomalous or not, the proposed technique is able to predict the probability that future data will be abnormal. Furthermore, feature extraction and selection mechanisms give insights on the possible root causes leading to failures. The proposed strategy is validated with a large imbalanced multivariate time-series dataset consisting of measurements of several process variables surrounding an high pressure plunger pump situated in a complex chemical plant.</t>
  </si>
  <si>
    <t>We describe a novel application of using data mining and statistical learning methods to automatically monitor and detect abnormal execution traces from console logs in an online setting. Different from existing solutions, we use a two stage detection system. The first stage uses frequent pattern mining and distribution estimation techniques to capture the dominant patterns (both frequent sequences and time duration). The second stage use principal component analysis based anomaly detection technique to identify actual problems. Using real system data from a 203-node Hadoop [1] cluster, we show that we can not only achieve highly accurate and fast problem detection, but also help operators better understand execution patterns in their system.</t>
  </si>
  <si>
    <t>To achieve zero-defect production during computer numerical control (CNC) machining processes, it is imperative to develop effective diagnosis systems to detect anomalies efficiently. However, due to the dynamic conditions of the machine and tooling during machining processes, the relevant diagnosis systems currently adopted in industries are incompetent. To address this issue, this paper presents a novel data-driven diagnosis system for anomalies. In this system, power data for condition monitoring are continuously collected during dynamic machining processes to support online diagnosis analysis. To facilitate the analysis, preprocessing mechanisms have been designed to de-noise, normalize, and align the monitored data. Important features are extracted from the monitored data and thresholds are defined to identify anomalies. Considering the dynamic conditions of the machine and tooling during machining processes, the thresholds used to identify anomalies can vary. Based on historical data, the values of thresholds are optimized using a fruit fly optimization (FFO) algorithm to achieve more accurate detection. Practical case studies were used to validate the system, thereby demonstrating the potential and effectiveness of the system for industrial applications. (C) 2019 THE AUTHORS. Published by Elsevier LTD on behalf of Chinese Academy of Engineering and Higher Education Press Limited Company.</t>
  </si>
  <si>
    <t>Pumping systems are a key component of oil and gas pipeline transportation assets: monitoring their integrity is a crucial operation from a safety and revenue point of view. The solutions currently employed in the industry apply supervised machine learning techniques to data collected by multi-domain sensors directly installed on several positions of the pump itself; however, such approaches are not applicable on older machines, in contexts where a direct access to the pump is not possible, or whenever labelled data are not at disposal. This paper, instead, presents a predictive maintenance strategy where the condition of a centrifugal pump is tracked by solely exploiting standard pressure measurements, recorded also on remote points along the pipeline, and using an unsupervised learning approach. The smart monitoring strategy is presented and validated on historical pressure signals collected by Eni for several years on a crude oil transportation pipeline, located in Italy. Pressure data, recorded along the fluid line, are used to compute several statistical indicators on appropriate window lengths. These indicators are then fed to an unsupervised clustering procedure, based on a Gaussian mixture model. The output is an index within four different pump operational regimes, and a clustering visualization that permits the interpretation of the automatic regime classification. In fact, the manual inspection of the clusters shows that three of them describe standard modes (regular pumping operation, pumps off, flow regulations). The fourth one corresponds to high amplitude peaks in the signals and indicators, and so it is tagged as anomalous mode: pump maintenance logs reveal that the peaks are associated to damaged roller bearing movements, which disappear after the activation of the pump backup system. Anomalies are reported several days before the pump switch, so that a preventive maintenance could have been triggered. The robustness of the clustering algorithm is assessed on a statistical basis, whereas the overall validity of the monitoring system is tested on an instantaneous basis by applying the proposed model on two independent datasets, collected on real transportation pipelines: the results demonstrate the reliability of the proposed monitoring strategy in predicting and detecting all the pump failure events reported by the available maintenance logs. With respect to the mostly employed approaches, our machine learning procedure does not require any previous supervision of the data. Moreover, input data are the pressure transients produced by the pumps and guided within the fluid in the pipeline for long distances: pump failure analysis can be run using sensors located at several kilometers of distance from the pump itself, making a remote control strategy feasible.</t>
  </si>
  <si>
    <t>We demonstrate GRANO(1), an end-to-end anomaly detection and root cause analysis (or RCA for short) system for cloud-native distributed data platform by providing a holistic view of the system component topology, alarms and application events. GRANO provides: a Detection Layer to process large amount of time-series monitoring data to detect anomalies at logical and physical system components; an Anomaly Graph Layer with novel graph modeling and algorithms for leveraging system topology data and detection results to identify the root cause relevance at the system component level; and an Application Layer that automatically notifies on-call personnel and presents real-time and on-demand RCA support through an interactive graph interface. The system is deployed and evaluated using eBay's production data to help on-call personnel to shorten the identification of root cause from hours to minutes.</t>
  </si>
  <si>
    <t>Large-scale production systems are well known to encounter node failures, which affect compute capacity and energy. Both in HPC systems and enterprise data centers, combating failures is becoming challenging with increasing hardware and software complexity. Several data mining solutions of logs have been investigated in the context of anomaly detection in such systems. However, with subsequent proactive failure mitigation, the existing log mining solutions are not sufficiently fast for realtime anomaly detection. Machine learning (ML)-based training can produce high accuracy but the inference scheme needs to be enhanced with rapid parsers to assess anomalies in real-time. This work tackles online anomaly prediction in computing systems by exploiting context free grammar-based rapid event analysis. We present our framework Aarohi(1), which describes an effective way to predict failures online. Aarohi is designed to be generic and scalable making it suitable as a real-time predictor. Aarohi obtains more than 3 minutes lead times to node failures with an average of 0.31 msecs prediction time for a chain length of 18. The overall improvement obtained w.r.t. the existing state-of-the-art is over a factor of 27.4x. Our compiler-based approach provides new research directions for lead time optimization with a significant prediction speedup required for the deployment of proactive fault tolerant solutions in practice.</t>
  </si>
  <si>
    <t>According to the theory of a complex network, the overall characteristics are derived from complex interactions among its components, that is, network structure. For its service network, its overall characteristics are its functions. In view of the coordinated linkage between the 3D printing industry and the logistics industry, 3D printing is deeply integrated with Internet technology, digital casting technology and Internet &amp; x002B; service platforms. We propose a hyper-network model of raw material suppliers, semi-finished product processors and finished product manufacturers that realize on-demand customization. To analyse, design, and build the cloud 3D printing manufacturing capability service competition network, we propose a 3D printing service node structure model based on a super network using a reference and cloud manufacturing service model. The model &amp; x2019;s mathematical structure is given in detail. Under this condition, it is necessary to discuss the interaction between the logistics service level, productivity level and product processing quantity. The process of the proposed model and method is given, and the validity is proven with a case study of a Cloud 3D printing service hyper-network in service-oriented manufacturing systems.</t>
  </si>
  <si>
    <t>Anomaly detection is a crucial analysis topic in the field of Industry 4.0 data mining as well as knowing what is the probability that a specific machine to go down due to a failure of a component in the next time interval. In this article, we used time series data collected from machines, from both classes - time series data which leads up to the failures of machines as well as data from healthy operational periods of the machine. We used telemetry data, error logs from still operational components, maintenance records comprising historical breakdowns and replacement component to build and compare several different models. The validation of the proposed methods was made by comparing the actual failures in the test data with the predicted component failures over the test data.</t>
  </si>
  <si>
    <t>First, this article analyzes the Application layer Distributed Denial of Service(DDoS)'s attack principle and characteristic. According to the difference between normal users' browsing patterns and abnormal ones, user sessions are extracted from the web logs of normal users and similarities between different sessions are calculated. Because traditional K-mean Clustering algorithm is easy to fail into local optimal, the Particle Swarm Optimization K-mean Clustering algorithm is used to generate a detecting model. This model can been used to detect whether the undetermined sessions are DDoS attacks or not. The experiment show that this method can detect attacks effectively and have a good performance in adaptability.</t>
  </si>
  <si>
    <t>This article takes an approach to creating a machine learning model for the oil and gas industry. This task is dedicated to the most up-to-date issues of machine learning and artificial intelligence. One of the goals of this research was to build a model to predict the possible risks arising in the process of drilling wells. Drilling of wells for oil and gas production is a highly complex and expensive part of reservoir development. Thus, together with injury prevention, there is a goal to save cost expenditures on downtime and repair of drilling equipment. Nowadays, companies have begun to look for ways to improve the efficiency of drilling and minimize non-production time with the help of new technologies. To support decisions in a narrow time frame, it is valuable to have an early warning system. Such a decision support system will help an engineer to intervene in the drilling process and prevent high expenses of unproductive time and equipment repair due to a problem. This work describes a comparison of machine learning algorithms for anomaly detection during well drilling. In particular, machine learning algorithms will make it possible to make decisions when determining the geometry of the grid of wells-the nature of the relative position of production and injection wells at the production facility. Development systems are most often subdivided into the following: placement of wells along a symmetric grid, and placement of wells along a non-symmetric grid (mainly in rows). The tested models classify drilling problems based on historical data from previously drilled wells. To validate anomaly detection algorithms, we used historical logs of drilling problems for 67 wells at a large brownfield in Siberia, Russia. Wells with problems were selected and analyzed. It should be noted that out of the 67 wells, 20 wells were drilled without expenses for unproductive time. The experiential results illustrate that a model based on gradient boosting can classify the complications in the drilling process better than other models.</t>
  </si>
  <si>
    <t>Modern software development and operations rely on monitoring to understand how systems behave in production. The data provided by application logs and runtime environment are essential to detect and diagnose undesired behavior and improve system reliability. However, despite the rich ecosystem around industryready log solutions, monitoring complex systems and getting insights from log data remains a challenge. Researchers and practitioners have been actively working to address several challenges related to logs, e.g., how to effectively provide better tooling support for logging decisions to developers, how to effectively process and store log data, and how to extract insights from log data. A holistic view of the research effort on logging practices and automated log analysis is key to provide directions and disseminate the state-of-the-art for technology transfer. In this paper, we study 108 papers (72 research track papers, 24 journals, and 12 industry track papers) from different communities (e.g., machine learning, software engineering, and systems) and structure the research field in light of the life-cycle of log data. Our analysis shows that (1) logging is challenging not only in open-source projects but also in industry, (2) machine learning is a promising approach to enable a contextual analysis of source code for log recommendation but further investigation is required to assess the usability of those tools in practice, (3) few studies approached efficient persistence of log data, and (4) there are open opportunities to analyze application logs and to evaluate state-of-the-art log analysis techniques in a DevOps context.</t>
  </si>
  <si>
    <t>We analyze the issue of decision-making using Soft Computing (SC) models. We define a natural framework in the cross product of the decision's time horizon and the type of domain knowledge used by the SC models. Within this framework, we analyze the progression from simple lexicon to annotated lexicon, morphology, syntax, semantics, and pragmatics. We compare this progression with the injection of domain knowledge in SC to perform tasks in the context of Prognostics &amp; Health Management (PHM), such as anomaly detection and identification (unsupervised clustering), failure mode analysis (supervised learning), prognostics of remaining useful life (prediction), on-board fault accommodation (realtime control), and off board logistics actions (decision support). Finally, we analyze Evolutionary Fuzzy Systems (EFS) and determine their position and role in this framework.</t>
  </si>
  <si>
    <t>Occupational safety and health (OSH) has always been a big concern in the labor-intensive warehouse industry, especially under peculiar circumstances like a low temperature. Accordingly, this paper aims to propose a framework of a smart system using the Industrial Internet of Things (IIoT) and digital twin (DT) technologies to realize real-time occupational safety monitoring in the warehouse and ensure synchronized cyber-physical spaces for information traceability and visibility. The unsupervised deep neural structure of stacked auto-encoder (SAE) is designed to identify abnormal stationary from human motion status, which is perceived as a sign of potential accident. The model is developed to automatically update online by cooperating with calibration samples so as to keep in accordance with the evolution of surroundings. The Bluetooth low energy (BLE) and a log-distance path loss model are used to fulfill indoor localization in order for managers to promptly respond to an incident on site. Besides, some intelligent services are enabled to promote the efficiency of safety management. A real-life case study is carried out in an air cargo cold storage warehouse to illustrate the viability and rationality of the proposed system and methods. The elaboration of the implementation is envisioned to facilitate replication and reproduction effectively. The impact of learning features concerned with distance and vibration on the perfor-mance of anomaly detection has also been analyzed by experiments. The insights and lessons gained in this study hold the promise of providing a reference or sparking new ideas for researchers and practitioners to meet similar needs in practice.</t>
  </si>
  <si>
    <t>We address several problems in intelligent log management of distributed cloud computing applications and their machine learning solutions. Those problems concern various tasks on characterizing data center states from logs, as well as from related or other quantitative metrics (time series), such as anomaly and change detection, identification of baseline models, impact quantification of abnormalities, and classification of incidents. These are highly required jobs to be performed by today's enterprise-grade cloud management solutions. We describe several approaches and algorithms that are validated to be effective in an automated log analytics combined with analytics from time series perspectives. The paper introduces novel concepts, approaches, and algorithms for feasible log-plus-metric-based management of data center applications in the context of integration of relevant technology products in the market.</t>
  </si>
  <si>
    <t>Purpose The purpose of this paper is to present the bibliometric study of articles IT Infrastructure Management to Avoid Failure Conditions. As in today's era of IT Industries, IT infrastructure management plays a crucial role. As a result, substantial research is going on to improve the reliability and availability of assets in IT infrastructure. Design/methodology/approach The paper analyzes and focuses the results acquired from articles accessed from Scopus for the past 15 years by examining in terms of frequently used keywords, the amount of work done in different countries and year-wise progression of the research, prolific authors, article citation frequencies, etc. Tools such as Gephi, Word Cloud, BiblioShiny, GPS visualizer, etc. are used for bibliometric analysis. Findings The study comes out with maximum publications of IT infrastructure management from conferences and journals. Anomaly detection, log analysis and learning system are the most frequently used keywords in the publications. Significant research has been done in the USA, followed by China under the area of Computer Science with an increase in publication since 2018. Originality/value This paper provides an accurate idea about the amount of work done in different countries and year-wise progression of the research. This bibliometric analysis will be useful for beginners to conduct a literature survey using appropriate literature available on the Scopus database.</t>
  </si>
  <si>
    <t>Root-cause analysis (RCA) for service performance degradation can be a challenging exercise given the increasingly complex, inter-related, distributed infrastructure environment in todays enterprises. Many approaches have been applied into enterprise datacenters to improve the maintenance efficiency. A novel graph-level RCA approach is introduced in this paper, including tracing, weighted graph matching and suspicion ranking. The approach is developed based on performance profiling, tracing, and logging systems in Alibaba datacenters to speed up the real-time root-cause diagnosis. Our system allows the discovery of normative patterns and the corresponding key graph properties, which are stored and updated offline as a knowledge base for subsequently being used in trace-level risk estimation and identification of transitions that are unexpected deviations from the normative patterns. Through testing in production, we show the effectiveness of applying the graph-level RCA to discover the origins of problems and generate real-time operational support. It greatly decreases the workload for locating the root-cause of the anomaly.</t>
  </si>
  <si>
    <t>Industrial control systems (ICSs) for critical infrastructure are extensively utilized to provide the fundamental functions of society and are frequently employed in critical infrastructure. Therefore, security of these systems from cyberattacks is essential. Over the years, several proposals have been made for various types of cyberattack detection systems, with each concept using a distinct set of processes and methodologies. However, there is a substantial void in the literature regarding approaches for detecting cyberattacks in ICSs. Identifying cyberattacks in ICSs is the primary aim of this proposed research. Anomaly detection in ICSs based on an artificial intelligence algorithm is presented. The methodology is intended to serve as a guideline for future research in this area. On the one hand, machine learning includes logistic regression, k-nearest neighbors (KNN), linear discriminant analysis (LDA), and decision tree (DT) algorithms, deep learning long short-term memory (LSTM), and the convolution neural network and long short-term memory (CNN-LSTM) network to detect ICS malicious attacks. The proposed algorithms were examined using real ICS datasets from the industrial partners Necon Automation and International Islamic University Malaysia (IIUM). There were three types of attacks: man-in-the-middle (mitm) attack, web-server access attack, and telnet attack, as well as normal. The proposed system was developed in two stages: binary classification and multiclass classification. The binary classification detected the malware as normal or attacks and the multiclass classification was used for detecting all individual attacks. The KNN and DT algorithms achieved superior accuracy (100%) in binary classification and multiclass classification. Moreover, a sensitivity analysis method was presented to predict the error between the target and prediction values. The sensitivity analysis results showed that the KNN and DT algorithms achieved R2 = 100% in both stages. The obtained results were compared with existing systems; the proposed algorithms outperformed existing systems.</t>
  </si>
  <si>
    <t>Machine learning is a technique that is widely employed in both the academic and industrial sectors all over the world. Machine learning algorithms that are intuitive can analyse risks and respond swiftly to breaches and security issues. It is crucial in offering a proactive security system in the field of cybersecurity. In real time, cybersecurity protects information, information systems, and networks from intruders. In the recent decade, several assessments on security and privacy estimates have noted a rapid growth in both the incidence and quantity of cybersecurity breaches. At an increasing rate, intruders are breaching information security. Anomaly detection, software vulnerability diagnosis, phishing page identification, denial of service assaults, and malware identification are the foremost cyber-security concerns that require efficient clarifications. Practitioners have tried a variety of approaches to address the present cybersecurity obstacles and concerns. In a similar vein, the goal of this research is to assess the idealness of machine learning-based intrusion detection systems under fuzzy conditions using a Multi-Criteria Decision Making (MCDM)-based Analytical Hierarchy Process (AHP) and a Technique for Order of Preference by Similarity to Ideal-Solutions (TOPSIS). Fuzzy sets are ideal for dealing with decision-making scenarios in which experts are unsure of the best course of action. The projected work would support practitioners in identifying, prioritising, and selecting cybersecurityrelated attributes for intrusion detection systems, allowing them to design more optimal and effective intrusion detection systems.</t>
  </si>
  <si>
    <t>Machine learning (ML) is one of the dominating technologies practiced in both the industrial and academic domains throughout the world. ML algorithms can examine the threats and respond to intrusions and security incidents swiftly in an instinctive way. It plays a critical function in providing a proactive security mechanism in the cybersecurity domain. Cybersecurity ensures the real time protection of information, information systems, and networks from intruders. Several security and privacy reports have cited that there has been a rapid increase in both the frequency and the number of cybersecurity breaches in the last decade. Information security has been compromised by intruders at an alarming rate. Anomaly detection, phishing page identification, software vulnerability diagnosis, malware identification, and denial of services attacks are the main cyber-security issues that demand effective solutions. Researchers and experts have been practicing different approaches to address the current cybersecurity issues and challenges. However, in this research endeavor, our objective is to make an idealness assessment of machine learning-based intrusion detection systems (IDS) under the hesitant fuzzy (HF) conditions, using a multi-criteria decision making (MCDM)-based analytical hierarchy process (AHP) and technique for order of preference by similarity to ideal-solutions (TOPSIS). Hesitant fuzzy sets are useful for addressing decision-making situations in which experts must overcome the reluctance to make a conclusion. The proposed research project would assist the machine learning practitioners and cybersecurity specialists in identifying, selecting, and prioritizing cybersecurity-related attributes for intrusion detection systems, and build more ideal and effective intrusion detection systems.</t>
  </si>
  <si>
    <t>Continuous deployment techniques support rapid deployment of new software versions. Usually a new version is deployed on a limited scale, its behavior is monitored and compared against the previously deployed version and either the deployment of the new version is broadened, or one reverts to the previous version. The existing monitoring approaches, however, do not capture the differences in the execution behavior between the new and the previously deployed versions. We propose an approach to automatically discover execution behavior models for the deployed and the new version using the execution logs. Differences between the two models are identified and enriched such that spurious differences, e.g., due to logging statement modifications, are mitigated. The remaining differences are visualized as cohesive diff regions within the discovered behavior model, allowing one to effectively analyze them for, e.g., anomaly detection and release decision making. To evaluate the proposed approach, we conducted case study on Nutch, an open source application, and an industrial application. We discovered the execution behavior models for the two versions of applications and identified the diff regions between them. By analyzing the regions, we detected bugs introduced in the new versions of these applications. The bugs have been reported and later fixed by the developers, thus, confirming the effectiveness of our approach.</t>
  </si>
  <si>
    <t>Cyber-physical systems (CPSs) in critical infrastructure face serious threats of attack, motivating research into a wide variety of defence mechanisms such as those that monitor for violations of invariants, i.e. logical properties over sensor and actuator states that should always be true. Many approaches for identifying invariants attempt to do so automatically, typically using data logs, but these can miss valid system properties if relevant behaviours are not well-represented in the data. Furthermore, as the CPS is already built, resolving any design flaws or weak points identified through this process is costly. In this paper, we propose a systematic method for deriving invariants from an analysis of a CPS design, based on principles of the axiomatic design methodology from design science. Our method iteratively decomposes a high-level CPS design to identify sets of dependent design parameters (i.e. sensors and actuators), allowing for invariants and invariant checkers to be derived in parallel to the implementation of the system. We apply our method to the designs of two CPS testbeds, SWaT and WADI, deriving a suite of invariant checkers that are able to detect a variety of single- and multi-stage attacks without any false positives. Finally, we reflect on the strengths and weaknesses of our approach, how it can be complemented by other defence mechanisms, and how it could help engineers to identify and resolve weak points in a design before the controllers of a CPS are implemented.</t>
  </si>
  <si>
    <t>In this paper, an effective and robust algorithm is developed for on-board detection of battery anomaly caused by short circuit (SC). The proposed algorithm uses the battery-terminal voltage and current information measured using battery-management system during standard uses. The proposed method is purely a noninvasive, software-based solution and does not need any additional hardware. It extracts a set of designed features from the recorded data and stores their statistics as normal operating behavior for the initial five charge-discharge cycles. After the initial characterization of the battery, the likelihood of the features of being normal are evaluated for the subsequent cycles. If a feature is likely to be healthy, then the statistics for that feature get updated with the current value. However, if the feature is not likely to be healthy, then the battery is considered to be faulty with respect to that particular feature. If more than 50% of the features identify the battery as faulty, then the overall battery status is classified as faulty. A mobile application is developed to log the smartphone's battery data during charging and discharging for testing. The faulty data are generated by connecting SC resistances of various values to the battery terminals, which emulates the SC condition in the battery. The data logged in the smartphones are transferred to a PC for analysis using the proposed algorithm. 100% detection accuracy is achieved for SC resistance values less than 200 Omega.</t>
  </si>
  <si>
    <t>The Internet of Things (IoT) plays a vital role in many application domains like battlefield surveillance, wildlife monitoring, disaster response, medical care, transportation, industry, smart home, smart cities, etc. However, this network is susceptible to various types of attacks due to its special features like sensing, intelligence, large scale, self-configuring, connectivity, heterogeneity, open and dynamic environment. It is significant to ensure security in the IoT network. In the scalable and dynamic IoT environment, conventional security mechanisms such as cryptography techniques, key management, intrusion detection system, anomaly detection, etc cannot be applicable, because it consumes more energy. Therefore, the IoT network requires a lightweight security mechanism for reliable and secure data transmission. A trust-based security solution solves many security-related problems. The proposed RFTrust model provides a trust-based lightweight solution for ensuring security in the IoT network. It is primarily designed to address the sinkhole attack in Routing Protocol for Low power and Lossy networks (RPL) based IoT environments. It enhances the trusted routing in the IoT environment by finding and removing sinkhole nodes in the network. The proposed model uses Random Forest (RF) and Subjective Logic (SL) to improve the network performance by identifying sinkhole attack. The mathematical analysis shows the applicability of the proposed model. The merits of the proposed work are highlighted by comparing performance with the existing similar protocols in terms of delivery ratio, throughput, average delay, energy consumption, false-positive rate, false-negative rate, and detection accuracy.</t>
  </si>
  <si>
    <t>Existing Management Systems do not detect the most time-consuming and technically difficult anomalies administrators encounter. Oppenheimer [25] found that 33% of outages were caused by human error and that 76% of the time taken to resolve an outage was taken by humans determining what change was needed. Defining anomaly detection rules is challenging and often cannot be shared across organizations. It requires a deep combined knowledge of the software, workload, system configuration, and tuning parameters specific to the workload and overall distributed application topology. We present LiveOps, a scalable systems and security management service based on auditing the interactions between applications and the persistent state they use [33]. This approach simplifies identifying security vulnerabilities, performs compliance auditing, enables forensic investigations, detects patching problems, optimizes troubleshooting, and detects malware/intrusions. The service enables knowledge sharing across organizations and administrative boundaries and allows for seamless integration between analysis results from disparate management products that build on it. Our configuration-free agent collects all read and write access to registry entries, files, binaries, and process creation. The agents streaming lossless compression creates log files of only 20 MB per day containing an average of 45 million events. The scalable LiveOps back-end service can analyze 1000 machine days of logs in 30 minutes. LiveOps agents have been deployed on 1149 machines from home systems to corporate desktops, including 381 production MSN servers across 11 sites.</t>
  </si>
  <si>
    <t>The ability to detect change points is a core skill in system monitoring and prognostics. When data take the form of frequencies, i.e., count data, counting processes such as Poisson processes are extensively used for modeling. However, many existing count-based approaches rely on parametric models or deterministic frameworks, failing to consider complex system uncertainty based on temporal and environmental contexts. Another challenge is analyzing interrelated events simultaneously to detect change points that can be missed by independent analyses. This article presents a Multi-Output Log-Gaussian Cox Process with a Cross-Spectral Mixture kernel (MOLGCP-CSM) as a count-based change point detection algorithm. The proposed model employs MOLGCP to flexibly model time-varying intensities of events over multiple channels with the CSM kernel that can capture either negative or positive correlations, as well as phase differences between stochastic processes. During the monitoring, the proposed approach measures the level of change in real-time by computing a weighted likelihood of observation with respect to the constructed model and determines whether a target system experiences a change point by conducting a statistical test based on extreme value theory. Our method is validated using three types of datasets: synthetic, accelerometer vibration, and gas regulator data.</t>
  </si>
  <si>
    <t>Real-time processing of data streams emanating from sensors is becoming a common task in Internet of Things scenarios. The key implementation goal consists in efficiently handling massive incoming data streams and supporting advanced data analytics services like anomaly detection. In an on-going, industrial project, a 24/7 available stream processing engine usually faces dynamically changing data and workload characteristics. These changes impact the engine's performance and reliability. We propose Strider, a hybrid adaptive distributed RDF Stream Processing engine that optimizes logical query plan according to the state of data streams. Strider has been designed to guarantee important industrial properties such as scalability, high availability, fault tolerance, high throughput and acceptable latency. These guarantees are obtained by designing the engine's architecture with state-of-the-art Apache components such as Spark and Kafka. We highlight the efficiency (e.g., on a single machine machine, up to 60x gain on throughput compared to state-of-the-art systems, a throughput of 3.1 million triples/second on a 9 machines cluster, a major breakthrough in this system's category) of Strider on real-world and synthetic data sets.</t>
  </si>
  <si>
    <t>A Honeynet is a network designed by the Honeynet Project organization to gather information on security threats and attacks. Honeynets are being used by numerous institutions to proactively improve network security by identifying malicious and unauthorized activities in production and private networks. A Honeynet captures a substantial amount of network data and logs. The analysis of these datasets to identify malicious activities is a challenging task. The main aim of the work in this paper is to employ an anomaly detection technique to classify different types of malicious activities present in Honeynet. In particular, we use feature-based and volume-based schemes for Honeynet data classification. A detailed analysis of various traffic features is carried out, and the most appropriate ones for Honeynet traffic are selected. The classification of malicious activities is achieved by applying entropy-based distributions and traffic volume distributions. Entropy-based distributions are used for feature-based parameters, whereas traffic volume distributions are used for volume-based parameters. The behavior of various anomalies or malicious activities is classified using the selected features and their respective threshold values. Finally, we propose a mapping between the various anomalies and their associated behavior, which can be further used to identify similar anomalies in other Honeynet data sets. Copyright (c) 2012 John Wiley &amp; Sons, Ltd.</t>
  </si>
  <si>
    <t>This work is motivated by a smart car application which analyses streams of data generated from cars to enhance transportation safety. We treated the problem as real-time abnormal driving behaviour detection using spatio-temporal data collected from mobile devices including GPS location, speed and steering angle. A concise summary was proposed to summarise spatial patterns from GPS trajectory data for efficient real-time anomaly detection. An approach solving this problem by nearest neighbour search has O(n) space and O(log(n) + k) query time complexity, where k is the neighbourhood size and n is the data size. On the other hand, the concise summary approach requires only O(epsilon* n) memory space and has O(log(epsilon* n)) query time complexity, where k is several orders of magnitude smaller than one. Experiments with two large datasets from Porto and Beijing showed that our method used only a few megabytes to summarise datasets with n = 80 million data points and was able to process 30K queries per second which was several orders of magnitude faster than the baseline approach. Besides, in the work, interesting spatio-temporal patterns regarding abnormal driving behaviours from the real-world datasets are also discussed to demonstrate potential application of the work in many industries including insurance, transportation safety enhancement and city transport management.</t>
  </si>
  <si>
    <t>IoT applications can be naturally modeled as a graph where the edges represent the interactions between devices, sensors, and their environment. Thing'in (1) is a platform, initiated by Orange(2). The platform manages a graph of millions of connected and non-connected objects using a commercial graph database. The graph of Thing'in is dynamic because IoT devices connections between each other. Analyzing the history of these connections paves the way to new promising applications such as object tracking, anomaly detection, and forecasting the future behavior of devices. However, existing commercial graph databases are not designed with native temporal support which limits their usability in such use cases. In this paper, we discuss the design of a temporal graph management system Clock-G and introduce a new space-efficient storage technique delta-Copy+Log. Clock-G is designed by the developers of the Thing'in platform and is currently being deployed into production. It differentiates from existing temporal graph management systems by adopting the delta -Copy+Log technique. This technique targets the mitigation of the apparent trade-off between the conflicting goals of the reduction of space usage and acceleration of query execution time. Our experimental results demonstrate that the delta-Copy+Log presents an overall better performance as compared to traditional storage methods in terms of space usage and query evaluation time.</t>
  </si>
  <si>
    <t>The integration of Cyber-Physical Systems in the industrial domain has become indispensable for Industry 4.0. Unfortunately, as the interconnectivity among them increases, so do the opportunities for malicious users to target them. Hence, it is necessary to increase the security of these systems and their components. A wide range of security solutions (e.g., industrial Firewalls) are already an integral part of Industrial Automation Systems, however, these are deployed at strategical system locations and might not be capable of identifying intrusions that target specific elements of embedded industrial devices. Host Intrusion Detection Systems (Host IDS) are one security solution that allow to detect such type of intrusions, as they analyze information related to specific host devices. This contribution presents a feasible Host IDS architecture for embedded industrial devices. This architecture takes into consideration features and capabilities of Host IDS from the IT domain. It also considers system-, environmentaland device-specific properties from the industrial domain. These properties are presented in the form of abstracted requirements and considerations that are contemplated for the conceptualization of the presented architecture. Furthermore, the feasibility of this architecture is validated through the implementation and evaluation of a prototypical Host IDS deployed in a Programmable Logic Controller (PLC) hosting a Real-Time Operating System (RTOS). This evaluation is achieved through the demonstration of a set of hypotheses derived from the abstracted requirements and supported by the evaluation of test scenarios. To the best of our knowledge, this is the first fully operational Host IDS to be deployed and evaluated on a PLC. (C) 2019 The Franklin Institute. Published by Elsevier Ltd. All rights reserved.</t>
  </si>
  <si>
    <t>Many software engineering tasks, such as testing, debugging, and anomaly detection can benefit from the ability to infer a behavioral model of the software. Most existing inference approaches assume access to code to collect execution sequences. In this paper, we investigate a black-box scenario, where the system under analysis cannot be instrumented in this fashion. This scenario is particularly common when it comes to the analysis of control system logs, which often take the form of continuous signals. In this situation, an execution trace amounts to a multivariate time-series of input and output signals, where different states of the system correspond to different phases in the time-series. From an inference perspective, the challenge is to detect when these phase changes take place. Unfortunately, most existing solutions are either univariate, make assumptions about the data distribution, or have limited learning power. In this paper we propose a hybrid deep neural network that accepts as input a multivariate time series and applies a set of convolutional and recurrent layers to learn the non-linear correlations between signals and the patterns over time. We show how this approach can be used to accurately detect state changes, and how the inferred models can be successfully applied to transfer-learning scenarios, to accurately process traces from different products with similar execution characteristics. Our experimental results on two UAV autopilot case studies (one industrial and one open-source) indicate that our approach is highly accurate (over 90% F1 score for state classification) and significantly improves baselines (by up to 102% for change point detection). Using transfer learning we also show that up to 90% of the maximum achievable F1 scores in the open-source case study can be achieved by reusing the trained models from the industrial case and only fine tuning them using as low as 5 labeled samples, which reduces the manual labeling effort by 98%.</t>
  </si>
  <si>
    <t>With the popularization of big data, an increasing number of discrete event data have been collected and recorded during system operations. These events are usually stored in the form of event logs, which contain rich information of system operations and have potential applications in fault diagnosis and failure prediction. In manufacturing processes, various levels of correlations exist among the events, which can be used to predict the occurrence of failure events. However, two challenges remain to be solved for effective reliability analysis and failure prediction: (1) how to leverage various information from the event log to predict the occurrence of failure events and (2) how to model the effects of multiple correlations on the prediction. To address these issues, this paper proposes a novel reliability model, which integrates Cox proportional hazards (PHs) regression into survival analysis and association rule mining methodology. The model is used to evaluate the probability of failure event, which occurs within a certain period of time conditional on the occurrence history of correlated events. To estimate parameters and predict occurrence of failure events in the model, an effective algorithm is proposed based on piecewise-constant time axis division, Cox PHs model, and maximum likelihood estimation. Unlike the existing literature, our model focuses on the interactions among events. The applicability of the proposed model is illustrated through a case study of a manufacturing company. Sensitivity analysis is conducted to illustrate the effectiveness of the proposed model.</t>
  </si>
  <si>
    <t>Since the Swiss Davos Forum in January 2017, the most searched keywords related to the Fourth Revolutionary Industry are AI technology, big data, and IoT. In particular, the manufacturing industry seeks to advance information and communication technology (ICT) to build a smart factory that integrates the management of production processes, safety, procurement, and logistics services. Such smart factories can effectively solve the problem of frequent occurrences of accidents and high fault rates. An increasing number of cases happening in smart factories due to botnet DDoS attacks have been reported in recent times. Hence, the Internet of Thing security is of paramount importance in this emerging field of network security improvement. In response to the cyberattacks, smart factory security needs to gain its defending ability against botnet. Various security solutions have been proposed as solutions. However, those emerging approaches to IoT security are yet to effectively deal with IoT malware, also known as Zero-day Attacks. Botnet detection using honeypot has been recently studied in a few researches and shows its potential to detect Botnet in some applications effectively. Detecting botnet by honeypot is a detection method in which a resource is intentionally created within a network as a trap to attract botnet attackers with the purpose of closely monitoring and obtaining their behaviors. By doing this, the tracked contents are recorded in a log file. It is then used for analysis by machine learning. As a result, responding actions are generated to act against the botnet attack. In this work, a review of literature looks insight into two main areas, i.e. 1) Botnet and its severity in cybersecurity, 2) Botnet attacks on a smart factory and the potential of the honeypot approach as an effective solution. Notably, a comparative analysis of the effectiveness of honeypot detection in various applications is accomplished and the application of honey in the smart factories is reviewed.</t>
  </si>
  <si>
    <t>Detecting security threats from compromised account or malicious insider by leveraging enterprise traffic logs is the goal of user behavior-based analytics. For its ease of interpretation, a common analytic indicator used in the industry for user behavior analytics is whether a user accesses a network entity, such as a machine or process, for the first time. While this popular indicator does correlate well with the threat activities, it has the potential of generating volumes of false positives. This creates a problem for an analytic system of which the first-time access alerting capability is a part. We believe that the false positive rate from the indicator can be reduced by learning from users' historical entity access patterns and user context information. If the first-time access is expected, then its corresponding alert is suppressed. In this paper, we propose a user-to-entity prediction score which uses a recommender system for learning user data. In particular, we use factorization machines, along with necessary data normalization steps, to make predictions on real-world enterprise logs. We demonstrate this novel method is capable of reducing false positives of users' first-time entity access alerts in user behavior analytics applications.</t>
  </si>
  <si>
    <t>Optimizing maintenance practices is a continuous process that must take into account the evolving state of the equipment, resources, workers, and more. To help streamline this process, facilities need a concise procedure for identifying critical tasks and assets that have major impact on the performance of maintenance activities. This work provides a process for making data investigations more effective by discovering influential equipment, actions, and other environmental factors from tacit knowledge within maintenance documents and reports. Traditional application of text analysis focuses on prediction and modeling of system state directly. Variation in domain data, quality, and managerial expectations prevent the creation of a generic method to do this with real industrial data. Instead, text analysis techniques can be applied to discover key factors within a system, which function as indicators for further, in-depth analysis. These factors can point investigators where to find good or bad behaviors, but do not explicitly perform any anomaly detection. This paper details an adaptable procedure tailored to maintenance and industrial settings for determining important named entities within natural language documents. The procedure in this paper utilizes natural language processing techniques to extract these terms or concepts from maintenance work orders and measure their influence on Key Performance Indicators (KPIs) as defined by managers and decision makers. We present a case study to demonstrate the developed workflow (algorithmic procedure) to identify terms associated with concepts or systems which have strong relationships with a selected KPI, such as time or cost. This proof of concept uses the length of time a Maintenance Work Order (MWO) remains open from creation to completion as the relevant performance indicator. By identifying tasks, assets, and environments that have significant relevance to KPIs, planners and decision makers can more easily direct investigations to identify problem areas within a facility, better allocate resources, and guide more effective analysis for both monitoring and improving a facility. The output of the analysis workflow presented in this paper is not intended as a direct indicator of good or bad practices and assets, but instead is intended to be used to help direct and improve the effectiveness of investigations determining those. This workflow provides a preparatory investigation that both conditions the data, helps guide investigators into more productive and effective investigations of the latent information contained in human generated work logs, specifically the natural language recorded in MWOs. When this information preparing and gathering procedure is used in conjunction with other tacit knowledge or analysis tools it gives a more full picture of the efficiency and effectiveness of maintenance strategies. When properly applied, this methodology can identify pain points, highlight anomalous patterns, or verify expected outcomes of a facility's maintenance strategy.</t>
  </si>
  <si>
    <t>An essential requirement in any data analysis is to have a response variable representing the aim of the analysis. Much academic work is based on laboratory or simulated data, where the experiment is controlled, and the ground truth clearly defined. This is seldom the reality for equipment performance in an industrial environment and it is common to find issues with the response variable in industry situations. We discuss this matter using a case study where the problem is to detect an asset event (failure) using data available but for which no ground truth is available from historical records. Our data frame contains measurements of 14 sensors recorded every minute from a process control system and 4 current motors on the asset of interest over a three year period. In this situation the how to label the event of interest is of fundamental importance. Different labelling strategies will generate different models with direct impact on the in-service fault detection efficacy of the resulting model. We discuss a data-driven approach to label a binary response variable (fault/anomaly detection) and compare it to a rule-based approach. Labelling of the time series was performed using dynamic time warping followed by agglomerative hierarchical clustering to group events with similar event dynamics. Both data sets have significant imbalance with 1,200,000 non-event data but only 150 events in the rule-based data set and 64 events in the data-driven data set. We study the performance of the models based on these two different labelling strategies, treating each data set independently. We describe decisions made in window-size selection, managing imbalance, hyper-parameter tuning, training and test selection, and use two models, logistic regression and random forest for event detection. We estimate useful models for both data sets. By useful, we understand that we could detect events for the first four months in the test set. However as the months progressed the performance of both models deteriorated, with an increasing number of false positives, reflecting possible changes in dynamics of the system. This work raises questions such as what are we detecting? and is there a right way to label? and presents a data driven approach to support labelling of historical events in process plant data for event detection in the absence of ground truth data.</t>
  </si>
  <si>
    <t>The stream data acquired by heterogeneous Internet of Things (IoT) sensors are seldom perfect. Most of the collected data streams include either missing or abnormal values caused by various factors such as failure, malfunction, or integrity attacks. Such unreliable data affect the real-time monitoring and compromise the quality of data analysis. By simply analyzing the sensor data via anomaly detection, applications may still be unreliable over the incomplete sensor data streams. Therefore, a reliable method for recovering the missing data and detecting the abnormal ones is indispensable in the IoT environment. This paper presents FuzHD++, a new method to recover missing sensor data and detect abnormal nodes jointly rather than independently. Both elements, data recovery and abnormal node detection, rely on the observed temporal and spatial correlation of sensor data to effectively achieve reliable recovery estimation and detection performance. In the data recovery process, the system adopts a matrix profile to extract the top-k repeated patterns from different sensor nodes. Furthermore, it utilizes the k-nearest neighbor estimator to recover the missing data based on the extracted pattern information of multiple neighbor nodes. During the abnormal node detection process, the system adopts a refined fuzzy rule-based detection method. The refined fuzzy rule-based inference system integrates the expert rules and the rules obtained from sensor data analysis to treat the ambiguity in the decision-making process. We validated the performance of FuzHD++ by comparing it with existing methods using two real-world datasets. Our results showed that the proposed missing sensor data recovery method achieves more than 20% improved root mean square error results than most existing methods. Furthermore, FuzHD++ achieved an average accuracy of 92% for analyzing the sensor readings and detecting the abnormal ones. According to the results, the proposed mechanisms based on the observed temporal and spatial correlation analysis improve the robustness of IoT against data loss and integrity attacks.</t>
  </si>
  <si>
    <t>Many problems in production systems are transiently re-curring - they occur rarely, but when they do, they recur for a short period of time. Troubleshooting these problems is hard as they are rare enough to be missed by sampling techniques, and traditional postmortem analyses of runtime logs suffers either from low-fidelity of logging too little or from the overhead of logging too much. This paper proposes AUDIT, a system specifically designed for troubleshooting transiently-recurring problems in cloud-based production systems. The key idea is to use lightweight triggers to identify the first occurrence of a problem and then to use its recurrences to perform blame-proportional logging. When a problem occurs, AUDIT automatically assigns a blame rank to methods in the application based on their likelihood of being relevant to the root-cause of the problem. Then AUDIT enables heavy-weight logging on highly-ranked methods for a short period of time. Over a period of time, logs generated by a method is proportional to how often it is blamed for various misbehaviors, allowing developers to quickly find the root-cause of the problem. We have implemented AUDIT for cloud applications. We describe how to utilize system events to efficiently implement lightweight triggers and blame ranking algorithm, with negligible to &lt; 1% common-case runtime overheads on real applications. We evaluate AUDIT with five mature open source and commercial applications, for which AUDIT identified previously unknown issues causing slow responses, inconsistent outputs, and application crashes. All the issues were reported to developers, who have acknowledged or fixed them.</t>
  </si>
  <si>
    <t>Troubleshooting systems can bring different benefits in assets management, particularly for service operations, facilitating the diagnosis of problems and faulty components identification. However, these systems are commonly based on rigid computation logic unable to handle uncertainties. In this work, a knowledge-based system exploiting the Bayesian theorem was developed and applied in a troubleshooting tool that relies on human-machine interaction. The required knowledge and the algorithm were analyzed and tested to ensure robustness and self-learning capabilities. Subsequently, the system was implemented in an industrial environment, specifically from a crane manufacturing company. The algorithm is robust to errors and provides the possibility of not answering some questions. However, the system performance is highly dependent on the questions, both in terms of quantity (adequate number compared to possible failures) and quality (effective to discriminate among failures). Indeed, this work shows how the system knowledge enhancement by introducing additional questions can significantly improve the troubleshooting performance. Future developments may involve user-friendliness enhancement and self-learning implementation to add and update questions over time. (C) 2022 The Authors. Published by Elsevier B.V.</t>
  </si>
  <si>
    <t>Microservice systems are often deployed in complex cloud-based environments and may involve a large number of service instances being dynamically created and destroyed. It is thus essential to ensure observability to understand these microservice systems' behaviors and troubleshoot their problems. As an important means to achieve the observability, distributed tracing and analysis is known to be challenging. While many companies have started implementing distributed tracing and analysis for microservice systems, it is not clear whether existing approaches fulfill the required observability. In this article, we present our industrial survey on microservice tracing and analysis through interviewing developers and operation engineers of microservice systems from ten companies. Our survey results offer a number of findings. For example, large microservice systems commonly adopt a tracing and analysis pipeline, and the implementations of the pipeline in different companies reflect different tradeoffs among a variety of concerns. Visualization and statistic-based metrics are the most common means for trace analysis, while more advanced analysis techniques such as machine learning and data mining are seldom used. Microservice tracing and analysis is a new big data problem for software engineering, and its practices breed new challenges and opportunities.</t>
  </si>
  <si>
    <t>Today's digital world and evolving technology has improved the quality of our lives but it has also come with a number of new threats. In the society of smart-cities and Industry 4.0, where many cyber-physical devices connect and exchange data through the Internet of Things, the need for addressing information security and solve system failures becomes inevitable. System failures can occur because of hardware failures, software bugs or interoperability issues. In this paper we introduce the industry-originated concept of smart-troubleshooting that is the set of activities and tools needed to gather failure information generated by heterogeneous connected devices, analyze them, and match them with troubleshooting instructions and software fixes. As a consequence of implementing smart-troubleshooting, the system would be able to self-heal and thus become more resilient. This paper aims to survey frameworks, methodologies and tools related to this new concept, and especially the ones needed to model, analyze and recover from failures in a (semi)automatic way. Smart-troubleshooting has a relation with event analysis to perform diagnostics and prognostics on devices manufactured by different suppliers in a distributed system. It also addresses management of appropriate product information specified in possibly unstructured formats to guide the troubleshooting workflow in identifying fault-causes and solutions. Relevant research is briefly surveyed in the paper in order to highlight current state-of-the-art, open issues, challenges to be tackled and future opportunities in this emerging industry paradigm. (C) 2019 Elsevier B.V. All rights reserved.</t>
  </si>
  <si>
    <t>Logs are often used for troubleshooting in large-scale software systems. For a cloud-based online system that provides 24/7 service, a huge number of logs could be generated every day. However, these logs are highly imbalanced in general, because most logs indicate normal system operations, and only a small percentage of logs reveal impactful problems. Problems that lead to the decline of system KPIs (Key Performance Indicators) are impactful and should be fixed by engineers with a high priority. Furthermore, there are various types of system problems, which are hard to be distinguished manually. In this paper, we propose Log3C, a novel clustering-based approach to promptly and precisely identify impactful system problems, by utilizing both log sequences (a sequence of log events) and system KPIs. More specifically, we design a novel cascading clustering algorithm, which can greatly save the clustering time while keeping high accuracy by iteratively sampling, clustering, and matching log sequences. We then identify the Impactful problems by correlating the clusters of log sequences with system KPIs. Log3C is evaluated on real-world log data collected from an online service system at Microsoft, and the results confirm its effectiveness and efficiency. Furthermore, our approach has been successfully applied in industrial practice.</t>
  </si>
  <si>
    <t>People routinely rely on Internet search engines to support their use of interactive systems: they issue queries to learn how to accomplish tasks, troubleshoot problems, and otherwise educate themselves on products. Given this common behavior, we argue that search query logs can usefully augment traditional usability methods by revealing the primary tasks and needs of a product's user population. We term this use of search query logs CUTS-characterizing usability through search. In this paper, we introduce CUTS and describe an automated process for harvesting, ordering, labeling, filtering, and grouping search queries related to a given product. Importantly, this data set can be assembled in minutes, is timely, has a high degree of ecological validity, and is arguably less prone to self-selection bias than data gathered via traditional usability methods. We demonstrate the utility of this approach by applying it to a number of popular software and hardware systems.</t>
  </si>
  <si>
    <t>Fault detection and isolation schemes are designed to detect the onset of adverse events during operations of complex systems, such as aircraft and industrial processes. The state-of-the-art fault diagnosis systems on aircraft combine an expert-created reference model of the associations between faults and symptoms, and a Naive Bayes reasoner. For complex systems with many dependencies between components, the expert-generated reference models are often incomplete, which hinders timely and accurate fault diagnosis. Mining aircraft flight data is a promising approach to finding these missing relations between symptoms and data. However, mining algorithms generate a multitude of relations, and only a small subset of these relations may be useful for improving diagnoser performance. In this paper, we adopt a knowledge engineering approach that combines data mining methods with human expert input to update an existing reference model and improve the overall diagnostic performance. We discuss three case studies to demonstrate the effectiveness of this method. Note to Practitioners-This paper takes a first step toward combining information from adverse event logs matched with real flight data to improve the accuracy and timeliness of diagnoser systems used on commercial aircraft. We have developed a knowledge engineering approach, which uses the results derived from machine learning classifier algorithms to inform experts about changes and additions that could be made to the existing reference model, created by human experts, to improve diagnostic performance. One of the primary constraints we face in this work is not to alter the structure of the diagnostic reference model, which would require changes in the reasoning algorithm for fault diagnosis. With this in mind, we address a number of challenges in developing our methodology. First, we extend the Naive Bayes learning schema by adopting the Tree Augmented Naive Bayesian (TAN) learning algorithm that captures some of the dependencies among the monitors in the aircraft diagnostic system. This provides us with more accurate diagnostic results, and we then apply a transformation schema to generate classifier structures that can be matched against existing reference model structures, thus providing the experts a better understanding of the implications of adding new knowledge and detectors to the reference model. Second, we use real flight data to validate the new reference model structure by determining the improvements in diagnostic accuracy and timeliness of isolation using well-defined metrics. Our overall approach shows promise for targeted fault analysis that may lead to faster detection, and, therefore, avoidance of adverse events such as an engine shutdown during flight. However, the task of studying and refining large, centralized reference models for aircraft systems is complex, especially for quantifying diagnostic accuracy and false alarm rates across multiple fault modes. We will address this larger task along with detection of previously undetected faults (anomaly detection) in future work.</t>
  </si>
  <si>
    <t>The use of covert-channel methods to bypass security policies or leak sensitive data has increased in the last years. Malicious users neutralize security restriction through protocol encapsulation, tunneling peer-to-peer, chat, or HTTP packets into allowed protocols such as DNS or HTTP. In this article, we propose an innovative profiling system for DNS tunnels that is based on Principal Component Analysis and Mutual Information. Results from experiments conducted on a live network show that one of the introduced metric is able to characterize anomalies on small DNS servers, while the other behaves better on medium sized servers. Concerning DNS tunneling attacks, the proposed approach reveals to be an efficient tool for traffic profiling in the presence of DNS tunneling.</t>
  </si>
  <si>
    <t>Companies in the commercial vehicle industry use various quality methods to reduce the appearance of failures in the field. However, increasing reliability, continuous improvement of the products, and additionally, the growing number of possible failure patterns of commercial vehicles lead to the appearance of seemingly random failures. These failures and their causes are not comparable with others considering obvious features at the first sight, but a closer look with expert knowledge enables a grouping of similar failure cases. This paper presents a concept for the classification of seemingly random failures by using the general ideas of case-based reasoning (CBR). Occurred field failures are described with defined features in a so called failure case description. All these case descriptions are collected in a data base. The data base has to be analyzed to get an impression of the general failure distribution and the extent of random failures. On this basis, the failure data can be assigned according to logical correlations and similar failure patterns. Further comparison algorithms can be used to assign the pre-grouped failure cases depending on what the user wants to know. By using this concept, the companies can avoid high investment of time and money in the troubleshooting process and realize a more effective way of avoiding random failures. (C) 2012 The Authors. Published by Elsevier B. V.</t>
  </si>
  <si>
    <t>Predicting cyber attack preference of intruders is essential for security organizations to demystify attack intents and proactively handle oncoming cyber threats. In order to automatically analyze attack preferences of intruders, this paper proposes a novel framework, namely HinAp, to predict cyber attack preference using attributed heterogeneous attention network and transductive learning. Particularly, we first build an attributed heterogeneous information network (AHIN) of attack events to model attackers, vulnerabilities, exploited scripts, compromised devices, invaded platforms, and 20 types of meta-paths describing interdependent relationships among them, in which attribute information of vulnerabilities and exploited scripts are embedded. Then, we propose the attack preference prediction model based on attention mechanism and transductive learning, respectively. Finally, an automated model for predicting cyber attack preferences is constructed by stacking these two basic prediction models, which capable of integrating more comprehensive and complex semantic information from meta-paths and meta-graphs to characterize attack preference of intruders. Experimental results based on real-world data prove that HinAp outperforms the state-of-the-art methods in predicting cyber attack preferences of intruders. (C) 2020 Elsevier Ltd. All rights reserved.</t>
  </si>
  <si>
    <t>Distributed Control System (DCS) is a major part of the control structure present in modern manufacturing systems as evidenced by its wide-spread use in many industries such as refining, chemical. Pharmaceutical, mining, power, food, pulp and paper, and printing. DCS consists of integrated computer system that reads sensor data and writes to final control elements and stores process data in a historian. This paper describes our efforts to incorporate the Honeywell Experion DCS software into the chemical engineering curriculum in a Problem-Based Learning (PBL) environment, in which realistic problems and open-ended questions are given as a motivation, small independent working groups are organized, and dialogue among the students is encouraged. In the PBL problem development, the DCS demonstration lab is coupled with Aspen Tech's HYSYS dynamic process simulation to reflect the operating plant. First, dynamic simulation for a reformate stabilizer tower was created. Second, a HYSYS table to map simulation variables to DCS tags was configured. Third, a C++ program was started to automate HYSYS and connect it to the DCS. During the course of this project, the faculty modified course rubrics and outcome assessments in CHEN 4331&amp; 4332 (Process Control I &amp; II), CHEN 4150 (Process Control Laboratory), CHEN 4350 (Advanced Analysis), and CHEN 4410 (Reaction Kinetics). DCS-based modules are developed as a platform for teaching dynamics, basic/advanced PID control schemes, controller tuning, alarm rationalization, data mining, and reactor analysis. We found that this approach provided students with a better grasp of fundamentals as well as industrial practices through hands-on learning experiences. In Process Control I, students working on the feedback PID control are granted with either an operator or an engineer account to access the DCS. The performance of temperature, flow, and composition control under various feed disturbances and tuning parameters were examined. In Process Control II, same tasks will be performed under advanced PID (ratio, cascade, and feedforward) control schemes. In the Process Control Laboratory, students were asked to distinguish between alarms which should be enunciated and alarms which should be logged, to classify potential alarms and choose an appropriate alarm priority based on operator response times and the consequence of inaction, to understand how alarm set points should be determined, and to use DCS tools to review chemical process event and historical data. In the CHEN 4350 Advanced Analysis class, students will be taught problem solving using this environment to analyze and interpret dynamic chemical plant operating data in order to troubleshoot plant problems. The emphasis of this analysis is on troubleshooting, safety analysis, incident investigation, and process improvement. The DCS will also be used in the Reaction Kinetics (CHEN 4410) class to supplement the current course materials on runaway reactions. The students will use the DCS to simulate a runaway reaction, thereby gaining invaluable knowledge about what types of mishaps will lead to this condition.</t>
  </si>
  <si>
    <t>In the majority of executive domains, a notion of normality is involved in most strategic decisions. However, few data-driven tools that support strategic decision-making are available. We introduce and extend the use of autoencoders to provide strategically relevant granular feedback. A first experiment indicates that experts are inconsistent in their decision making, highlighting the need for strategic decision support. Furthermore, using two large industry-provided human resources datasets, the proposed solution is evaluated in terms of ranking accuracy, synergy with human experts, and dimension-level feedback. This three-point scheme is validated using (a) synthetic data, (b) the perspective of data quality, (c) blind expert validation, and (d) transparent expert evaluation. Our study confirms several principal weaknesses of human decision-making and stresses the importance of synergy between a model and humans. Moreover, unsupervised learning and in particular the autoencoder are shown to be valuable tools for strategic decision-making.</t>
  </si>
  <si>
    <t>Intrusion detection systems (IDS) are commonly categorized into misuse based, anomaly based and specification based IDS. Both misuse based IDS and anomaly based IDS are extensively researched in academia and industry. However, as critical infrastructures including smart grids (SG) may often face sophisticated unknown attacks in the near future, misuse based attack detection techniques will mostly miss their targets. Despite the fact that anomaly based IDS can detect novel attacks, they are not often deployed in industry, mainly owing to high false positive rate and lack of interpretability of trained models. With misuse based IDS' inability to detect unknown attacks and requirement for frequently manually crafting and updating signatures and with anomaly based IDS' bad reputation for high false alarm rate, specification based IDS can be regarded as the most suitable detection engine for cyber-physical systems (CPS) including SG. We argue that specification based IDS especially using rule learning could prove to be the most promising IDS for SG. Intrusion detection rules are learned through rule learning techniques and periodically automatically updated to accommodate dynamic system behaviors in SG. Fortunately, rule learning based IDS can not only detect previously unknown attacks but also achieve higher interpretability, due to symbolic representation of learned rules. It can thus be considered more trustworthy from human perspective and further assist human in the loop security operation. The present work provides a systematic and deep analysis of rule learning techniques and their suitability for IDS in SG. Besides, it concludes the most important criteria for learning intrusion detection rules and assessing their quality. This work serves not only as a guide to a number of important rule learning techniques but also as the first survey on their applications in IDS, which indicates their potential opportunities in SG security.</t>
  </si>
  <si>
    <t>Automation traditionally has involved the use of sensors that simply transfer raw data signals to Programmable Logic Controllers (PLCs). With advent of smart cameras and intelligent terminals, distributed computing has enabled decentralized control and monitoring of sensors. This, has in turn, enabled us to conceptualize a wide range of network configurations that derive from centralized and decentralized control elements. Any hybrid configuration can be analyzed as a combination of these two basic configurations. To arrive at an optimal configuration, comparison of architectures and their parameters such as the number of subsystems, cameras, provisions for refinement and scalability of throughput is needed. Such an analysis is useful in conveyor based machine vision applications such as package inspection where response times are critical, and deterministic. In this paper, a generic tree structure for an automation system is presented and performance characteristics for these configurations are analyzed by tabulating three critical quantities involving execution time of an embedded program, latencies of I/Os and transfer of data to the process image in PLC. From the performance times, it is evident that while Centralized Control exhibits ease of maintenance and troubleshooting, Decentralized Control demonstrates better speed, smaller memory footprint and resilience to failure of subsystems. Configurations suitable for different machine vision applications are also examined. Examples of various conveyor based automation solutions implemented in the factory floor using SIEMENS PLC, S7400 and Siemens smart cameras, SIMATIC VS7xx substantiate the results.</t>
  </si>
  <si>
    <t>This study aimed to assess the incidence, to quantify and to assess the diversity of fungi in a multigrain whole meal bread processing plant. Two hundred and eight one (n = 281) samples were analyzed, including raw materials (n = 120), air samples (n = 136) and multigrain breads (n = 25). Among the raw materials, the whole corn flour showed the highest counts of fungi (4.8 log CFU/g), followed by whole-wheat flour (3.1 log CFU/g). The counts of fungi in the air of processing environment were higher in post-baking steps (oven output, cooling, slicing, packaging) than in pre-baking steps (weighing and mixer) (p &lt; 0.05). Species of fungi isolated from spoiled bread samples stored at 5, 20, 25 and 30, and 40 degrees C corresponded mostly to Penicillium paneum and Penicillium polonicum isolated from 20 and 24% of samples, respectively. These species were also isolated from raw materials (P. paneum and P. polonicum) and air collected at different processing sampling points (P. polonicum). The high counts of filamentous fungi in raw materials and air samples in processing steps such as cooling, slicing, and packaging, suggest that contamination that may occur in these steps can be critical for the shelf life of breads. The results of this study highlight that the prevention of contamination of breads by fungal spores is still a challenge for bakery industries and that other strategies such as control of germination and growth of spoilage fungi through the development of more stable formulations have to be developed. (C) 2016 Elsevier Ltd. All rights reserved.</t>
  </si>
  <si>
    <t>Diagnosing software failures in the field is notoriously difficult, in part due to the fundamental complexity of troubleshooting any complex software system, but further exacerbated by the paucity of information that is typically available in the production setting. Indeed, for reasons of both overhead and privacy, it is common that only the run-time log generated by a system (e.g., syslog) can be shared with the developers. Unfortunately, the ad-hoc nature of such reports are frequently insufficient for detailed failure diagnosis. This paper seeks to improve this situation within the rubric of existing practice. We describe a tool, LogEnhancer that automatically enhances existing logging code to aid in future post-failure debugging. We evaluate LogEnhancer on eight large, real-world applications and demonstrate that it can dramatically reduce the set of potential root failure causes that must be considered while imposing negligible overheads.</t>
  </si>
  <si>
    <t>Today Networks play a vital role and act as the information center of industries, enterprises and organizations of Civilian and Defense sectors. The networks are helping to transfer vital and often highly sensitive information while ordinary users are also connected to access network. Protecting the information of an enterprise is a must in the competitive world of information age. With the growing network size and complexity, their protection from threats has become increasingly difficult. The problem with network security solutions is that technology driven, non-integrated products such as firewalls and intrusion detectors provide only protection for specific type of threats. But the need for the organization today is comprehensive coverage of threats to their enterprise networks. Individual security products often lack inter-operability, scalability and ease of manageability. So a holistic security management and centralized control solution that integrates and manages the different security appliances is required for enterprise networks. This paper offers implementation of such solution for information security management. In any organization information assurance is very much important. It requires integrity of the network system with respect to security appliances of different varieties in the network. Information assurance also requires centralized log gathering and analysis for getting unified view, which will make monitoring and troubleshooting easier. Centralized log analysis helps in timely situation awareness with respect to organizational policy implementation. This will also help in easy classification of the policy violations caused either by the known source (administrators) or external malicious users, thus providing the information assurance to the organization.</t>
  </si>
  <si>
    <t>Given the lockdown situation due to the global pandemic in place, teaching and learning hardware-oriented hands-on skills became a major challenge for engineering education. The present study investigates some of the approaches and demonstrates an effective method of teaching modern engineering skills in a simulated environment, such as investigating the Industry 4.0 concept of 'Warehouse Automation.' As part of Project Based Learning, we are using open source software and free services in a six-month online robotics competition with several stages and tasks. This learning activity was implemented among 1880 participants (470 teams) to teach complex engineering concepts from multidisciplinary domains such as - (1) Robot Operating System (ROS) to control two Robotic Arms in a dynamic simulator, (2) Internet of Things protocols such as MQTT and HTTP, and (3) free cloud services to log data in a database and developing an email notifications system. All the necessary resources were provided to the participants along with the troubleshooting guide that was provided via an online discussion forum. After each task performance of teams was recorded and feedback was collected from the participants. All the recorded data was passed through various statistical analyses as a part of the study to assess the effectiveness of this teaching and learning activity. The study further inspects- whether there is a correlation between participants' performance in the academic curricular and the competition, and whether more interaction through online-discussion-forum leads to better performance. Finally, the study will help us understand the perception of participants about COVID-19 impact on their performance.</t>
  </si>
  <si>
    <t>Introduction. The article describes the approach to solving the problem of complex technical system troubleshooting based on expert knowledge modeling. Intelligent information systems are widely used to solve the problems of diagnostics of multilevel systems including combine harvesters. The formal description of the subject domain knowledge is the framework for building the knowledge base of these systems. The sequence of creating an expert system knowledge base in accordance with production rules is considered. Materials and Methods. The approach is founded on the fault function table. As the object of diagnostics, one of the subsystems of the combine harvester electric equipment opening the hopper roof flaps is considered. The basis for constructing a sequence of elementary checks is a system of logical equations describing both the serviceable and possible faulty states of the subsystem. Results. A structural logic model is developed. As a result of analyzing the fault function table, the sets of elementary checks are determined. Four criteria have been used to analyze the weight of these checks. The authors have determined optimal sequence of checks and have developed a decision tree, which allows finding the cause of the malfunction and is the basis for creating the knowledge base of an intelligent information system. A fragment of the knowledge base is given. Discussion and Conclusion. The proposed approach of expert knowledge modelling increases the efficiency of the unit for troubleshooting of the intelligent decision support system. It makes possible to structure the base of expertise and establishing the optimal sequence of elementary checks. This allows determining the optimal sequence of application of the knowledge base production rule that makes it possible to reduce the time of restoring the serviceability of combines.</t>
  </si>
  <si>
    <t>A Web API (WAPI) is a type of API whose interaction with its consumers is done through the Internet. While being accessed through the Internet can be challenging, mostly when WAPIs evolve, it gives providers the possibility to monitor their usage. Currently, WAPI usage is mostly logged for traffic monitoring and troubleshooting. Even though they contain invaluable information regarding consumers' behavior, they are not sufficiently used by providers. In this paper, we first consider two phases of the application development lifecycle, and based on them we distinguish two different types of usage logs, namely development logs and production logs. For each of them we show the potential analyses (e.g., WAPI usability evaluation) that can be performed, as well as the main impediments, that may be caused by the unsuitable log format. We then conduct a case study using logs of the same WAPI from different deployments and different formats, to demonstrate the occurrence of these impediments and at the same time the importance of a proper log format. Next, based on the case study results, we present the main quality issues of WAPI logs and explain their impact on data analyses. For each of them, we give some practical suggestions on how to deal with them, as well as mitigating their root cause.</t>
  </si>
  <si>
    <t>Root cause analysis is a troubleshooting method that can anticipate and control systemic causes of outages and other power distribution problems. Implicit in any troubleshooting activity is a fundamental understanding of the system being targeted. With an understanding of the principles functioning within the system and of the processes involved, power distribution engineers have developed effective step-by-step troubleshooting procedures that are routinely applied. How ever, once the human factor becomes part of that equation, the process of troubleshooting becomes less defined and less effective without appropriate methods and tools. This paper shows how recent advances in root cause analysis can be applied to solve problems within the distribution system. Examples illustrate how a standard operating procedure based on causal logic can be applied to produce structured models. These models can be objective measured and compared. In the same way measurements can be taken to determine the status and function of physical systems, logic models of problems can be reliably measured to quantify the risk represented by the system model. Examples show how to find the best and most cost-effective solutions. Details are given on how new computerized techniques can pinpoint root causes of systemic problems, how principles are applied to gain control of problems, and how. new data search techniques are applied to provide real-time lessons learned capabilities within the power distribution industry.</t>
  </si>
  <si>
    <t>The use of average data for dependability assessments results in an outdated system-level dependability estimation, which can lead to incorrect design decisions. With increasing availability of online data, there is room to improve traditional dependability assessment techniques. Namely, prognostics is an emerging field, which provides asset-specific failure information that can be reused to improve the system-level failure estimation. This paper presents a framework for prognostics-updated dynamic dependability assessment. The dynamic behavior comes from runtime updated information, asset interdependencies, and time-dependent system behavior. A case study from the power generation industry is analyzed, and results confirm the validity of the approach for improved near real-time unavailability estimations.</t>
  </si>
  <si>
    <t>This paper presents a methodology to perform cost-benefit analysis on the application of Prognostics and Health Management (PHM) for existing (legacy) commercial aircraft. The methodology takes into account the characteristics of the commercial aircraft operation business to yield estimates of the economic feasibility of the application of the technology to these platforms. Included among such characteristics, are the strong focus on the improvement of aircraft dispatch reliability and reduction of maintenance costs, the lack of provisions for PHM systems on legacy aircraft and the availability of maintenance and operational field data. The PHM benefits range from improved troubleshooting, passing through condition-based maintenance scheduling, to the optimization of the logistic supply chain. The formulation accounts for costs, from development to implementation, and risks intrinsic to such technologies. Means to quantify each benefit and each cost are outlined. In most cases, this quantification depends on specific details of the aircraft or internal processes of the aircraft operator. The paper presents guidelines to develop such calculations and the tools that may be used to analyze the results. The final product of the methodology is a cost-benefit model which provides insight to the aircraft original equipment manufacturer (OEM) and to the aircraft operator on how PHM technologies should be applied in order to maximize their bottom lines.</t>
  </si>
  <si>
    <t>The need to provide services closer to the end-user proximity leads to the exchange of a large volume of data generated from the smart devices deployed at different geo-distributed sites. The massive amount of data generated from the smart devices need to be transmitted, analyzed, and processed. This requires seamless data exchanges among geo-separated nodes, which results in a considerable burden on the underlying network infrastructure and can degrade the performance of any implemented solution. Therefore, a dynamic, agile, and programmable network management paradigm is required. To handle the challenges mentioned above, software-defined networking (SDN) gained much attention from academia, researchers, and industrial sectors. Shifting the computational load from forwarding devices to a logically centralized controller is a dream of every network operator who wants to have complete control and global visibility of the network. Also, the concept of network functions virtualization (NFV) in SDN controller is required to increase resource utilization efficiency. Thus, in this paper, a comprehensive survey on SDN for various smart applications is presented. This survey covers the infrastructural details of SDN hardware and OpenFlow switches, controllers, simulation tools, programming languages, open issues, and challenges in SDN implementation with advanced technologies such as 5G and microservices. In addition, the challenges on the control plane and data plane are highlighted in detail, such as fault tolerance, routing, scheduling of flows, and energy consumption on OpenFlow switches. Finally, various open issues and challenges future scope of SDN are discussed and analyzed in the proposal.</t>
  </si>
  <si>
    <t>Aiming at the demonstration of autonomic logistics system to be used at the new generation of aviation materiel in our country, the modeling and simulating method of aviation materiel support effectiveness considering autonomic logistics are studied. Firstly, this paper introduced the idea of JSF autonomic logistics and analyzed the influence of autonomic logistics on support effectiveness from aspects of reliability, false alarm rate, troubleshooting time, and support delay time and maintenance level. On this basis, the paper studies the modeling and simulating methods of support effectiveness considering autonomic logistics, and puts forward the maintenance support simulation process considering autonomic logistics. Finally, taking the typical aviation materiel as an example, this paper analyzes and verifies the above mentioned support effectiveness modeling and simulating method of aviation materiel considering autonomic logistics.</t>
  </si>
  <si>
    <t>Harnessing the full potential of the metal-based Laser Powder Bed Fusion process (LPBF) relies heavily on how effectively the overall reliability and stability of the manufactured part can be ensured. To this aim, the recent advances in sensorization and processing of the associated signals using Machine Learning (ML) techniques have made in situ monitoring a viable alternative to post-mortem techniques such as X-ray tomography or ultrasounds for the assessment of parts. Indeed, the primary advantage of in situ monitoring over post-mortem analysis is that the process can be stopped in case of discrepancies, saving resources. Additionally, mitigations to repair the discrepancies can also be performed. However, the in situ monitoring strategies based on classifying processing regimes reported in the literature so far operate on signals of fixed length in time, constraining the generalization of the trained ML model by not allowing monitoring processes with heterogeneous laser scanning strategies. As a part of this work, we try to bridge this gap by developing a hybrid Deep Learning (DL) model by combining Convolutional Neural Networks (CNNs) with Long-Short Term Memory (LSTM) that can operate over variable time-scales. The proposed hybrid DL model was trained on signals obtained from a heterogeneous time-synced sensing system consisting of four sensors, namely back reflection (BR), Visible, Infra-Red (IR), and structure-borne Acoustic Emission (AE). The signals captured different phenomena related to the LPBF process zone and were used to classify three regimes: Lack of Fusion (LoF), conduction mode and Keyhole. Specifically, these three regimes were induced by printing cubes out of austenitic Stainless steel (316 L) on a mini-LPBF device with operando high-speed synchrotron X-ray imaging and signal acquisition with the developed heterogeneous sensing system. The operando X-ray imaging analysis ensured that the regimes correlated with the defined process pa-rameters. During the validation procedure of the trained hybrid DL model, the model predicted three regimes with an accuracy of about 98% across various time scales, ranging from 0.5 ms to 4 ms. In addition to tracking the model performance, a sensitivity analysis of the trained hybrid model was conducted, which showed that the BR and AE sensors carried more relevant information to guide the decision-making process than the other two sensors used in this work.</t>
  </si>
  <si>
    <t>This study investigates the use of a low cost microphone combined with state-of-the-art machine learning (ML) algorithms as online process monitoring to differentiate various materials and process regimes of Laser-Powder Bed Fusion (LPBF). Three processing regimes (lack of fusion pores, conduction mode and keyhole pores) and three alloys (316L stainless steel, bronze (CuSn8), and Inconel 718) were selected. Three conventional ML algorithms and a Convolutional Neural Network (CNN) were chosen to perform the classification tasks resulting in five main findings. First, we proved that the AE features are related to the laser-material interaction and not from undesired machine or environmental noise. Second, the process regimes are classified with high accuracy (&gt; 87%) regardless of the algorithms and materials. Third, it is possible to build a single model from the three materials and still reach high classification accuracy (&gt;86%) of the different regimes. Forth, the AE features used for the classifications are material and regime dependent. Finally, with LPBF processing of multi-materials on the rise, a strategy for classifying the material and the process regimes simultaneously using a CNN multi-label architecture reached a very high classification accuracy (approximate to 93%). The results demonstrate the potential of our approaches for online LPBF process monitoring of different materials and regimes.</t>
  </si>
  <si>
    <t>In this paper, a troubleshooting technique is developed to provide a sequence of necessary actions during deodorizer unit failure in a palm oil refinery. This paper introduces a fuzzy expert system that incorporates the knowledge of experienced plant workers in dealing with the complex problems of the palm oil deodorizer. The presented methodology uses both qualitative and quantitative data. Qualitative data are collected from several interview sessions with the technical staff in a palm oil refinery. Quantitative data are gathered from various sources, such as control and monitoring systems. The qualitative data are analyzed to discover the possible pattern of faults in the deodorizer failure. This tool can diagnose possible faults and provide a sequence of necessary actions when deodorizer failure occurs. The obtained results show the developed deodorizer troubleshooting tool is useful to guide plant workers/operators in diagnosing the possible faults and abnormalities during the troubleshooting process, as well as to provide field training for inexperienced staff.</t>
  </si>
  <si>
    <t>The detection of coliforms in young cheese is a potential indication of undesirable microbial growth within the processing environment. The aim of this study was to investigate sources and conditions that lead to the intermittent detection of coliforms (1-3 log cfu/g) in young Cheddar cheese at a single commercial facility. Analysis of historical production data, in combination with iterative investigative sampling events, was performed to determine coliform levels in milk, whey, curd, and surfaces at the beginning, middle, and end of the production day. After sanitation, conveyor belt pieces from the draining and matting conveyor (DMC) were collected and evaluated for bacterial survivors using culture-based methods and scanning electron microscopy. Production data analysis indicated that cheese produced later in the production day (&gt;16 h) was significantly more likely to test positive for coliforms than cheese made earlier in the production day (&lt;12 h). Enumeration of coliforms in raw and heat-treated milk demonstrated that the subpasteurization thermal treatment (67-70 degrees C, 26-28 s) was effective at reducing, but not eliminating, coliforms. Repeated sampling identified the DMC, particularly the drain belt and belt 1, as a critical area that supported coliform growth during the production day. Coliform levels in whey entering the weir maintained a level of &lt;1 cfu/mL throughout production; however, coliform levels in whey below the drain belt increased from &lt;1 cfu/mL at midday (8 h) to 5.04 log cfu/mL by the end of the production day (similar to 18 h). Routine sanitation inside the DMC resulted in undetectable coliform levels on easily accessible surfaces. However, enrichment and scanning electron microscopy of belt sections revealed pockets of viable coliforms and other bacteria in cracks and defects in conveyor belts, indicating that sanitation did not eliminate all viable bacteria. Low levels of coliforms are present in heat-treated milk and survive sanitation in the DMC and could serve as the initial seed for high levels of coliforms at the end of the production day.</t>
  </si>
  <si>
    <t>To date, data mining (DM) techniques, i.e. artificial intelligence, machine learning, and statistical methods have been utilized in a remarkable number of structural health monitoring (SHM) applications. Nevertheless, there is no classification of these approaches to know the most used techniques in SHM. For this purpose, an intensive review is carried out to classify the aforementioned techniques. In doing so, a brief background, models, functions, and classification of DM techniques are presented. To this end, wide range of researches are collected in order to demonstrate the development of DM techniques, detect the most popular DM techniques, and compare the applicability of existing DM techniques in SHM. Eventually, it is concluded that the application of artificial intelligence has the highest demand rate in SHM while the most popular algorithms including artificial neural network, genetic algorithm, fuzzy logic, and principal component analysis are utilized for damage detection of civil structures.</t>
  </si>
  <si>
    <t>Narrative work is a critical aspect of producing complex stakeholder engagement processes. I demonstrate the value of attending to the effort and consequences of enactment forms of narrative work to complement attention to talk forms of narrative work. Through ethnographic analysis of a contentious planning effort, I show how master narratives structure expectations about what a participatory process involves, how narrative logics provide momentum for moving through an engagement process, and how storytelling represents perspectives, imagines futures, and persuades. I suggest prompts for investigating, designing, and troubleshooting narrative work to improve engagement processes.</t>
  </si>
  <si>
    <t>Record keeping among individuals who manage haemophilia at home is an essential tool of communication between patient and Haemophilia Treatment Center (HTC). Complete records help HTCs monitor patients, their use of factor and ensure treatment is optimal. HTCs provide patients with a number of methods to track infusion practices. The study objectives were to: [1] determine the current methods of record keeping; [2] identify previous methods of record keeping; [3] understand the strengths and weaknesses associated with each method; and [4] gather suggestions for improvement. Survey methods were used to address the research objectives. Of the 83 patients in the Hamilton-Niagara region who received the survey distributed through the local HTC, 51 returned surveys were included into the analysis. Descriptive statistics were used. Results indicate individuals with haemophilia record infusion practices using: paper diaries, excel spreadsheets, hand-held PDAs and/or the online EZ-Log Web Client. The most popular method of record keeping was EZ-Log (45.1%) followed by paper diaries (35.2%). Advantages to using paper methods include the visual tracking of information and retaining hardcopies. The disadvantage was the inconvenience of physically submitting the records monthly. Advantages to using the online EZ-Log Web Client included ease of use and improved accuracy. The primary disadvantage was technical errors that were difficult to troubleshoot. Record keeping practices among individuals with haemophilia seem to vary according to personal preference and convenience. Respondents suggested that saving infusion history, incorporating barcode scanners or a copy and paste function could improve electronic methods.</t>
  </si>
  <si>
    <t>Marine actinomycetes provide a rich source of structurally unique and bioactive secondary metabolites. Numerous genera of marine actinomycetes have been isolated from marine sediments as well as several sponge species. In this study, 16 different species of Caribbean sponges were collected from four different locations in the coastal waters off Puerto Rico in order to examine diversity and bioactive metabolite production of marine actinomycetes in Caribbean sponges. Sediments were also collected from each location, in order to compare actinomycete communities between these two types of samples. A total of 180 actinomycetes were isolated and identified based on 16S rRNA gene analysis. Phylogenetic analysis revealed the presence of at least 14 new phylotypes belonging to the genera Micromonospora, Verruscosispora, Streptomyces, Salinospora, Solwaraspora, Microbacterium and Cellulosimicrobium. Seventy-eight of the isolates (19 from sediments and 59 from sponges) shared 100 % sequence identity with Micromonospora sp. R1. Despite having identical 16S rRNA sequences, the bioactivity of extracts and subsequent fractions generated from the fermentation of both sponge- and sediment-derived isolates identical to Micromonospora sp. R1 varied greatly, with a marked increase in antibiotic metabolite production in those isolates derived from sponges. These results indicate that the chemical profiles of isolates with high 16S rRNA sequence homology to known strains can be diverse and dependent on the source of isolation. In addition, seven previously reported dihydroquinones produced by five different Streptomyces strains have been purified and characterized from one Streptomyces sp. strain isolated in this study from the Caribbean sponge Agelas sceptrum.</t>
  </si>
  <si>
    <t>Medical professionals spend extensive time collecting, validating, reviewing, and analyzing medical device data. These devices use vendor-specific applications with lengthy troubleshooting times, causing extended downtimes where medical professionals have to manually document patient data in the electronic health record (EHR). Manual logging of this data creates delays and leaves it vulnerable to errors, manipulation, and omissions. In this paper, we present VitalCore, a medical device integration platform that supports access to medical device data in real-time. We deploy VitalCore in three applications at Penn Medicine: Medical Device Dashboard, Ventilation Alert, and Anomaly Detector. In the Medical Device Dashboard, we reduced, by up to six times, the amount of time required of medical professionals, clinical engineers, and IT analysts by simplifying the troubleshooting workflow, thus decreasing downtimes and increasing clinical productivity. In Ventilation Alert, we demonstrated the ability to assist medical professionals by alerting them to newly ventilated patients. In Anomaly Detector, we showed that we could predict anomalous patterns in our data with 93% accuracy.</t>
  </si>
  <si>
    <t>Background: Saccharomyces cerevisiae is the most relevant yeast species conducting the alcoholic fermentation that takes place during winemaking. Although the physiology of this model organism has been extensively studied, systematic quantitative physiology studies of this yeast under winemaking conditions are still scarce, thus limiting the understanding of fermentative metabolism of wine yeast strains and the systematic description, modelling and prediction of fermentation processes. In this study, we implemented and validated the use of chemostat cultures as a tool to simulate different stages of a standard wine fermentation, thereby allowing to implement metabolic flux analyses describing the sequence of metabolic states of S. cerevisae along the wine fermentation. Results: Chemostat cultures mimicking the different stages of standard wine fermentations of S. cerevisiae EC1118 were performed using a synthetic must and strict anaerobic conditions. The simulated stages corresponded to the onset of the exponential growth phase, late exponential growth phase and cells just entering stationary phase, at dilution rates of 0.27, 0.04, 0.007 h(-1), respectively. Notably, measured substrate uptake and product formation rates at each steady state condition were generally within the range of corresponding conversion rates estimated during the different batch fermentation stages. Moreover, chemostat data were further used for metabolic flux analysis, where biomass composition data for each condition was considered in the stoichiometric model. Metabolic flux distributions were coherent with previous analyses based on batch cultivations data and the pseudo-steady state assumption. Conclusions: Steady state conditions obtained in chemostat cultures reflect the environmental conditions and physiological states of S. cerevisiae corresponding to the different growth stages of a typical batch wine fermentation, thereby showing the potential of this experimental approach to systematically study the effect of environmental relevant factors such as temperature, sugar concentration, C/N ratio or (micro) oxygenation on the fermentative metabolism of wine yeast strains.</t>
  </si>
  <si>
    <t>Effective process troubleshooting is a key element in achieving optimum machine efficiency, process stability and product quality. This article will review three valuable diagnostic techniques: logic diagrams, high frequency variability analysis and thermography</t>
  </si>
  <si>
    <t>Technology advances in the field of small, unmanned aerial vehicles and their integration with a variety of sensor packages and instruments, such as miniature mass spectrometers, have enhanced the possibilities and applications of what are now called unmanned aerial systems (UAS). With such technology, in situ and proximal remote sensing measurements of volcanic plumes are now possible without risking the lives of scientists and personnel in charge of close monitoring of volcanic activity. These methods provide unprecedented, and otherwise unobtainable, data very close in space and time to eruptions, to better understand the role of gas volatiles in magma and subsequent eruption products. Small mass spectrometers, together with the world's smallest turbo molecular pump, have being integrated into NASA and University of Costa Rica UAS platforms to be field-tested for in situ volcanic plume analysis, and in support of the calibration and validation of satellite-based remote sensing data. These new UAS-MS systems are combined with existing UAS flight-tested payloads and assets, such as temperature, pressure, relative humidity, SO2, H2S, CO2, GPS sensors, on-board data storage, and telemetry. Such payloads are capable of generating real time 3D concentration maps of the Turrialba volcano active plume in Costa Rica, while remote sensing data are simultaneously collected from the ASTER and OMI space-borne instruments for comparison. The primary goal is to improve the understanding of the chemical and physical properties of emissions for mitigation of local volcanic hazards, for the validation of species detection and abundance of retrievals based on remote sensing, and to validate transport models.</t>
  </si>
  <si>
    <t>Although wireless sensor networks (WSNs) are widely used in many fields, such as industrial production, medical studies, and environmental monitoring, they are vulnerable to various security problems. This study proposes a WSN node access authentication protocol based on trusted connection architecture to prevent easy node capture and various malicious attacks as well as to address the limited energy and computing power and different levels of node credibility in WSNs. First, each node of a WSN is configured using a trusted platform module to ensure complete key generation and safe storage, and thus provides security for the access protocol. Second, an alarm mechanism is introduced to avoid cluster node issues, such as not forwarding data, forwarding part of the data, and forwarding wrong data. This mechanism enhances the troubleshooting capability. Finally, during node access, bidirectional node identity authentication, platform identity authentication, and platform integrity verification are performed to achieve trusted node access. Our protocol is formally verified using Syverson-Van Oorschot (SVO) logic. The security features are applied to analyze the protocol, and back-end analysis modules such as On-the-fly Model-Checker (OFMC) and Constraint Logic based Attack Searcher (CL-AtSe) of the Automated Validation of Internet Security Protocols and Applications (AVISPA) tool are used to test the protocol. The theoretical analysis and test results show that the established security target of the protocol can resist network attacks in real application scenarios. In addition, the implementation efficiency of the protocol is sufficiently analyzed and evaluated. The results show that the protocol has high execution efficiency. In particular, the protocol is suitable for WSNs with high security requirements and limited computing power.</t>
  </si>
  <si>
    <t>A Knowledge-based systems is developed, based on a particular application of the Fuzzy theory. Possibility of accidental Events of rising up of a pollutant (DCE) over definite threshold limits due to production Unit up sets is handled by a Fault-Tree frame, where the Top Event represents the final state of several accidental pathways each one associated to a possibility. The main focus of the project is, thus, to validate the efficiency of a linguistic model, where the Fuzzy Function are handled by Boolean technique leading to probable alarm condition, before the Top Events may occur. Comparison with field data supports well the effectiveness of the new Technique, even if the adjusting model phase requires a careful analyses of the steady-state and dynamic plant behaviour. The methodology may lead to practical approaches when plant process variations and uncertainties might lead to numerical modelling difficulties for process variable (virtual) advisory control in plant troubleshooting.</t>
  </si>
  <si>
    <t>This paper aims to promote life cycle thinking for the mining sector in the Philippines in enhancing the interventions intended for mining as a catalyst of sustainable development in the country. The environmental ills of mining hinder the sector's acceptability as a catalyst, which is detrimental to its sustainability at the same time. Previous works on mining impacts and life cycle thinking and assessment in the country had been reviewed to glean insights on integrating life cycle thinking in mining. Why and how such thinking and approach should be accounted for in mining is examined from these works to figure out the strategies through which mining is helped in mitigating its environmental ills. Life cycle thinking helps establish a logical approach in analysing issues associated with mining processes and products. It is of great relevance in preparing for contingencies for the adverse environmental outcomes that arise at any point of mining's life cycle (exploration to mine closure) and the mining products' life cycles (extraction to recycling or to accumulation). With its associated assessment procedures, life cycle thinking provides a logical system in obtaining scientific evidence for forward planning particularly on the aspect of sustainable mitigation of mining's environmental outcomes. It is apt that life cycle thinking be seriously accounted for in mining to improve the current undertakings of troubleshooting and addressing the adverse environmental outcomes of mining. Important insights from it facilitate the identification of sustainable mitigation strategies and who could take the lead actions, such as in developing business linkages and new markets to capitalize on the wastes and emissions from mining operations. The insights can greatly help the mining sector build its capability to come in harmony with people and nature, and work as a catalyst of sustainable development in the country.</t>
  </si>
  <si>
    <t>The bacterial exopolysaccharide poly-beta-1,6-N-acetylglucosamine is a major extracellular matrix component in biofilms of both Gram-positive and Gram-negative organisms. We have leveraged the specificity of the biofilm-dispersing glycoside hydrolase Dispersin B (DspB) to generate a probe (Dispersin B PNAG probe, DiPP) for monitoring PNAG production and localization during biofilm formation. Mutation of the active site of Dispersin B gave DiPP, which was an effective probe despite its low affinity for PNAG oligosaccharides (K-D similar to 1-10 mM). Imaging of PNAG-dependent and -independent biofilms stained with a fluorescent-protein fusion of DiPP (GFP-DiPP) demonstrated the specificity of the probe for the structure of PNAG on both single-cell and biofilm levels, indicating a high local concentration of PNAG at the bacterial cell surface. Through quantitative bacterial cell binding assays and confocal microscopy analysis using GFP-DiPP, discrete areas of local high concentrations of PNAG were detected on the surface of early log phase cells. These distinct areas were seen to grow, slough from cells, and accumulate in interbacterial regions over the course of several cell divisions, showing the development of a PNAG-dependent biofilm. A potential helical distribution of staining was also noted, suggesting some degree of organization of PNAG production at the cell surface prior to cell aggregation. Together, these experiments shed light on the early stages of PNAG-dependent biofilm formation and demonstrate the value of a low-affinity-high-specificity probe for monitoring the production of bacterial exopolysaccharides</t>
  </si>
  <si>
    <t>While semiconductor manufacturing moves toward the 7nm node for logic and 15nm node for memory, an increased emphasis has been placed on reducing the influence known contributors have toward the on product overlay budget. With a machine learning technique known as function approximation, we use a neural network to gain insight to how known contributors, such as those collected with scanner metrology, influence the on product overlay budget. The result is a sufficiently trained function that can approximate overlay for all wafers exposed with the lithography system. As a real world application, inline metrology can be used to measure overlay for a few wafers while using the trained function to approximate overlay vector maps for the entire lot of wafers. With the approximated overlay vector maps for all wafers coming off the track, a process engineer can redirect wafers or lots with overlay signatures outside the standard population to offline metrology for excursion validation. With this added flexibility, engineers will be given more opportunities to catch wafers that need to be reworked, resulting in improved yield. The quality of the derived corrections from measured overlay metrology feedback can be improved using the approximated overlay to trigger, which wafers should or shouldn't be, measured inline. As a development or integration engineer the approximated overlay can be used to gain insight into lots and wafers used for design of experiments (DOE) troubleshooting. In this paper we will present the results of a case study that follows the machine learning function approximation approach to data analysis, with production overlay measured on an inline metrology system at SK hynix.</t>
  </si>
  <si>
    <t>Today's complex electronic assemblies employ sophisticated and advanced automated test solutions to verify functional performance - both at the time of manufacture and for depot repair scenarios. Providing go / no-go test solutions are routinely created for all types of electronic assemblies. However, the task of diagnosing today's failed UUTs or systems is not a process that is easily automated. Older generation and less complex electronic assemblies may have employed automated diagnostics such as guided probe but with the complexity of today's electronic assemblies, coupled with long program development time, automated diagnostics has largely been abandoned by OEMs and Depot test / repair facilities. However, with products becoming increasingly complex and with the extended life-cycles of many mil-aero and commercial systems and platforms, the need for automated diagnostics remains in high demand, and this demand continues to increase particularly at the Depot level where the ability to efficiently and accurately diagnose and repair products is acute. This paper discusses how advances in diagnostic tools can be incorporated with ATE software to create a comprehensive test environment supporting, go / no-go, as well as automated diagnostics. By integrating the diagnostics design knowledge with the test station, test confidence is taken to the highest level and, in the event of a UUT failure, rapid identification of the failed component is now embedded in the test station. Today's high tech test systems provide excellent confidence testing; however, the extended time required to troubleshoot and analyze a faulty UUT complicates support logistics and drives up over all support / maintenance and Unit Production Costs (UPC). Repairing today's complex UUTs requires a high skill level to isolate the failure to the root cause component. By employing an advanced UUT diagnostics design methodology which provides an enhanced understanding of the unit's test capability, coupled with the design knowledge of the UUT, the capabilities of an existing test station can be extended to included advanced diagnostics.</t>
  </si>
  <si>
    <t>The complexity of data networks is constantly increasing, as does the occurrence of faults and misconfigurations. Consequently, network operators are increasingly concerned with the negative effects that misconfigurations have on QoS (Quality of Service) and the difficulty of effective troubleshooting. This paper addresses the detection of Duplexity Mismatch (DM) of media access devices in Ethernet networks. From the broad spectrum of sources we surveyed, including logging data from real networks, it appears that DM is surprisingly common and very severe. We show how DM introduces degenerative traffic anomalies capable of drastically reducing flow throughput. We, then, propose a novel detection algorithm based on end-to-end active probing. Our investigation is complemented by the implementation of a SW prototype. Extensive experimental evaluation is conducted in a real-world production LAN. The achieved results are encouraging and show that our prototype can be a very useful tool. Our evaluation attained a high success rate of misconfiguration detection: 99.72%. False positive and false negative rates are extremely contained: 0.00% and 0.28%, respectively. Therefore, our prototype appears to be a robust and reliable detection instrument from which network administrators and field engineers can benefit.</t>
  </si>
  <si>
    <t>Perhaps the most substantial single obstacle to progress of space exploration and utilization of space for human benefit is the safety &amp; reliability and the inherent cost of launching to, and returning from, space. The primary influence in the high costs of current launch systems (the same is true for commercial and military aircraft and most other reusable systems) is the operations, maintenance and infrastructure portion of the program's total life cycle costs. Reusable Launch Vehicle (RLV) maintenance and design have traditionally been two separate engineering disciplines with often conflicting objectives - maximizing ease of maintenance versus optimizing performance, size and cost. Testability analysis, an element of Informed Maintenance (IM), has been an ad hoc, manual effort, in which maintenance engineers attempt to identify an efficient method of troubleshooting for the given product, with little or no control over product design. Therefore, testability deficiencies in the design cannot be rectified. It is now widely recognized that IM must be engineered into the product at the design stage itself, so that an optimal compromise is achieved between system maintainability and performance. The elements of IM include testability analysis, diagnostics/prognostics, automated maintenance scheduling, automated logistics coordination, paperless documentation and data mining. IM derives its heritage from complimentary NASA science, space and aeronautic enterprises such as the on-board autonomous Remote Agent Architecture recently flown on NASA's Deep Space 1 Probe as well as commercial industries that employ quick turnaround operations. Commercial technologies and processes supporting NASA's IM initiatives include condition based maintenance technologies from Boeing's Commercial 777 Aircraft and Lockheed-Martin's F-22 Fighter, automotive computer diagnostics and autonomous controllers that enable 100,000 mile maintenance free operations, and locomotive monitoring system software. This paper will summarize NASA's long-term strategy, development, and implementation plans for Informed Maintenance for next generation RLVs. This will be done through a convergence into a single IM vision the work being performed throughout NASA, industry and academia. Additionally, a current status of IM development throughout NASA programs such as the Space Shuttle, X-33, X-34 and X-37 will be provided and will conclude with an overview of near-term work that is being initiated in FY00 to support NASA's 2(nd) Generation Reusable Launch Vehicle Program. (C) 2001 AIAA. Published by Elsevier Science Ltd.</t>
  </si>
  <si>
    <t>Perhaps the most substantial single obstacle to progress of space exploration and utilization of space for human benefit is the safety &amp; reliability and the inherent cost of launching to, and returning from, space. The primary influence in the high costs of current launch systems (the same is true for commercial and military aircraft and most other reusable systems) is the operations, maintenance and infrastructure portion of the program's total life cycle costs. Reusable Launch Vehicle (RLV) maintenance and design have traditionally been two separate engineering disciplines with often conflicting objectives - maximizing ease of maintenance versus optimizing performance, size and cost. Testability analysis, an element of Informed Maintenance (IM), has been an ad hoc, manual effort, in which maintenance engineers attempt to identify an efficient method of troubleshooting for the given product, with little or no control over product design. Therefore, testability deficiencies in the design cannot be rectified. It is now widely recognized that IM must be engineered into the product at the design stage itself, so that an optimal compromise is achieved between system maintainability and performance. The elements of IM include testability analysis, diagnostics/prognostics, automated maintenance scheduling, automated logistics coordination, paperless documentation and data mining. IM derives its heritage from complimentary NASA science, space and aeronautic enterprises such as the on-board autonomous Remote Agent Architecture recently flown on NASA's Deep Space 1 Probe as well as commercial industries that employ quick turnaround operations. Commercial technologies and processes supporting NASA's IM initiatives include condition based maintenance technologies from Boeing's Commercial 777 Aircraft and Lockheed-Martin's F-22 Fighter, automotive computer diagnostics and autonomous controllers that enable 100,000 mile maintenance free operations, and locomotive monitoring system software. This paper will summarize NASA's long-term strategy, development, and implementation plans for Informed Maintenance for next generation RLVs. This will be done through a convergence into a single IM vision the work being performed throughout NASA, industry and academia. Additionally, a current status of IM development throughout NASA programs such as the Space Shuttle, X-33, X-34 and X-37 will be provided and will conclude with an overview of near-term work that is being initiated in FY00 to support NASA's 2(nd) Generation Reusable Launch Vehicle Program.</t>
  </si>
  <si>
    <t>The physical characteristics of viruses needs to be understood in order to manipulate the interaction of viruses with host cells, as well as to create specific molecular recognition techniques to detect, purify, and remove viruses. Viruses are generally believed to be positively charged at physiological pH, but there are few other defining characteristics. Here, we have experimentally and computationally demonstrated that a non-enveloped virus is more hydrophobic than a panel of model proteins. Reverse-phase and hydrophobic interaction chromatography and ANS fluorescence determined the experimental hydrophobic strength of each entity. Computational surface hydrophobicity was calculated by the solvent exposed surface area of the protein weighted by the hydrophobicity of each amino acid. The results obtained indicate a strong correlation between the computational surface hydrophobicity and experimentally determined hydrophobicity using reverse-phase chromatography and ANS fluorescence. The surface hydrophobicity did not compare strongly to the weighted average of the amino acid sequence hydrophobicity. This demonstrates that our simple method of calculating the surface hydrophobicity gives general hydrophobicity information about proteins and viruses with crystal structures. In the process, this method demonstrated that porcine parvovirus (PPV) is more hydrophobic than the model proteins used in this study. This adds an additional dimension to currently known virus characteristics and can improve our manipulation of viruses for gene therapy targeting, surface adsorption and general understanding of virus interactions. (C) 2017 Elsevier B.V. All rights reserved.</t>
  </si>
  <si>
    <t>In this paper, we present systematically experimental and analytical evaluations on design of remote fault diagnosis systems for a programmable logic controller (PLC) based automated system. In order to investigate the factors of remote architecture, operator's skill level, and fault's effect on diagnosis performance, comprehensive experimental evaluations, statistical analysis and survey were conducted. The experiment compared three levels of remote architectures, two levels of operators' skill levels on four typical faults in an automated system. Performance evaluation including detection time, amount of information search, number of diagnostic tests, number of asked questions, number of system runs, and performance score, were extracted from the experiment record. Two-stage statistical analysis including (1) analysis of variance (ANOVA) and (2) least significant difference (LSD) paired comparison was conducted on the performance evaluation data. From the statistical analysis results and expert survey, we concluded that: (1) the architecture sophistication eased the diagnosis on the faults that are related to the measurement signals, and (2) the diagnosis performance also increased with the sophistication of the architecture, but (3) operator's skill level did not significantly affect the diagnosis performance. The survey results on troubleshooters' opinions and preferences about the diagnosis were also summarized, which can be applied for improvement on design of remote diagnosis system. The proposed evaluation approach is systematic; it can be applied on design and evaluation of diagnostics systems on other PLC based automated systems such as heating, ventilation, and air conditioning (HVAC), robotics assembly. Published by Elsevier Ltd. All rights reserved.</t>
  </si>
  <si>
    <t>Based on the perspective of knowing in practice, this paper investigates the everyday work of engineers in a semiconductor plant. Qualitative data analysis is used to examine the active role of objects and how engineers rely on them to perform troubleshooting in the manufacturing processes. Three active roles emerged from the analysis: (a) objects activating interpretations, (b) objects stimulating collaborative practices, and (c) objects sparking experimental activities. Based on these three findings, we propose that objects have three triggering roles. First, objects trigger meaning-making. The meaning-making process provides a condition for better understanding the situation, making inferences, and developing possible diagnostic logics. Second, objects trigger spontaneous relationships. This role promotes social interaction, encourages members to cooperate, and to negotiate in the organization. Third, objects trigger real-time exploratory actions. These triggering roles of objects enable prioritization and execution of troubleshooting practice, based on the available information, actionable knowledge, and the situation at hand. Finally, these findings have important theoretical implications and indicate interesting future research directions related to the active role of objects in work practice. (C) 2014 Elsevier Ltd. All rights reserved.</t>
  </si>
  <si>
    <t>Increasing levels of machinery automation for systems health monitoring are providing operators with larger amounts of raw data. However, transforming massive amounts of data into information useful for effective condition-based maintenance (CBM) remains an arduous task. New technology is needed to continually monitor machinery, to identify impending failures, and to accurately predict its remaining useful life. Prognostic software agents can satisfy this growing need as higher levels of machinery automation raise the cost requirements of continuous monitoring beyond the levels of human and company feasibility. Software agent technologies that can automatically perform useful work as human assistants and can readily be integrated into existing automation system environments, represent viable tools to improve machinery reliability and reduce maintenance costs. Software agents can be used to clone human intelligence, perform human-like reasoning, and interact with human clients. Agents can perform tedious, repetitive, time-consuming, or analytically complex tasks on behalf of people who may not have the time or requisite skills to perform these tasks themselves. Agents can serve as expert assistants in monitoring, troubleshooting, and predicting failures in complex machinery processes. Imparting intelligent processing functions into software agents will allow maintenance organizations to leverage valuable corporate knowledge across geographically distributed machinery plants, such as aircraft or ship fleets. Agents can be distributed when and where needed to enhance fleet operations, performance, and readiness. Their intelligence can be upgraded remotely. The human-agent team can provide higher levels of productivity at practically the same cost as that of just the human resource alone. This paper describes intelligent prognostic software agents for real-time machinery monitoring applications. The main functions of the prognostic agent include machinery performance assessment, historical data archiving, automated trending analysis, alarm prediction, fault prediction, and prognostic event logging. The prognostic software agent is a generic tool for maintenance personnel to implement CBM. It predicts future machinery faults and determines when maintenance should be carried out. By predicting machinery problems before they occur, unexpected breakdowns can be avoided. In the absence of significant trends, equipment overhaul periods may be rationally extended, thereby eliminating unnecessary maintenance work. The ability to predict future maintenance requirements leads to improved maintenance planning and cost management. Maintenance and repair decisions can be tied to actual plant operating conditions based on the severity of degrading trends and predicted plant problems.</t>
  </si>
  <si>
    <t>Industry-produced printed circuit boards (PCBs) used by the United States Navy and Marine Corps are typically coated with a layer of conformal coating made of silicone or polyurethane in order to protect electrical and electronic components on the board. Conformal coating has to be removed every time board troubleshooting and maintenance are performed, and must be reapplied after board maintenance is complete. This can be an expensive and time-consuming process. This paper describes an effort to develop a non-contact solution to detect failed components on a PCB without having first to remove the conformal coating. This patent-pending technique detects density changes in the physical makeup of circuit board components due to failure. By analyzing ultrasonic reflections from the components at 2MHz, the authors were able to distinguish between working components and failed components with varying degrees of accuracy. The authors applied this technique to 1KO resistors and three types of transistor-to-transistor logic (TTL) integrated circuits (ICs). Overvoltage faults were induced in these components in order to generate observable density changes. To reduce human error, a measurement rig was built which incorporated an automated X-Y-Z plotter system, in order to process dozens of components at a time without human interaction. The data gathered by this system was processed to isolate only the acoustic reflections of components on a circuit board. Time-domain and frequency-domain features were then extracted. These features were used to train neural networks to distinguish between working components and components with over-voltage faults that were not readily observable by eye. Each type of component or chip needed to have its own associated trained neural network. For 1KO resistors, the system has demonstrated seventy to eighty percent accuracy in distinguishing components with over-voltage faults. For two of the TTL ICs, eighty to eighty-five percent accuracy has been achieved. For one IC type, a fifty-five percent accuracy was measured. The authors have demonstrated that low-cost acoustic measurements in the megahertz range can be used to detect failures in ICs and other common circuit board components.</t>
  </si>
  <si>
    <t>In polar regions, low-light acclimated phytoplankton thriving under sea ice may be suddenly exposed to high irradiance when ice pack breaks or surface currents carry them into adjacent ice-free areas. Here we experimentally determined how rapid shifts in light regime affect the phytoplankton and the production of dimethylsulfoniopropionate (DMSP), an algal compound with antioxidant properties. Springtime experiments were carried out on under-ice phytoplankton blooms that exhibited different taxonomic assemblages in 2010 and 2011 within the Canadian Arctic Archipelago. Phytoplankton samples collected under-ice were incubated for 24 h or less on the ice at irradiances mimicking what they would experience in an ice-free upper mixed layer. We observed contrasting responses between the two years. In 2010, exposure of the under-ice centric diatom bloom to high irradiance consistently resulted in a rapid chlorophyll a decrease accompanied by a quasi-total release of the intracellular DMSP. In 2011, only the first experiment conducted with a low biomass flagellate-dominated assemblage resulted in a similar response. During the subsequent under-ice pennate diatom bloom, neither a chlorophyll a decrease nor a consistent increase in dissolved DMSP concentrations were observed during the experiments. The results demonstrate that the response of under-ice phytoplankton to the irradiance prevailing in ice-free water may vary depending on the developmental stage and taxonomic composition of the under-ice bloom. The rapid chlorophyll a decrease during the centric diatom bloom in 2010 and the associated DMSP exudation may potentially lead to a significant increase in DMS production via the microbial pathway at the ice edge. (C) 2015 Elsevier B.V. All rights reserved.</t>
  </si>
  <si>
    <t>High productivity is a key requirement for today's advanced lithography exposure tools. Achieving targets for wafers per day output requires consistently high throughput and availability. One of the keys to high availability is minimizing unscheduled downtime of the litho cell, including the scanner, track and light source. From the earliest eximer laser light sources, Cymer has collected extensive performance data during operation of the source, and this data has been used to identify the root causes of downtime and failures on the system. Recently, new techniques have been developed for more extensive analysis of this data to characterize the onset of typical end-of-life behavior of components within the light source and allow greater predictive capability for identifying both the type of upcoming service that will be required and when it will be required. The new techniques described in this paper are based on two core elements of Cymer's light source data management architecture. The first is enhanced performance logging features added to newer-generation light source software that captures detailed performance data; and the second is Cymer OnLine (COL) which facilitates collection and transmission of light source data. Extensive analysis of the performance data collected using this architecture has demonstrated that many light source issues exhibit recognizable patterns in their symptoms. These patterns are amenable to automated identification using a Cymer-developed model-based fault detection system, thereby alleviating the need for detailed manual review of all light source performance information. Automated recognition of these patterns also augments our ability to predict the performance trending of light sources. Such automated analysis provides several efficiency improvements for light source troubleshooting by providing more content-rich standardized summaries of light source performance, along with reduced time-to-identification for previously classified faults. Automation provides the ability to generate metrics based on a single light source, or multiple light sources. However, perhaps the most significant advantage is that these recognized patterns are often correlated to known root cause, where known corrective actions can be implemented, and this can therefore minimize the time that the light source needs to be offline for maintenance. In this paper, we will show examples of how this new tool and methodology, through an increased level of automation in analysis, is able to reduce fault identification time, reduce time for root cause determination for previously experienced issues, and enhance our light source performance predictability.</t>
  </si>
  <si>
    <t>This paper will provide information about the benefits of the Closed Loop Knowledge System (CLKS). CLKS is based on a robust warehouse-based data repository and support tools where data access, storage and predictive data mining exploitation can be obtained from a web interface which will enable better decision support for War Fighters. Knowledge engineering and analysis of the data required to maintain military aircraft, including supported logistics elements, is complex and time consuming. Access to system requirements (process flows, schematics, etc) needed to support the development and use of smart diagnostics can be minimal. Historical data can provide a valuable resource for supporting integrated diagnostics including development, sustainment, maturation, knowledge transfer, and troubleshooting. Effective use of this information will help evolve the traditional Support Equipment role into a broader Support Systems Knowledge Engineer function. The major benefit of a CLKS is easy access to aircraft data needed to support various user analysis needs. Capabilities include diagnostics authoring, failure monitoring, maintenance adjusting, and technician/analyst support at all maintenance levels. The CLKS provides a solid foundation for the initial authoring and later maturing of fault isolation and diagnostics. Data warehousing, reporting and mining capability, coupled with an organized diagnostics authoring system, will help verify and validate rules needed to drive troubleshooting and maintenance support. As historical data is captured and analyzed, improvements to aircraft system hardware and software can be identified as well as directing maintenance during the troubleshooting process. Having access to applicable engineering data at the time of need will: decrease troubleshooting time on production aircraft; increase the ability of the technical user to better understand the diagnostics; reduce ambiguities which drive false removals of system components; decrease misallocated spares; and increase knowledge management. The CLKS keeps every engineer informed and maintains a baseline of domain information important to the success of the team.</t>
  </si>
  <si>
    <t>Customers of modern enterprise applications commonly engage the vendor of the application for on-site troubleshooting and fine tuning of large deployments. The results of these engagements are documented in customer engagement reports. The reports contain valuable information about the observed symptoms, identified problems, attempted workarounds and the final solution. Such information is valuable in supporting analysis in future engagements. Engagement reports are stored in a customer engagement repository. Retrieving relevant reports from such a repository is usually ad-hoc and is based on using basic text search. We present a technique to retrieve relevant reports from an engagement repository. The technique takes as input an execution log for a particular deployment and retrieves relevant engagement reports. The technique identifies relevant reports by comparing execution logs attached to the report stored in the engagement repository. The technique returns two types of relevant reports: (1) reports for engagement with similar operational profiles to identify prior engagements with similar workloads and (2) reports for engagement with similar signature profiles to identify prior engagements with similar problems. Using our technique, support analysts can locate relevant engagement reports and use the knowledge in them to quickly resolve problems at hand. To demonstrate the feasibility of our technique, we present two case studies: one case study uses an industry standard open source application, the Dell DVD Store, while the other case study uses a large enterprise application. The results of our case study show that our technique performs well in identifying relevant reports with high precision and high recall.</t>
  </si>
  <si>
    <t>Mismanagement of the persistent state of a system-all the executable files, configuration settings and other data that govern how a system functions-causes reliability problems, security vulnerabilities, and drives up operation costs. Recent research traces persistent state interactions-how state is read, modified, etc.-to help troubleshooting, change management and malware mitigation, but has been limited by the difficulty of collecting, storing, and analyzing the 10s to 100s of millions of daily events that occur on a single machine, much less the 1000s or more machines in many computing environments. We present the Flight Data Recorder (FDR) that enables always-on tracing, storage and analysis of persistent state interactions. FDR uses a domain-specific log format, tailored to observed file system workloads and common systems management queries, Our lossless log format compresses logs to only 0.5-0.9 bytes per interaction. In this log format, 1000 machine-days of logs-over 25 billion events-can be analyzed in less than 30 minutes. We report on our deployment of FDR to 207 production machines at MSN, and show that a single centralized collection machine can potentially scale to collecting and analyzing the complete records of persistent state interactions from 4000+ machines. Furthermore, our tracing technology is shipping as part of the Windows Vista OS.</t>
  </si>
  <si>
    <t>A critical element of system readiness is the effectiveness of integrated diagnostics and prognostics. Errors in detection and isolation of failures cause unnecessary maintenance actions requiring additional troubleshooting time and replacement of could not duplicates (CNDs). Integrated diagnostics/prognostics is achieved through a systems engineering closed loop process from start to finish. Every step from conceptual phase through program shut down thrives on an integrated approach to insure maximum coverage of faults and unambiguous isolation while minimizing false alarms and re-test okays (RTOKs). An integrated health management system (HMS) methodology, proposed in this paper, connects functionality, failure modes and diagnostics/prognostics under one umbrella providing a conduit for tight traceability from requirements through design, analysis, integration, verification and validation, factory testing, and fielding while encouraging maturation through data collection. This framework minimizes errors between diagnostic/prognostic analyses and actual performance, maximizes test verticality, and paves the way for a lower risk fielded product. Iterative analyses and trade studies during the concept and development phases optimize diagnostic/prognostics approaches and architecture. Analyses and simulations during the development phase optimize health sensor selection, sensor placement, test effectiveness, and test strategies (i.e. embedded vs. external, test flow, test type etc.). Analyses and test data provide the foundation for the fidelity and accuracy of a diagnostic/prognostic reasoner, which selects test sequence, filters information and reports faults and their location. A data collection system facilitates diagnostic/prognostic effectiveness trending and identifies target areas for improvement as a function of maturation during the deployment, operations and support phases. This paper describes how all these segments weave together to create a seamless closed loop diagnostic/prognostic process that fits into the new DoD 5000.2 Instruction: Integrated Defense Acquisition, Technology and Logistics Life Cycle Management Framework vertical bar.</t>
  </si>
  <si>
    <t>Almost any cryogenic plant performance problem can be modeled and conclusively identified, since modern process simulators can accurately predict actual plant performance. This paper describes a systematic approach to plant troubleshooting based on process simulations. The proposed troubleshooting logic should help operators and engineers minimize the time and expense necessary for identifying cryogenic plant problems and deciding what to do about them. The recommended troubleshooting approach includes the following steps: (1) model the original plant design; (2) simulate the expected plant performance for the current inlet conditions and pressure profile; (3) develop a model matching the actual field data; (4) analyze any process equipment problems; (5) simulate the target plant performance assuming no pressure profile problems; (6) analyze any pressure profile problems; and (7) make changes in the plant to achieve acceptable plant performance and verify the performance change with the models. A key feature of this approach is that process equipment problems are first distinguished from pressure profile problems and then either solved or accepted before analyzing any pressure profile problems. When evaluating the economics of each potential modification, the plant models allow the engineer to quantify the corresponding incremental increase in product recovery. The goal of any plant troubleshooting effort is to achieve actual plant performance (product recovery) as close as possible to the target plant performance, within the constraints of good economic sense. The techniques presented here should help in achieving this goal as quickly and inexpensively as possible.</t>
  </si>
  <si>
    <t>Repeated stressful events can negatively impact overall health by continuous stimulation of the hypothalamic pituitary adrenal axis, which leads to depletion of glucose stores and suppression of immune and reproductive function. The influence of stressors on survivability is particularly salient for coyote (Canis latrans) populations, because understanding how coyotes cope with stressors may provide relevant context on coyote adaptation to urbanized ecosystems. Our objectives were to physiologically validate fecal glucocorticoid metabolite (FGM) analysis in coyotes by performing an adrenocorticotropic hormone (ACTH) challenge in 12 captive individuals (6 treatment and 6 control) housed at the United States Department of Agriculture National Wildlife Research Center Predator Research Facility in Millville, Utah; to quantify potential changes in FGM output due to diurnal variation and sex; and to determine the effects of 2 anthropogenic events (placement of a novel cooling fan and state holiday celebrations) on the coyotes' stress responses (via FGM production). Results demonstrated that in response to the ACTH injection, treatment animals (3 males and 3 females) displayed FGM concentration peaks &gt;= 5-fold (range: 5- to 30-fold) above their preinjection means approximately 8 h after injection, which was a greater (P = 0.037) response than control animals. FGM output was lowest for morning fecal samples compared with midday (P = 0.001) and evening (P &lt; 0.001) samples. Within the evening period, FGM output for male samples tended to be higher (P = 0.056) than for female samples, although not significant. The anthropogenic events elicited FGM concentration peaks &gt;= 5-fold above pre-event means for several of the study animals occurring approximately 12 and 9 h later, respectively. This study is the 1st to physiologically validate the measurement of stress physiology using FGM analysis in coyotes and demonstrate the impact of anthropogenic events on their stress response. Furthermore, this work provides a foundation for future studies of FGMs, stress, and anthropogenic effects in wild and captive systems.</t>
  </si>
  <si>
    <t>Fresh fruit and vegetables are invaluable for human health; however, their quality often deteriorates before reaching consumers due to ongoing biochemical processes and compositional changes. We currently lack any objective indices which indicate the freshness of fruit or vegetables resulting in limited capacity to improve product quality eventually leading to food loss and waste. In this conducted study, we hypothesized that certain proteins and compounds, such as glucosinolates, could be used as one potential indicator to monitor the freshness of broccoli following harvest. To support our study, glucosinolate contents in broccoli based on HPLC measurement and transcript expression of glucosinolate biosynthetic genes in response to postharvest stresses were evaluated. We found that the glucosinolate biosynthetic pathway coincided with the progression of senescence in postharvest broccoli during storage. Additionally, we applied machine learning-based hyperspectral image (HSI) analysis, unmixing, and subpixel target detection approaches to evaluate glucosinolate level to detect postharvest senescence in broccoli. This study provides an accessible approach to precisely estimate freshness in broccoli through machine learning-based hyperspectral image analysis. Such a tool would further allow significant advancement in postharvest logistics and bolster the availability of high-quality, nutritious fresh produce.</t>
  </si>
  <si>
    <t>Introducing adaptive optics such as spatial light modulators (SLMs) can help troubleshoot the 'one-to-one' test mode of interferometric null surface figure tests for aspheric and free-form surfaces. However, the phase controlling accuracy of methods based on birefringence effects and phase-wrapping is too low for applying SLMs in interferometric surface figure tests. To this end, the flexible phase control method based on computer holography for SLMs is presented. The difference of phase control principle between the computer holography-based method and the birefringence effects &amp; phase-wrapping based method is discussed. Phase control accuracy of the proposed method is about lambda/30 (lambda=632.8 nm) root-mean-square (RMS) according to the theoretical analysis result. The inherent wavefront error of a SLM Holoeye (TM) LC 2012 is significantly nulled to from RMS 0.426 lambda to RMS 0.015 lambda, which verifies the high phase controlling accuracy of the proposed method. By troubleshooting the phase control accuracy issue, the presented method is promising for promoting the application of SLMs in interferometric surface figure tests.</t>
  </si>
  <si>
    <t>Commercial Cheddar cheese production uses an automated, continuous production system that provides favorable conditions for specific undesirable bacterial subpopulations in certain sections of the processing system. The draining and matting conveyor (DMC) is a large, fully enclosed series of conveyor belts that separates curd and whey on the first drain belt and supports the cheddaring process in subsequent sections. In a previous study, we demonstrated that coliforms increase in the draining section of the DMC (pH 6.0-6.3, 36 degrees C) over a typical 18-h production shift and can lead to detectable coliforms in finished cheese. Sampling at the commercial plant indicated 2 sources of very low levels of coliforms: (1) subpasteurized whey and curd entering the DMC and (2) surfaces in the DMC after sanitation. Mitigation of these sources would require different approaches. The aim of this study was to investigate whether naturally low levels of coliforms in whey could increase in the bulk liquid and attach to different surface materials within 18 h. A laboratory-scale system was created to mimic the conditions of the initial draining section of the DMC and consisted of single-pass, naturally contaminated whey (pH 6.3, 35 degrees C) flowing through a bioreactor (1.11 L/h) containing coupons of surface types found in the DMC (stainless steel and polypropylene). Whey inside the bioreactor chamber and surface coupons were enumerated for bacterial subpopulations on selective media for planktonic and attached bacteria, respectively, at 0, 12, 15, and 18 h. Bacterial isolates were identified by 16S rDNA sequencing. Nonstarter bacteria present in the whey at 0 h included coliforms (Enterobacter), Pseudomonas, and Acinetobacter (0.80, 2.55, and 2.32 log cfu/mL, respectively), with each increasing significantly in whey (6.18, 7.00, and 5.89 log cfu/mL) and on coupons (5.20, 6.85, and 5.29 log cfu/cm(2), respectively) after 18 h in the continuous flowing system. Scanning electron microscopy confirmed bacterial attachment on both surfaces, with early biofilm development evident on polypropylene coupons by 18 h. Results from this laboratory-scale study demonstrated that naturally low levels of coliforms entering the DMC in the whey could replicate within the conditions of the draining section of the DMC to the levels found in the commercial production environment.</t>
  </si>
  <si>
    <t>Population viability analyses are useful tools to predict abundance and extinction risk for imperiled species. In southeastern North America, the federally threatened gopher tortoise (Gopherus polyphemus) is a keystone species in the diverse and imperiled longleaf pine (Pinus palustris) ecosystem, and researchers have suggested that tortoise populations are declining and characterized by high extinction risk. We report results from a 30-year demographic study of gopher tortoises in southern Alabama (1991-2020), where 3 populations have been stable and 3 others have declined. To better understand the demographic vital rates associated with stable and declining tortoise populations, we used a multi-state hierarchical mark-recapture model to estimate sex- and stage-specific patterns of demographic vital rates at each population. We then built a predictive population model to project population dynamics and evaluate extinction risk in a population viability context. Population structure did not change significantly in stable populations, but juveniles became less abundant in declining populations over 30 years. Apparent survival varied by age, sex, and site; adults had higher survival than juveniles, but female survival was substantially lower in declining populations than in stable ones. Using simulations, we predicted that stable populations with high female survival would persist over the next 100 years but sites with lower female survival would decline, become male-biased, and be at high risk of extirpation. Stable populations were most sensitive to changes in apparent survival of adult females. Because local populations varied greatly in vital rates, our analysis improves upon previous demographic models for northern populations of gopher tortoises by accounting for population-level variation in demographic patterns and, counter to previous model predictions, suggests that small tortoise populations can persist when habitat is managed effectively. (c) 2021 The Wildlife Society.</t>
  </si>
  <si>
    <t>The main methods of troubleshooting electrical equipment of rolling stock are discussed: organoleptic, parametric analysis, probability-time, half-split (dichotomy), logical diagnostic, and graph theory methods. It is determined that the greatest effect can be achieved by creating computer-based diagnostic tools for implementation in every locomotive depot and improving the preventive maintenance system, as well as switching to condition-based maintenance. A practical example of diagnosing electrical equipment of rolling stock using the back-to-back method is described.</t>
  </si>
  <si>
    <t>Background: Process evaluation measures the context in which an outcome was or was not achieved through the ongoing monitoring of operations. Mobile apps are a potentially less burdensome tool for collecting these metrics in real time from participants. Research-driven apps are not always developed while paying attention to their usability for target users. Usability testing uncovers gaps in researchers', developers', and users' mental models of what an efficient, effective, and satisfying product looks like and facilitates design improvement. Models may vary by user demographics. Objective: This study describes the development of a mobile app for collecting process evaluation metrics in an intervention study with health care workers that uses feedback at multiple stages to refine the app design, quantify usage based on workers' overall adoption of the app and the app's specific function, and compare the demographic and job characteristics of end users. Methods: An app was developed to evaluate the Center for Promotion of Health in the New England Workplace Healthy Workplace Participatory Program, which trains teams to develop solutions for workforce health obstacles. Labor-management health and safety committee members, program champions, and managers were invited to use the app. An accompanying website was available for team facilitators. The app's 4 functions were meeting creation, postmeeting surveys, project time logs, and chat messages. Google Analytics recorded screen time. Two stages of pilot tests assessed functionality and usability across different device software, hardware, and platforms. In stage 1, student testers assessed the first functional prototype by performing task scenarios expected from end users. Feedback was used to fix issues and inform further development. In stage 2, the app was offered to all study participants; volunteers completed task scenarios and provided feedback at deployment. End user data for 18 months after deployment were summarized and compared by user characteristics. Results: In stage 1, functionality problems were documented and fixed. The System Usability Scale scores from 7 student testers corresponded to good usability (mobile app=72.9; website=72.5), whereas 15 end users rated usability as ok (mobile app=64.7; website=62.5). Predominant usability themes from student testers were flexibility and efficiency and visibility of system status; end users prioritized flexibility andefficiency and recognition rather than recall. Both student testers and end users suggested useful features that would have resulted in the large-scale restructuring of the back end; these were considered for their benefits versus cost. In stage 2, the median total use time over 18 months was 10.9 minutes (IQR 23.8) and 14.5 visits (IQR 12.5). There were no observable patterns in use by demographic characteristics. Conclusions: Occupational health researchers developing a mobile app should budget for early and iterative testing to find and fix problems or usability issues, which can increase eventual product use and prevent potential gaps in data.</t>
  </si>
  <si>
    <t>This paper presents the development of a local train set aiming to augment the number of fleets presently the Philippine National Railways (PNR) provides. While importation has been the normal practice to supplement trains in the country's railway lines, this outsourcing is becoming more and more impractical as localization provides compelling advantages of cheaper cost and easier troubleshooting and maintenance. The train is composed of five (5) coaches which is powered by either generator set and/or batteries setting up the hybrid system. The coach assembly was designed using Solidworks and underwent stress analysis to verify its compactness and credibility. The addition of load sharing and regenerative braking technology furthers energy efficiency. To establish interaction with minimal wirings among systems making up the train set, a control system utilizing Programmable Logic Controller (PLC) and Human-Machine Interface (HMI) with CC-Link Central System was installed. Performance testing and Reliability-Availability-Maintainability-Safety (RAMS) validation wrapped up the development securing the train set functionality and commercial viability.</t>
  </si>
  <si>
    <t>Modern communication networks are large, dynamic, and complex. To deploy, maintain, and troubleshoot such networks, it is essential to understand how network elements - such as servers, switches, virtual machines, and virtual network functions - are connected to one another, and to be able to discover communication paths between them. For network maintenance applications such as troubleshooting and service quality management it is also essential to understand how connections change over time, and be able to pose time-travel queries to retrieve information about past network states. With the industry-wide move to SDNs and virtualized network functions [13], maintaining these inventory databases becomes a critical issue. We represent a communication network inventory as a graph where the nodes are network entities and edges represent relationships between them, e.g. hosted-on, communicates-with, and so on. We have found that querying such a graph for e.g., troubleshooting, using a typical graph query language is too cumbersome for network analysts. In this demonstration we present Nepal - a network path query language which is designed to effectively retrieve desired paths from a network graph. Nepal treats paths as first-class citizens of the language, which achieves closure under composition while maintaining simplicity. The Nepal schema system allows the complexities of items in the inventory database to be abstracted away when desired, and yet provide strongly-typed access. We demonstrate how Nepal path queries can simplify the extraction of information from a dynamic inventory of a multi-layer network and can be used for troubleshooting.</t>
  </si>
  <si>
    <t>The coastal upwelling system off the coast of Peru is characterized by high biological activity and a pronounced subsurface oxygen minimum zone, as well as associated emissions of atmospheric trace gases such as N2O, CH4 and CO2. From 3 to 23 December 2012, R/V Meteor (M91) cruise took place in the Peruvian upwelling system between 4.59 and 15.4 degrees S, and 82.0 to 77.5 degrees W. During M91 we investigated the composition of the sea-surface microlayer (SML), the oceanic uppermost boundary directly subject to high solar radiation, often enriched in specific organic compounds of biological origin like chromophoric dissolved organic matter (CDOM) and marine gels. In the SML, the continuous photochemical and microbial recycling of organic matter may strongly influence gas exchange between marine systems and the atmosphere. We analyzed SML and underlying water (ULW) samples at 38 stations focusing on CDOM spectral characteristics as indicator of photochemical and microbial alteration processes. CDOM composition was characterized by spectral slope (S) values and excitation-emission matrix fluorescence (EEMs), which allow us to track changes in molecular weight (MW) of DOM, and to determine potential DOM sources and sinks. Spectral slope S varied between 0.012 to 0.043 nm(-1) and was quite similar between SML and ULW, with no significant differences between the two compartments. Higher S values were observed in the ULW of the southern stations below 15 degrees S. By EEMs, we identified five fluorescent components (F1-5) of the CDOM pool, of which two had excitation/emission characteristics of amino-acid-like fluorophores (F1, F4) and were highly enriched in the SML, with a median ratio SML: ULW of 1.5 for both fluorophores. In the study region, values for CDOM absorption ranged from 0.07 to 1.47 m(-1). CDOM was generally highly concentrated in the SML, with a median enrichment with respect to the ULW of 1.2. CDOM composition and changes in spectral slope properties suggested a local microbial release of DOM directly in the SML as a response to light exposure in this extreme environment. In a conceptual model of the sources and modifications of optically active DOM in the SML and underlying seawater (ULW), we describe processes we think may take place (Fig. 1); the production of CDOM of higher MW by microbial release through growth, exudation and lysis in the euphotic zone, includes the identified fluorophores (F1, F2, F3, F4, F5). Specific amino-acid-like fluorophores (F1, F4) accumulate in the SML with respect to the ULW, as photochemistry may enhance microbial CDOM release by (a) photoprotection mechanisms and (b) cell-lysis processes. Microbial and photochemical degradation are potential sinks of the amino-acid-like fluorophores (F1, F4), and potential sources of reworked and more refractory humic-like components (F2, F3, F5). In the highly productive upwelling region along the Peruvian coast, the interplay of microbial and photochemical processes controls the enrichment of amino-acid-like CDOM in the SML. We discuss potential implications for air-sea gas exchange in this area.</t>
  </si>
  <si>
    <t>Background The Xpert (R) MTB/RIF (Xpert) is an automated molecular test for simultaneous detection of tuberculosis (TB) and rifampicin resistance, recommended by the World Health Organization as the preferred diagnostic method for individuals presumed to have multi-drug resistant TB (MDR-TB) or HIV-associated TB. We describe the performance of Xpert and key lessons learned during two years of implementation under routine conditions in 33 projects located in 18 countries supported by Medecins Sans Frontieres across varied geographic, epidemiological and clinical settings. Methods Xpert was used following three strategies: the first being as the initial test, with microscopy in parallel, for all presumptive TB cases; the second being only for patients at risk of MDR-TB, or with HIV-associated TB, or presumptive paediatric TB; and the third being as the initial test for these high-risk patients plus as an add-on test to microscopy in others. Routine laboratory data were collected, using laboratory registers. Qualitative data such as logistic aspects, human resources, and tool acceptance were collected using a questionnaire. Findings In total, 52,863 samples underwent Xpert testing from April 2011 to December 2012. The average MTB detection rate was 18.5%, 22.3%, and 11.6% for the three different strategies respectively. Analysis of the results on samples tested in parallel showed that using Xpert as add-on test to microscopy would have increased laboratory TB confirmation by 49.7%, versus 42.3% for Xpert replacing microscopy. The main limitation of the test was the high rate of inconclusive results, which correlated with factors such as defective modules, cartridge version (G3 vs. G4) and staff experience. Operational and logistical hurdles included infrastructure renovation, basic computer training, regular instrument troubleshooting and maintenance, all of which required substantial and continuous support. Conclusion The implementation of Xpert was feasible and significantly increased TB detection compared to microscopy, despite the high rate of inconclusive results. Xpert implementation was accompanied by considerable operational and logistical challenges. To further decentralize diagnosis, simpler, low-cost TB technologies well-suited to low-resource settings are still urgently needed.</t>
  </si>
  <si>
    <t>We analysed floor dust samples from 65 children's bedrooms in Finland collected in 2014/2015 for 62 different per- and polyfluoroalkyl substances (PFASs) with a simple and highly efficient method. Validation results from the analysis of standard reference material (SRM) 2585 were in good agreement with literature data, while 24 PFASs were quantified for the first time. In the dust samples from children's bedrooms, five perfluoroalkyl carboxylic acids (PFCAs) and perfluorooctane sulfonic acid (PFOS) were detected in more than half of the samples with the highest median concentration of 5.26 ng/g for perfluorooctanoic acid (PFOA). However, the dust samples were dominated by polyfluoroalkyl phosphoric acid esters (PAPs) and fluorotelomer alcohols (FTOHs) (highest medians: 53.9 ng/g for 6:2 diPAP and 45.7 ng/g for 8:2 FTOH). Several significant and strong correlations (up to p = 0.95) were found among different PFASs in dust as well as between PFASs in dust and air samples (previously published) from the same rooms. The logarithm of dust to air concentrations (log K-dust/air) plotted against the logarithm of the octanol-air partition coefficient (log K-oa) resulted in a significant linear regression line with R-2 &gt; 0.88. Higher dust levels of PFOS were detected in rooms with plastic flooring material in comparison to wood (p &lt; 0.05). Total estimated daily intakes via dust (EDIdust) and air (EDIair) of perfluoroalkyl acids (PFAA), including biotransformation of precursors to PFAAs, were calculated for 10.5-year-old children. The total EDIdust, for PFOA and PFOS were estimated to be 0.007 ng/kg bw/day and 0.006 ng/kg bw/day, respectively, in an intermediate exposure scenario. The sum of the total EDIs for all PFAAs was slightly higher for dust than air (0.027 and 0.019 ng/kg bw/day). Precursor biotransformation was generally important for total PFOS intake, while for the PFCAs, FTOH biotransformation was estimated to be important for air, but not for dust exposure.</t>
  </si>
  <si>
    <t>Cycle threshold (Ct) increase, quantifying plant-derived DNA fragmentation, was evaluated for its utility as a time-temperature integrator. This novel approach to monitoring thermal processing of fresh, plant-based foods represents a paradigm shift. Instead of using quantitative polymerase chain reaction (qPCR) to detect pathogens, identify adulterants, or authenticate ingredients, this rapid technique was used to quantify the fragmentation of an intrinsic plant mitochondrial DNA (mtDNA) gene over time-temperature treatments. Universal primers were developed which amplified a mitochondrial gene common to plants (atp1). These consensus primers produced a robust qPCR signal in 10 vegetables, 6 fruits, 3 types of nuts, and a biofuel precursor. Using sweet potato (Ipomoea batatas) puree as a model low-acid product and simple linear regression, Ct value was highly correlated to time-temperature treatment (R-2 = 0.87); the logarithmic reduction (log CFU/mL) of the spore-forming Clostridium botulinum surrogate, Geobacillus stearothermophilus (R-2 = 0.87); and cumulative F-value (min) in a canned retort process (R-2 = 0.88), all comparisons conducted at 121 degrees C. D-121 and z-values were determined for G. stearothermophilus ATCC 7953 and were 2.71 min and 11.0 degrees C, respectively. D-121 and z-values for a 174-bp universal plant amplicon were 11.3 min and 9.17 degrees C, respectively, for mtDNA from sweet potato puree. We present these data as proof-of-concept for a molecular tool that can be used as a rapid, presumptive method for monitoring thermal processing in low-acid plant products. Practical Application This method could be used as another tool for thermal process validation and monitoring. It is especially useful for thermal processes over 100 degrees C, since temperatures above boiling rapidly damage DNA. Its advantages over enzymatic assays are that mtDNA is highly stable and can be stored at freezing temperatures for long periods. Mitochondrial DNA can be used for all plant products tested. Processors will be able to validate processes and track process deviations using rapid molecular methods. Processors can use this presumptive test prior to shipping out a product.</t>
  </si>
  <si>
    <t>The atmospheric concentration of trichlorofluoromethane (CFC-11) has been in decline since the production of ozone-depleting substances was phased out under the Montreal Protocol(1,2). Since 2013, the concentration decline of CFC-11 slowed unexpectedly owing to increasing emissions, probably from unreported production, which, if sustained, would delay the recovery of the stratospheric ozone layer(1-12). Here we report an accelerated decline in the global mean CFC-11 concentration during 2019 and 2020, derived from atmospheric concentration measurements at remote sites around the world. We find that global CFC-11 emissions decreased by 18 +/- 6 gigagrams per year (26 +/- 9 per cent; one standard deviation) from 2018 to 2019, to a 2019 value (52 +/- 10 gigagrams per year) that is similar to the 2008-2012 mean. The decline in global emissions suggests a substantial decrease in unreported CFC-11 production. If the sharp decline in unexpected global emissions and unreported production is sustained, any associated future ozone depletion is likely to be limited, despite an increase in the CFC-11 bank (the amount of CFC-11 produced, but not yet emitted) by 90 to 725 gigagrams by the beginning of 2020. Atmospheric concentration measurements at remote sites around the world reveal an accelerated decline in the global mean CFC-11 concentration during 2018 and 2019, reversing recent trends and building confidence in the timely recovery of the stratospheric ozone layer.</t>
  </si>
  <si>
    <t>Blubber has been proposed as a possible alternative to blood in the assessment of endocrine physiology in marine mammals because it can be collected via remote biopsy, which removes some of the confounding variables and logistical constraints associated with blood collection. To date, few studies have directly assessed the relationships between circulating versus blubber steroid hormone profiles in marine mammals, and these studies have been limited to a small subset of steroid hormones, which collectively limit the current utility of blubber steroid hormone measurements. In this study, we used liquid-chromatography tandem-mass spectrometry (LC-MS/MS) to screen for 16 steroid hormones in matched blood and blubber samples from free-ranging common bottlenose dolphins (Tursiops truncatus). Seven steroid hormones were detected and quantified, including two progestogens, two androgens, and three corticosteroids. Using principal components analysis (PCA), we explored relationships between hormones in both matrices and three physiological states: sexual maturity, pregnancy, and acute stress response. Plasma and blubber testosterone and its precursors, 17-hydroxyprogesterone and androstenedione, loaded to the first principal component (PC1), and PC1 scores were higher in mature males. Plasma and blubber progesterone loaded to PC2, and pregnant/probable pregnant females had significantly higher PC2 scores. Pregnant females also had higher PC1 scores than other females, suggesting differences in androgen profiles between these groups. There was disagreement between plasma and blubber corticosteroid profiles, as indicated by their loading to different PCs; plasma corticosteroids loaded to PC3 and blubber corticosteroids to PC4. PC3 scores were significantly predicted by elapsed time to blood collection (i.e., time between initiating the capture process and blood collection), while elapsed time to blubber collection significantly predicted PC4 scores, indicating that corticosteroid profiles shift in both tissues during acute stress. Corticosteroid profiles were not related to demographic group, site-month, body mass index, water temperature, or time spent outside of the water on the processing boat. Overall, these results demonstrate that blubber steroid hormone profiles reflect changes in endocrine function that occur over broad temporal scales.</t>
  </si>
  <si>
    <t>Glycerol-3-phosphate dehydrogenase (G3PDH) bridges carbohydrate and lipid metabolism by interconverting glycerol-3-phosphate (G3P) and dihydroxyacetone phosphate (DHAP). This reversible reaction converts G3P derived from triglyceride hydrolysis to DHAP that can then enter glycolysis or gluconeogenesis and, in the reverse reaction, makes G3P for use in triglyceride biosynthesis. Small hibernating mammals rely almost exclusively on triglyceride reserves as their fuel for energy production during torpor and the recovery of glycerol after lipolysis is an important source of carbohydrate over the nonfeeding winter months. G3PDH similar to 37 kDa) was purified from skeletal muscle of euthermic and hibernating Richardson's ground squirrels (Urocitellus richardsonii) using three column chromatography steps. Analysis of enzyme kinetic properties revealed that G3PDH from hibernator muscle had higher affinities for G3P and NAD at low (5 degrees C) assay temperature compared with high (21 or 37 degrees C) and a greater stability in the presence of denaturing agents (urea, guanidine hydrochloride) or high temperature (50 degrees C). Immunoblotting showed that hibernator muscle G3PDH had a higher phosphoserine content than the enzyme from euthermic controls and incubation studies showed that enzyme affinity for G3P changed significantly by stimulating endogenous protein kinases or phosphatases. Overall, this study suggests that the properties of ground squirrel muscle G3PDH are modulated by temperature and post-translational phosphorylation to alter enzyme function under euthermic versus hibernating states.</t>
  </si>
  <si>
    <t>The Montreal Protocol was designed to protect the stratospheric ozone layer by enabling reductions in the abundance of ozone depleting substances such as chlorofluorocarbons (CFCs) in the atmosphere(1-3). The reduction in the atmospheric concentration of trichlorofluoromethane (CFC-11) has made the second-largest contribution to the decline in the total atmospheric concentration of ozone-depleting chlorine since the 1990s(1). However, CFC-11 still contributes one-quarter of all chlorine reaching the stratosphere, and a timely recovery of the stratospheric ozone layer depends on a sustained decline in CFC-11 concentrations'. Here we show that the rate of decline of atmospheric CFC-11 concentrations observed at remote measurement sites was constant from 2002 to 2012, and then slowed by about 50 per cent after 2012. The observed slowdown in the decline of CFC-11 concentration was concurrent with a 50 per cent increase in the mean concentration difference observed between the Northern and Southern Hemispheres, and also with the emergence of strong correlations at the Mauna Loa Observatory between concentrations of CFC-11 and other chemicals associated with anthropogenic emissions. A simple model analysis of our findings suggests an increase in CFC-11 emissions of 13 +/- 1 5 gigagrams per year (25 +/- 13 per cent) since 2012, despite reported production being close to zero(4) since 2006. Our three-dimensional model simulations confirm the increase in CFC-11 emissions, but indicate that this increase may have been as much as 50 per cent smaller as a result of changes in stratospheric processes or dynamics. The increase in emission of CFC-11 appears unrelated to past production; this suggests unreported new production, which is inconsistent with the Montreal Protocol agreement to phase out global CFC production by 2010.</t>
  </si>
  <si>
    <t>Assimilation of mercury (Hg) into food webs is directly influenced by ecological factors such as local habitat characteristics, species feeding behavior, and movement patterns. Total Hg concentrations ([THg]) in biota from Subarctic latitudes are driven both by broad spatial processes such as long-range atmospheric transport and more local influences such as biovectors and geology. Thus, even relatively pristine protected lands such as national parks are experiencing Hg accumulation. We analyzed [THg] and stable isotopes of carbon (delta C-13) and nitrogen (delta N-15) in 104 Dolly Varden (Salvelinus malma) collected from two rivers in southeastern Alaska, upstream and downstream of apparent anadromous migration barriers in watersheds with and without glacial coverage. To assess the potential magnitude of marine-derived THg returning to freshwater, we analyzed [THg] in ten adult pink salmon from each study system. There were no differences in Dolly Varden mean [THg] between sites after the data were standardized for fork length, but unadjusted [THg] varied relative to fish size and delta N-15 values. While previous studies generally show that [THg] increases with higher delta N-15 values, we found that Dolly Varden below migration barriers and foraging on salmon eggs had the highest delta N-15 values among all sampled individuals, but the lowest [THg]. Dolly Varden residing below anadromous barriers had delta C-13 values consistent with marine influence. Since salmon eggs typically have low [Hg], our results suggest that abundant salmon populations and the dietary subsidy they provide may reduce the annual exposure to [Hg] in egg-eating stream fishes such as Dolly Varden. In addition to identifying a suitable species for freshwater Hg monitoring in southeastern Alaska, our study more broadly implies that river characteristics, location within a river, fish size, and feeding ecology are important factors influencing Hg accumulation. (C) 2016 Elsevier B.V. All rights reserved.</t>
  </si>
  <si>
    <t>Escherichia coli levels in recreational waters are often used to predict when fecal-associated pathogen levels are a human health risk. The reach of the Chattahoochee River that flows through the Chattahoochee River National Recreation Area (CRNRA), located in the Atlanta-metropolitan area, is a popular recreation area that frequently exceeds the U.S. Environmental Protection Agency beach action value (BAV) for E. coli. A BacteriALERT program has been implemented to provide real-time E. coli estimates in the reach and notify the public of potentially harmful levels of fecal-associated pathogens as indicated by surrogate models based on real-time turbidity measurements from continuous water quality monitoring stations. However, E. coli does not provide information about the sources of fecal contamination and its accuracy as a human health indicator is questionable when sources of contamination are non-human. The objectives of our study were to investigate, within the Park and surrounding watersheds, seasonal and precipitation-related patterns in microbial source tracking marker concentrations of possible sources (human, dog, and ruminant), assess correlations between source contamination levels and culturable E. coli levels, determine which sources best explained model-based E. coli estimates above the BAV and detection of esp2 (a marker for the esp gene associated with pathogenic strains of Enterococcus faecium and Enterococcus faecalis), and investigate associations between source contamination levels and land use features. Three BacteriALERT sites on the Chattahoochee River were sampled six times per season in the winter and summer from December 2015 through September 2017, and 11 additional stream sites (synoptic sites) from the CRNRA watershed were sampled once per season. Samples were screened with microbial source tracking (MST) quantitative PCR (qPCR) markers for humans (HF183 Taqman), dogs (DogBact), and ruminants (Rum2Bac), the esp2 qPCR marker, and culturable E. coli. At the BacteriALERT sites, HF183 Taqman concentrations were higher under wet conditions DogBact concentrations were greater in the winter and under wet conditions, and Rum2Bac concentrations were comparatively low throughout the study with no difference across seasons or precipitation conditions. Concentrations of HF183 Taqman, DogBact, and Rum2Bac were positively correlated with culturable E. coli concentrations; however, DogBact had the largest R-2 value among the three markers, and the forward stepwise regression indicated it was the best predictor of culturable E. coli concentrations at the BacteriALERT sites. Recursive partitioning indicated that BAV exceedances of model-based E. coli estimates were best explained by DogBact concentrations &gt;= 3 gene copies per mL (CN/mL). Detections of esp2 at BacteriALERT sites were best explained by DogBact concentrations &gt;= 11 CN/mL, while detections of esp2 at synoptic sites were best explained by HF183 Taqman &gt;= 29 CN/mL. At the synoptic sites, HF183 Taqman levels were associated with wastewater treatment plant density. However, this relationship was driven primarily by a single site, suggesting possible conveyance issues in that catchment. esp2 detections at synoptic sites were positively associated with development within a 2-km radius and negatively associated with development within the catchment, suggesting multiple sources of esp2 in the watershed. DogBact and Rum2Bac were not associated with the land use features included in our analyses. Implications for Park management include: 1) fecal contamination levels were highest during wet conditions and in the off season when fewer visitors are expected to be participating in water-based recreation, 2) dogs are likely contributors to fecal contamination in the CRNRA and may be sources of pathogenic bacteria indicating further investigation of the origins of this contamination may be warranted as would be research to understand the human health risks from exposure to dog fecal contamination, and 3) high levels of the human marker at one site in the CRNRA watershed suggests more extensive monitoring in that catchment may locate the origin of human fecal contamination detected during this study. (C) 2019 Published by Elsevier Ltd.</t>
  </si>
  <si>
    <t>Fault diagnosis is useful in helping technicians detect, isolate, and identify faults, and troubleshoot. Bayesian network (BN) is a probabilistic graphical model that effectively deals with various uncertainty problems. This model is increasingly utilized in fault diagnosis. This paper presents bibliographical review on use of BNs in fault diagnosis in the last decades with focus on engineering systems. This work also presents general procedure of fault diagnosis modeling with BNs; processes include BN structure modeling, BN parameter modeling, BN inference, fault identification, validation, and verification. The paper provides series of classification schemes for BNs for fault diagnosis, BNs combined with other techniques, and domain of fault diagnosis with BN. This study finally explores current gaps and challenges and several directions for future research.</t>
  </si>
  <si>
    <t>As part of an effort to develop aqueous isotope harvesting techniques at radioactive beam facilities, V-48 and a cocktail of primary- and secondary-beam ions created by the fragmentation reaction of a 160 MeV/nucleon Ni-58 beam were stopped in an aqueous target cell. After collection, V-48 was separated from the mixture of beam ions using cation-exchange chromatography. The extraction efficiency from the aqueous solution was (47.0 +/- 2.5)%, and the isolated V-48 had a radiochemical purity of 95.8%. This proof-of-concept work shows that aqueous isotope harvesting could provide significant quantities of rare isotopes which are currently unavailable at conventional facilities.</t>
  </si>
  <si>
    <t>Many waterbird populations have faced declines over the last century, including the common tern (Sterna hirundo), a waterbird species with a widespread breeding distribution, that has been recently listed as endangered in some habitats of its range. Waterbird monitoring programs exist to track populations through time; however, some of the more intensive approaches require entering colonies and can be disruptive to nesting populations. This paper describes a protocol that utilizes a minimally invasive surveillance system to continuously monitor common tern nesting behavior in typical ground-nesting colonies. The video monitoring system utilizes wireless cameras focused on individual nests as well as over the colony as a whole, and allows for observation without entering the colony. The video system is powered with several 12 V car batteries that are continuously recharged using solar panels. Footage is recorded using a digital video recorder (DVR) connected to a hard drive, which can be replaced when full. The DVR may be placed outside of the colony to reduce disturbance. In this study, 3,624 h of footage recorded over 63 days in weather conditions ranging from 12.8 degrees C to 35.0 degrees C produced 3,006 h (83%) of usable behavioral data. The types of data retrieved from the recorded video can vary; we used it to detect external disturbances and measure nesting behavior during incubation. Although the protocol detailed here was designed for ground-nesting waterbirds, the principal system could easily be modified to accommodate alternative scenarios, such as colonial arboreal nesting species, making it widely applicable to a variety of research needs.</t>
  </si>
  <si>
    <t>Southeast Asia experiences frequent fires in fuel-rich tropical peatlands, leading to extreme episodes of regional haze with high concentrations of fine particulate matter (PM2.5) impacting human health. In a study published recently, the first field measurements of PM2.5 emission factors for tropical peat fires showed larger emissions than from other fuel types. Here we report even higher PM2.5 emission factors, measured at newly ignited peat fires in Malaysia, suggesting that current estimates of fine particulate emissions from peat fires may be underestimated by a factor of 3 or more. In addition, we use both field and laboratory measurements of burning peat to provide the first mechanistic explanation for the high variability in PM2.5 emission factors, demonstrating that buildup of a surface ash layer causes the emissions of PM2.5 to decrease as the peat fire progresses. This finding implies that peat fires are more hazardous (in terms of aerosol emissions) when first ignited than when still burning many days later. Varying emission factors for PM2.5 also have implications for our ability to correctly model the climate and air quality impacts downwind of the peat fires. For modelers able to implement a time-varying emission factor, we recommend an emission factor for PM2.5 from newly ignited tropical peat fires of 58g of PM2.5 per kilogram of dry fuel consumed (g/kg), reducing exponentially at a rate of 9%/day. If the age of the fire is unknown or only a single value may be used, we recommend an average value of 24g/kg. Plain Language Summary This paper provides evidence that peat fire emissions of fine particulates are much larger than for other fires when the peat is newly ignited but decrease rapidly as the fire progresses. This is important because it means that newly ignited fires are particularly detrimental to ambient air quality in impacted regions.</t>
  </si>
  <si>
    <t>E289</t>
  </si>
  <si>
    <t>M1804</t>
  </si>
  <si>
    <t>+</t>
  </si>
  <si>
    <t>E295</t>
  </si>
  <si>
    <t>M1814</t>
  </si>
  <si>
    <t>10.1016/j.ifacol.2022.10.199</t>
  </si>
  <si>
    <t>10.1109/ICSE43902.2021.00130</t>
  </si>
  <si>
    <t>10.3390/jmmp3040097</t>
  </si>
  <si>
    <t>10.1080/10903127.2016.1241327</t>
  </si>
  <si>
    <t>10.1109/QSIC.2009.24</t>
  </si>
  <si>
    <t>10.1117/12.2502675</t>
  </si>
  <si>
    <t>10.1007/978-3-030-82153-1_19</t>
  </si>
  <si>
    <t>10.1016/j.ifacol.2022.10.202</t>
  </si>
  <si>
    <t>10.1007/978-3-030-97774-0_29</t>
  </si>
  <si>
    <t>10.1007/978-3-319-67180-2_55</t>
  </si>
  <si>
    <t>10.1016/j.jlp.2018.08.010</t>
  </si>
  <si>
    <t>10.1016/j.ifacol.2019.11.362</t>
  </si>
  <si>
    <t>10.1109/ICWS49710.2020.00026</t>
  </si>
  <si>
    <t>10.1007/978-3-030-93639-6_6</t>
  </si>
  <si>
    <t>10.1051/matecconf/20166810006</t>
  </si>
  <si>
    <t>10.1109/ARES.2008.148</t>
  </si>
  <si>
    <t>10.1109/EuroSP53844.2022.00011</t>
  </si>
  <si>
    <t>10.5220/0010774900003124</t>
  </si>
  <si>
    <t>10.1109/ISSRE.2017.12</t>
  </si>
  <si>
    <t>10.1504/IJCSE.2019.103943</t>
  </si>
  <si>
    <t>10.1007/978-3-319-67180-2_42</t>
  </si>
  <si>
    <t>10.1007/978-3-319-67180-2_64</t>
  </si>
  <si>
    <t>10.1016/j.ymssp.2021.108105</t>
  </si>
  <si>
    <t>10.1016/j.engstruct.2022.114586</t>
  </si>
  <si>
    <t>10.1117/12.2205963</t>
  </si>
  <si>
    <t>10.1016/j.compind.2018.04.020</t>
  </si>
  <si>
    <t>10.1145/3392149</t>
  </si>
  <si>
    <t>10.1109/ICMLA.2017.0-123</t>
  </si>
  <si>
    <t>10.4018/IJIRR.298647</t>
  </si>
  <si>
    <t>10.1109/ICDM.2009.19</t>
  </si>
  <si>
    <t>10.1016/j.eng.2019.03.012</t>
  </si>
  <si>
    <t>10.1109/ACCESS.2019.2962248</t>
  </si>
  <si>
    <t>10.7717/peerj-cs.489</t>
  </si>
  <si>
    <t>10.1108/IDD-06-2020-0060]</t>
  </si>
  <si>
    <t>10.3390/su132212337</t>
  </si>
  <si>
    <t>10.1080/24725854.2019.1676937</t>
  </si>
  <si>
    <t>10.1016/j.jfranklin.2019.03.037</t>
  </si>
  <si>
    <t>10.1002/qre.2942</t>
  </si>
  <si>
    <t>10.1109/ICDMW.2017.111</t>
  </si>
  <si>
    <t>10.36001/IJPHM.2022.v13i1.3045</t>
  </si>
  <si>
    <t>10.1109/TASE.2016.2542186</t>
  </si>
  <si>
    <t>10.1093/jigpal/jzw056</t>
  </si>
  <si>
    <t>10.1016/j.cose.2020.102152</t>
  </si>
  <si>
    <t>10.1016/j.dss.2020.113422</t>
  </si>
  <si>
    <t>10.1109/ACCESS.2021.3071263</t>
  </si>
  <si>
    <t>10.15507/2658-4123.031.202103.364-379</t>
  </si>
  <si>
    <t>10.1109/TR.2017.2693821</t>
  </si>
  <si>
    <t>10.1002/dac.5296</t>
  </si>
  <si>
    <t>10.1063/1.5039117</t>
  </si>
  <si>
    <t>10.1016/j.addma.2022.103007</t>
  </si>
  <si>
    <t>10.1080/17452759.2022.2028380</t>
  </si>
  <si>
    <t>10.1002/cjce.24701</t>
  </si>
  <si>
    <t>10.3168/jds.2020-19808</t>
  </si>
  <si>
    <t>10.1016/j.measurement.2022.110939</t>
  </si>
  <si>
    <t>10.1007/s10126-013-9493-4</t>
  </si>
  <si>
    <t>10.32964/TJ15.5.309</t>
  </si>
  <si>
    <t>10.1186/1475-2859-13-85</t>
  </si>
  <si>
    <t>10.1007/s13361-014-1058-x</t>
  </si>
  <si>
    <t>10.1021/acschembio.9b00907</t>
  </si>
  <si>
    <t>10.1016/S0094-5765(01)00064-9</t>
  </si>
  <si>
    <t>10.1016/j.colsurfb.2017.02.011</t>
  </si>
  <si>
    <t>10.1016/j.jmsy.2014.05.007</t>
  </si>
  <si>
    <t>10.1016/j.jembe.2015.11.009</t>
  </si>
  <si>
    <t>10.1644/13-MAMM-A-001.1</t>
  </si>
  <si>
    <t>10.34133/2022/9761095</t>
  </si>
  <si>
    <t>10.1117/12.2605264</t>
  </si>
  <si>
    <t>10.3168/jds.2020-19837</t>
  </si>
  <si>
    <t>10.1002/jwmg.21996</t>
  </si>
  <si>
    <t>10.3103/S1052618822020091</t>
  </si>
  <si>
    <t>10.2196/20739</t>
  </si>
  <si>
    <t>10.1145/3035918.3058733</t>
  </si>
  <si>
    <t>10.5194/bg-13-2453-2016</t>
  </si>
  <si>
    <t>10.1371/journal.pone.0144656</t>
  </si>
  <si>
    <t>10.1016/j.envint.2018.06.009</t>
  </si>
  <si>
    <t>10.1111/1750-3841.12937</t>
  </si>
  <si>
    <t>10.1038/s41586-021-03260-5</t>
  </si>
  <si>
    <t>10.1016/j.cbpa.2019.110583</t>
  </si>
  <si>
    <t>10.1139/bcb-2018-0198</t>
  </si>
  <si>
    <t>10.1038/s41586-018-0106-2</t>
  </si>
  <si>
    <t>10.1016/j.scitotenv.2016.12.017</t>
  </si>
  <si>
    <t>10.1016/j.watres.2019.115435</t>
  </si>
  <si>
    <t>10.1109/TII.2017.2695583</t>
  </si>
  <si>
    <t>10.1016/j.apradiso.2019.109023</t>
  </si>
  <si>
    <t>10.3791/57928</t>
  </si>
  <si>
    <t>10.1029/2017JD027827</t>
  </si>
  <si>
    <t>1550-4786</t>
  </si>
  <si>
    <t>1876-1100</t>
  </si>
  <si>
    <t>2474-8137</t>
  </si>
  <si>
    <t>0164-1212</t>
  </si>
  <si>
    <t>2405-8963</t>
  </si>
  <si>
    <t>1062-922X</t>
  </si>
  <si>
    <t>0270-5257</t>
  </si>
  <si>
    <t>0302-9743</t>
  </si>
  <si>
    <t>0167-4048</t>
  </si>
  <si>
    <t>2194-5357</t>
  </si>
  <si>
    <t>0957-4174</t>
  </si>
  <si>
    <t>1874-5482</t>
  </si>
  <si>
    <t>1090-3127</t>
  </si>
  <si>
    <t>1550-6002</t>
  </si>
  <si>
    <t>0277-786X</t>
  </si>
  <si>
    <t>1071-9458</t>
  </si>
  <si>
    <t>1865-0929</t>
  </si>
  <si>
    <t>2095-9184</t>
  </si>
  <si>
    <t>2472-1573</t>
  </si>
  <si>
    <t>2168-2216</t>
  </si>
  <si>
    <t>0950-4230</t>
  </si>
  <si>
    <t>0038-0644</t>
  </si>
  <si>
    <t>2168-2267</t>
  </si>
  <si>
    <t>0268-3768</t>
  </si>
  <si>
    <t>2325-9442</t>
  </si>
  <si>
    <t>1086-055X</t>
  </si>
  <si>
    <t>2195-4356</t>
  </si>
  <si>
    <t>1946-0740</t>
  </si>
  <si>
    <t>2261-236X</t>
  </si>
  <si>
    <t>2324-898X</t>
  </si>
  <si>
    <t>1932-6203</t>
  </si>
  <si>
    <t>2073-431X</t>
  </si>
  <si>
    <t>0277-6715</t>
  </si>
  <si>
    <t>2331-5911</t>
  </si>
  <si>
    <t>1687-5265</t>
  </si>
  <si>
    <t>2184-4321</t>
  </si>
  <si>
    <t>1742-7185</t>
  </si>
  <si>
    <t>2191-5644</t>
  </si>
  <si>
    <t>2377-9314</t>
  </si>
  <si>
    <t>1551-3203</t>
  </si>
  <si>
    <t>0888-3270</t>
  </si>
  <si>
    <t>0952-1976</t>
  </si>
  <si>
    <t>1687-9724</t>
  </si>
  <si>
    <t>1087-1357</t>
  </si>
  <si>
    <t>2500-1019</t>
  </si>
  <si>
    <t>0166-3615</t>
  </si>
  <si>
    <t>0141-0296</t>
  </si>
  <si>
    <t>0141-9331</t>
  </si>
  <si>
    <t>0169-7439</t>
  </si>
  <si>
    <t>1877-0509</t>
  </si>
  <si>
    <t>0306-4379</t>
  </si>
  <si>
    <t>0167-739X</t>
  </si>
  <si>
    <t>1553-572X</t>
  </si>
  <si>
    <t>1063-8210</t>
  </si>
  <si>
    <t>1095-2055</t>
  </si>
  <si>
    <t>1063-6927</t>
  </si>
  <si>
    <t>0093-9994</t>
  </si>
  <si>
    <t>1865-1348</t>
  </si>
  <si>
    <t>2155-6377</t>
  </si>
  <si>
    <t>0169-023X</t>
  </si>
  <si>
    <t>2095-8099</t>
  </si>
  <si>
    <t>0920-4105</t>
  </si>
  <si>
    <t>2150-8097</t>
  </si>
  <si>
    <t>1084-4627</t>
  </si>
  <si>
    <t>2352-5401</t>
  </si>
  <si>
    <t>0925-7535</t>
  </si>
  <si>
    <t>2162-2248</t>
  </si>
  <si>
    <t>0948-695X</t>
  </si>
  <si>
    <t>1810-7869</t>
  </si>
  <si>
    <t>2398-6247</t>
  </si>
  <si>
    <t>2157-3611</t>
  </si>
  <si>
    <t>1546-2218</t>
  </si>
  <si>
    <t>2523-3246</t>
  </si>
  <si>
    <t>0278-0046</t>
  </si>
  <si>
    <t>1389-1286</t>
  </si>
  <si>
    <t>2472-5854</t>
  </si>
  <si>
    <t>1944-9925</t>
  </si>
  <si>
    <t>1939-0114</t>
  </si>
  <si>
    <t>1054-1500</t>
  </si>
  <si>
    <t>0016-0032</t>
  </si>
  <si>
    <t>0018-9529</t>
  </si>
  <si>
    <t>0098-5589</t>
  </si>
  <si>
    <t>0748-8017</t>
  </si>
  <si>
    <t>2158-107X</t>
  </si>
  <si>
    <t>2375-9232</t>
  </si>
  <si>
    <t>0956-5515</t>
  </si>
  <si>
    <t>2153-2648</t>
  </si>
  <si>
    <t>1382-3256</t>
  </si>
  <si>
    <t>1545-5955</t>
  </si>
  <si>
    <t>1367-0751</t>
  </si>
  <si>
    <t>2212-8271</t>
  </si>
  <si>
    <t>0167-9236</t>
  </si>
  <si>
    <t>0963-9969</t>
  </si>
  <si>
    <t>0734-2071</t>
  </si>
  <si>
    <t>2658-4123</t>
  </si>
  <si>
    <t>0168-583X</t>
  </si>
  <si>
    <t>1074-5351</t>
  </si>
  <si>
    <t>0094-243X</t>
  </si>
  <si>
    <t>2214-8604</t>
  </si>
  <si>
    <t>1745-2759</t>
  </si>
  <si>
    <t>0008-4034</t>
  </si>
  <si>
    <t>0022-0302</t>
  </si>
  <si>
    <t>0263-2241</t>
  </si>
  <si>
    <t>0739-456X</t>
  </si>
  <si>
    <t>1351-8216</t>
  </si>
  <si>
    <t>1436-2228</t>
  </si>
  <si>
    <t>0734-1415</t>
  </si>
  <si>
    <t>1475-2859</t>
  </si>
  <si>
    <t>1530-0889</t>
  </si>
  <si>
    <t>0316-4004</t>
  </si>
  <si>
    <t>1044-0305</t>
  </si>
  <si>
    <t>1569-190X</t>
  </si>
  <si>
    <t>0948-3349</t>
  </si>
  <si>
    <t>1554-8929</t>
  </si>
  <si>
    <t>1930-529X</t>
  </si>
  <si>
    <t>0094-5765</t>
  </si>
  <si>
    <t>0927-7765</t>
  </si>
  <si>
    <t>0278-6125</t>
  </si>
  <si>
    <t>0263-2373</t>
  </si>
  <si>
    <t>0022-0981</t>
  </si>
  <si>
    <t>0163-6804</t>
  </si>
  <si>
    <t>0022-2372</t>
  </si>
  <si>
    <t>2643-6515</t>
  </si>
  <si>
    <t>0022-541X</t>
  </si>
  <si>
    <t>1052-6188</t>
  </si>
  <si>
    <t>2475-7152</t>
  </si>
  <si>
    <t>1726-4170</t>
  </si>
  <si>
    <t>0160-4120</t>
  </si>
  <si>
    <t>0022-1147</t>
  </si>
  <si>
    <t>0028-0836</t>
  </si>
  <si>
    <t>1095-6433</t>
  </si>
  <si>
    <t>0829-8211</t>
  </si>
  <si>
    <t>0048-9697</t>
  </si>
  <si>
    <t>0043-1354</t>
  </si>
  <si>
    <t>0969-8043</t>
  </si>
  <si>
    <t>1940-087X</t>
  </si>
  <si>
    <t>2169-897X</t>
  </si>
  <si>
    <t>978-1-4673-4649-8; 978-0-7695-4905-7</t>
  </si>
  <si>
    <t>978-981-13-2622-6; 978-981-13-2621-9</t>
  </si>
  <si>
    <t>978-0-7381-1319-7</t>
  </si>
  <si>
    <t>978-3-030-86472-9; 978-3-030-86471-2</t>
  </si>
  <si>
    <t>978-3-030-50097-9</t>
  </si>
  <si>
    <t>978-1-4244-5912-4</t>
  </si>
  <si>
    <t>978-1-4503-6448-5</t>
  </si>
  <si>
    <t>978-1-5106-2335-4</t>
  </si>
  <si>
    <t>978-3-030-82153-1; 978-3-030-82152-4</t>
  </si>
  <si>
    <t>978-3-031-14135-5; 978-3-031-14134-8</t>
  </si>
  <si>
    <t>978-3-319-07617-1; 978-3-319-07616-4</t>
  </si>
  <si>
    <t>978-3-030-97774-0; 978-3-030-97773-3</t>
  </si>
  <si>
    <t>978-3-031-14343-4; 978-3-031-14342-7</t>
  </si>
  <si>
    <t>978-3-319-67180-2; 978-3-319-67179-6</t>
  </si>
  <si>
    <t>978-1-7281-8786-0</t>
  </si>
  <si>
    <t>978-3-030-93639-6; 978-3-030-93638-9</t>
  </si>
  <si>
    <t>978-1-4503-5095-2</t>
  </si>
  <si>
    <t>978-1-4503-4568-2</t>
  </si>
  <si>
    <t>978-3-540-76777-0</t>
  </si>
  <si>
    <t>978-3-030-27615-7; 978-3-030-27614-0</t>
  </si>
  <si>
    <t>978-0-7695-3102-1</t>
  </si>
  <si>
    <t>978-1-6654-1614-6</t>
  </si>
  <si>
    <t>978-989-758-555-5</t>
  </si>
  <si>
    <t>978-1-4503-4949-9</t>
  </si>
  <si>
    <t>978-1-5386-0941-5</t>
  </si>
  <si>
    <t>978-3-031-05449-5; 978-3-031-05448-8</t>
  </si>
  <si>
    <t>978-1-4673-6253-5; 978-1-4673-6251-1</t>
  </si>
  <si>
    <t>978-3-030-42048-2; 978-3-030-42047-5</t>
  </si>
  <si>
    <t>978-3-540-73006-4</t>
  </si>
  <si>
    <t>978-3-901882-51-7; 978-1-4673-5229-1</t>
  </si>
  <si>
    <t>978-3-030-10801-4; 978-3-030-10800-7</t>
  </si>
  <si>
    <t>978-1-62841-880-4</t>
  </si>
  <si>
    <t>978-0-7918-8475-1</t>
  </si>
  <si>
    <t>978-3-030-76352-7; 978-3-030-76351-0</t>
  </si>
  <si>
    <t>978-1-4503-4073-1</t>
  </si>
  <si>
    <t>978-981-279-946-3</t>
  </si>
  <si>
    <t>0-8194-4475-8</t>
  </si>
  <si>
    <t>978-1-5386-1417-4</t>
  </si>
  <si>
    <t>978-1-5106-3586-9</t>
  </si>
  <si>
    <t>978-3-319-74030-0; 978-3-319-74029-4</t>
  </si>
  <si>
    <t>978-1-4244-5242-2</t>
  </si>
  <si>
    <t>978-94-6252-173-5</t>
  </si>
  <si>
    <t>978-3-030-03596-9; 978-3-030-03595-2</t>
  </si>
  <si>
    <t>978-1-931971-48-5</t>
  </si>
  <si>
    <t>978-3-319-68288-4; 978-3-319-68287-7</t>
  </si>
  <si>
    <t>978-1-4503-4589-7</t>
  </si>
  <si>
    <t>978-1-939133-02-1</t>
  </si>
  <si>
    <t>978-1-4503-5573-5</t>
  </si>
  <si>
    <t>978-1-4503-0228-9</t>
  </si>
  <si>
    <t>978-84-613-5538-9</t>
  </si>
  <si>
    <t>1-932415-82-3</t>
  </si>
  <si>
    <t>978-3-030-75017-6; 978-3-030-75018-3</t>
  </si>
  <si>
    <t>978-0-7354-1672-7</t>
  </si>
  <si>
    <t>90-5199-426-5</t>
  </si>
  <si>
    <t>978-953-233-092-2</t>
  </si>
  <si>
    <t>978-1-62841-526-1</t>
  </si>
  <si>
    <t>978-1-4673-0699-7; 978-1-4673-0700-0</t>
  </si>
  <si>
    <t>0-7803-8794-5</t>
  </si>
  <si>
    <t>1-56396-980-7</t>
  </si>
  <si>
    <t>0-7803-7651-X</t>
  </si>
  <si>
    <t>978-0-8194-8054-5</t>
  </si>
  <si>
    <t>978-1-931971-47-8</t>
  </si>
  <si>
    <t>978-1-5106-5209-5; 978-1-5106-5208-8</t>
  </si>
  <si>
    <t>978-1-4503-4197-4</t>
  </si>
  <si>
    <t>Time Series Analysis; Anomaly Detection</t>
  </si>
  <si>
    <t>User Profiling; Anomaly Detection; Insider Intruder</t>
  </si>
  <si>
    <t>anomaly detection; log data; system dependability; AIOps; deep learning</t>
  </si>
  <si>
    <t>Naval systems; Anomaly Detection; Data Extraction; Network Anomaly Detection</t>
  </si>
  <si>
    <t>Log analysis; Execution anomaly detection; Control flow analysis; Trace anomaly index</t>
  </si>
  <si>
    <t>Anomaly detection; time series; method; vehicle monitoring</t>
  </si>
  <si>
    <t>Log Analysis; Anomaly Detection; Deep Learning; Probabilistic Estimation; Label</t>
  </si>
  <si>
    <t>Anomaly detection; contextual anomaly; system monitoring; log analysis; change detection</t>
  </si>
  <si>
    <t>Anomaly detection; Log analysis; Log data; Attention; Deep learning</t>
  </si>
  <si>
    <t>Anomaly detection; Industrial control system; Near real-time detection; Localization of anomaly; Logical Analysis of Data</t>
  </si>
  <si>
    <t>machine tools; anomaly detection; data science; Industry 4.0; predictive maintenance; Internet of Things</t>
  </si>
  <si>
    <t>log anomaly detection; natural language processing; deep neural networks</t>
  </si>
  <si>
    <t>Anomaly detection; Stability theory; Wavelet analysis; Pareto distribution; Change-point problem; Data mining; Predicate logic; Dynamic description logic</t>
  </si>
  <si>
    <t>System logs; Deep learning; Autoencoder; Anomaly detection; Cybersecurity</t>
  </si>
  <si>
    <t>anomaly detection; log analysis; deep learning; language models; transfer learning</t>
  </si>
  <si>
    <t>Microservice; Anomaly Detection; Log Analysis; Tracing; Graph Neural Network; Deep Learning</t>
  </si>
  <si>
    <t>Actor-level dynamicity; distribution analysis; anomaly detection</t>
  </si>
  <si>
    <t>Anomaly detection; Industrial control system; Programmable Logic Controller; Cumulative sum</t>
  </si>
  <si>
    <t>trauma; transfusion; vital signs; logistic regression; anomaly detection</t>
  </si>
  <si>
    <t>anomaly detection; web security; web data mining; network security</t>
  </si>
  <si>
    <t>industrial control systems; Programmable logic controllers; Modification attacks; Side channels; Anomaly detection</t>
  </si>
  <si>
    <t>big data; anomaly detection; data stream; distributed detection</t>
  </si>
  <si>
    <t>HPC systems; system reliability; behavior analysis; anomaly detection</t>
  </si>
  <si>
    <t>Anomaly detection; LoG operator; image fusion; hyperspectral image</t>
  </si>
  <si>
    <t>Log anomaly detection; Sematic feature; AutoEncoder; Attention mechanism; Unsupervised learning</t>
  </si>
  <si>
    <t>Service-oriented 5G systems; micro-services management; log analysis; representation learning; anomaly detection</t>
  </si>
  <si>
    <t>Anomaly detection; Data-driven methods; Multivariate time-series analysis; Multilayer perceptron; Semiconductor manufacturing</t>
  </si>
  <si>
    <t>Time series segmentation; anomaly detection; big data; oil industry application</t>
  </si>
  <si>
    <t>HPC systems; system reliability; system behavior analysis; anomaly detection</t>
  </si>
  <si>
    <t>CAN bus; Anomaly detection; Time series prediction; Vehicle safety</t>
  </si>
  <si>
    <t>Log files; Anomaly detection; Process mining</t>
  </si>
  <si>
    <t>Integrated circuits; Anomaly detection; Sensors; Critical infrastructure; Artificial neural networks; Data models; Actuators; Cyber-physical systems; Control systems; Anomaly detection; artificial neural networks; cyber-physical system; cybersecurity; industrial control systems</t>
  </si>
  <si>
    <t>Industrial control system; Programmable logic controller; Side-channel; Anomaly detection; Long short-term memory neural networks</t>
  </si>
  <si>
    <t>misbehavior; event log; anomaly; schema-agnostic</t>
  </si>
  <si>
    <t>Time series analysis; Adaptive prediction methods; Exponential smoothing; Holt-Winters model; Automatic forecasting; Anomaly detection</t>
  </si>
  <si>
    <t>Log dataset; Log analysis; Simulated industrial processes; Process Mining</t>
  </si>
  <si>
    <t>ICS; SCADA; Critical infrastructure; Security; Cyber attack; Process mining</t>
  </si>
  <si>
    <t>Narrative texts; Anomaly detection; Accident documents; Local outlier factor (LOF); Text mining; Process safety</t>
  </si>
  <si>
    <t>Industry 4.0; Secure Element; Anomaly Detection; PulSec; Sensors</t>
  </si>
  <si>
    <t>Anomaly detection; Probabilistic logic; Complexity theory; Task analysis; Fasteners; Mathematical model; Biomedical imaging; Anomaly detection; deep generative model; uncertainty</t>
  </si>
  <si>
    <t>autonomous and adaptive manufacturing process; smart factory; Big Data; NoSQL; subsequence pattern</t>
  </si>
  <si>
    <t>Industrial control systems; Anomaly detection; NetFlow-based analysis; Log analysis; Histogram clustering; Prediction</t>
  </si>
  <si>
    <t>I.3.6 [Computer Graphics]: Methodology and Techniques; Interaction techniques; I.3.8 [Computer Graphics]: Applications; Visual Analytics</t>
  </si>
  <si>
    <t>Time series analysis; Data cleansing; Data filtering; Outlier detection; Prognostics</t>
  </si>
  <si>
    <t>machine learning; anomaly detection; log files component</t>
  </si>
  <si>
    <t>Evolvable Production Systems (EPS); Cyber-Physical Systems (CPS); Model-Based Development (MBD); Domain-Specific Modeling (DSM); Process Automation (PA); Business Process Model and Notation (BPMN2.0); Industry 4.0</t>
  </si>
  <si>
    <t>log file analysis; round-trip time; exponential smoothing</t>
  </si>
  <si>
    <t>anomaly detection; hydraulic components; IoT sensor; Boruta algorithm; true negative rate; true positive rate; condition monitoring</t>
  </si>
  <si>
    <t>Industrial control systems; anomaly detection; log management; blockchain; deep learning; sequence classification</t>
  </si>
  <si>
    <t>ICS; SCADA; Network-intrusion-detection-system; Statechart; Siemens; S7; Modbus</t>
  </si>
  <si>
    <t>Failure Diagnosis; Log Analysis; Anomaly Detection; Machine Maintenance</t>
  </si>
  <si>
    <t>Log analysis; Log pattern mining; System anomaly detection; Data structure</t>
  </si>
  <si>
    <t>cyber resilience; anomaly detection; side-channel analysis; cybersecurity; industrial control systems</t>
  </si>
  <si>
    <t>SIEM; log analysis; anomaly detection; unsupervised learning</t>
  </si>
  <si>
    <t>log analysis; monitoring data; anomaly detection; natural language processing; topic modeling; clustering technique; time series anomaly detection</t>
  </si>
  <si>
    <t>anomaly detection; occupational cohort; mortality trends; logistic joinpoint regression; model selection</t>
  </si>
  <si>
    <t>Grid Security; Grid Trust; Trusted Communications; Network Security; Network Anomaly Detection</t>
  </si>
  <si>
    <t>CNN; Big Data; Log analysis; Anomaly detection</t>
  </si>
  <si>
    <t>Drilling Well Logs; Anomaly Detection; Casing Wear; Visual Analysis</t>
  </si>
  <si>
    <t>Consistency Checks; Anomaly Detection; Software Product Lines</t>
  </si>
  <si>
    <t>NFV; fault correlation; overload; quality of service; anomaly detection</t>
  </si>
  <si>
    <t>system state; node state; health monitoring; anomaly detection; software architecture</t>
  </si>
  <si>
    <t>heterogeneous log; micro cluster; mixed attributes; unsupervised anomaly detection</t>
  </si>
  <si>
    <t>Structural health monitoring; MEMS sensors; Operational modal analysis; Numerical modeling; Damage detection</t>
  </si>
  <si>
    <t>Alert correlation; Prioritisation; Clustering; Intrusion alert analysis; Anomaly detection</t>
  </si>
  <si>
    <t>Sparse representation; Outlier data; Analysis of ECG signal; Overcomplete dictionaries; Anomaly detection; MIT-BIH Arrhythmia Database</t>
  </si>
  <si>
    <t>autonomous systems; sensor data analysis; machine learning; classification; anomaly detection</t>
  </si>
  <si>
    <t>Intrusion detection systems; Anomaly detection; Web attacks; Parameter-free anomaly detection; NCD</t>
  </si>
  <si>
    <t>Feature extraction; Security; Games; Anomaly detection; Measurement; Game theory; Anomaly detection; Dempster-Shafer combination rule; feature selection; game theory; log analysis; logarithmic entropy</t>
  </si>
  <si>
    <t>Anomaly detection; Explainable artificial intelligence; Fault detection; Fault diagnosis; Rotating machinery; Condition monitoring</t>
  </si>
  <si>
    <t>Prognostics and Health Management; PHM; anomaly detection; fusion; diagnostics; classification; prognostics; predictions; remaining life; decision support systems; Soft Computing applications</t>
  </si>
  <si>
    <t>Fuzzy logic; Manufacturing process; Fault diagnosis; Condition monitoring; Industry 4; 0</t>
  </si>
  <si>
    <t>decoupled dynamic information flow tracking; static information flow tracking; taint propagation; application logic vulnerabilities; anomaly detection</t>
  </si>
  <si>
    <t>alarms; anomaly detection; autoencoder; fault detection; SCADA data; generator; predictive maintenance; wind turbines; renewable energy</t>
  </si>
  <si>
    <t>prognostics and health management; timed petri nets; programmable logic controllers; industrial big data; principal component analysis; inspection and quality control; production systems optimization; sensing; monitoring and diagnostics</t>
  </si>
  <si>
    <t>Log management; log parsing; log analysis; anomaly detection; AIOps</t>
  </si>
  <si>
    <t>Drilling operation; stuck pipe; machine learning; multivariate-sensing time-series; anomaly detection; hierarchical temporal memory</t>
  </si>
  <si>
    <t>Algorithms; Networked Systems; System Management; Modeling and Assessment</t>
  </si>
  <si>
    <t>Composite; Industry 4; 0; Quality control; Knowledge engineering; Model explainability; Anomaly detection; Machine learning</t>
  </si>
  <si>
    <t>Thermal integrity test; Pile anomaly detection; Finite element modelling; Cast in-situ pile; Structural health monitoring; Non-destructive test</t>
  </si>
  <si>
    <t>Anomaly detection; Fpga; Smart logistics; Cnn classification; Machine learning</t>
  </si>
  <si>
    <t>incident triage; log anomaly detection; cloud; aiops</t>
  </si>
  <si>
    <t>Bayesian modeling; Anomaly detection; Root Cause Analysis</t>
  </si>
  <si>
    <t>anomaly detection; big data; cyber security; transaction data; time series data; horse racing; mobile sensors; machine learning; Internet of Things</t>
  </si>
  <si>
    <t>Wastewater treatment process; Online monitoring; UV-Vis spectroscopy; Data analytics; Event detection</t>
  </si>
  <si>
    <t>Recurrence plot; anomaly detection; execution log analysis; software dependency</t>
  </si>
  <si>
    <t>Prognostics and health management; Timed Petri Nets; programmable logic controllers; industrial big data; principal component analysis</t>
  </si>
  <si>
    <t>contextual faults; smart factory; cyber-physical systems; fault diagnosis; anomaly detection</t>
  </si>
  <si>
    <t>Anomaly detection; Internet of Things; sensor data correlations; wireless sensor networks; false data injection attacks</t>
  </si>
  <si>
    <t>Log line clustering; Markov chains; Log file analysis; Log data modeling; IDS deployment optimization</t>
  </si>
  <si>
    <t>Business intelligence; Sustainability; Anomaly detection</t>
  </si>
  <si>
    <t>Fault detection; Vibrations Analysis; Electric Motors; Machine Learning; Feature Extraction; Vibration Measurement; Anomaly detection</t>
  </si>
  <si>
    <t>Trojan horses; Hardware; Sensors; Relays; Sockets; Protocols; Fuzzing; Anomaly detection; golden-free; machine learning (ML); printed circuit board (PCB); timing loopback; Trojan detection</t>
  </si>
  <si>
    <t>Monitoring techniques; Industrial Control Systems (ICS); signature-based analysis; anomaly detection; ML-based analysis; MMT tool</t>
  </si>
  <si>
    <t>Log analysis; OOV words; AIOps</t>
  </si>
  <si>
    <t>Business process analysis; Process execution prediction; Process mining; Event log; Belief network; Probabilistic model</t>
  </si>
  <si>
    <t>root cause analysis; anomaly detection; dimension correlation analysis; investigation analysis; large-scale service environment</t>
  </si>
  <si>
    <t>Cyber anomalies; cyber-physical systems; cyber security; data analytics; digital protection; transmission protection systems</t>
  </si>
  <si>
    <t>AI for IT operations; Language modeling; Anomaly detection</t>
  </si>
  <si>
    <t>Log analysis; Pattern recognition; Map-reduce</t>
  </si>
  <si>
    <t>Attack detection; Causality analysis; Industrial control systems; Multi -step attacks</t>
  </si>
  <si>
    <t>adaptive; spectral; detection; fuzzy logic; basis functions; classification; search; distributed; BANDS</t>
  </si>
  <si>
    <t>DDoS attack detection; machine learning; feature extraction</t>
  </si>
  <si>
    <t>Simulation; Modeling; X-Ray Imaging; X-Ray System; Machine Learning; Security; Material Classification; Automatic Threat Recognition</t>
  </si>
  <si>
    <t>Process elicitation; Activity recognition; Manufacturing</t>
  </si>
  <si>
    <t>Model-based Detection; Graph Theory; Anomaly Detection; Cybersecurity; Control System Security; Cyber-Physical Systems</t>
  </si>
  <si>
    <t>Uncertainty; Probabilistic logic; Market research; Process monitoring; Informatics; Principal component analysis; Heuristic algorithms; Anomaly detection; EM algorithm; nonstationary processes; probabilistic stationary subspace analysis (PSSA); process monitoring; thermal power plant; uncertainty</t>
  </si>
  <si>
    <t>IP spoofing; Attack characterization; Anomaly detection; Information entropy; Site security monitoring</t>
  </si>
  <si>
    <t>Anomalies; Classification; Industrial Internet of Things; Industry 4.0; Machine Learning; Outliers; Supervised Learning</t>
  </si>
  <si>
    <t>Computer numerical control machining; Anomaly detection; Fruit fly optimization algorithm; Data-driven method</t>
  </si>
  <si>
    <t>Integrity monitoring; Pipeline integrity; Predictive maintenance; Pump failure diagnosis; Anomaly detection; Unsupervised learning</t>
  </si>
  <si>
    <t>Online Prediction; HPC; Node Failures; Parsing</t>
  </si>
  <si>
    <t>cloud databases; root cause; performance; anomaly</t>
  </si>
  <si>
    <t>industrial control network; anomaly mining; LSTM; encoder</t>
  </si>
  <si>
    <t>Software Architecture; Big Data Processing; Data Analytics Service</t>
  </si>
  <si>
    <t>Complex network; manufacturing resource services; service-oriented manufacturing (SOM); cloud manufacturing; cloud 3D printing; order-driven</t>
  </si>
  <si>
    <t>application-tier Distributed Denial of Service; browse behavior; particle clustering algorithm; anomaly detection</t>
  </si>
  <si>
    <t>machine learning; drilling problems; artificial intelligence; risk factor evaluation; gradient boosting</t>
  </si>
  <si>
    <t>Debugging; Bug signatures; Software reliability; Performance</t>
  </si>
  <si>
    <t>Logging practices; Log infrastructure; Log analysis; DevOps; Monitoring</t>
  </si>
  <si>
    <t>Ensemble learning; security risk monitoring; big data; log analysis; evaluation criteria</t>
  </si>
  <si>
    <t>Occupational safety management; Abnormal stationary detection; Deep learning; Indoor positioning; Internet of things; Digital twin; Cold chain logistics</t>
  </si>
  <si>
    <t>Arthritis; Protocols; Monitoring; Logic gates; Smart devices; Sensors</t>
  </si>
  <si>
    <t>Cloud computing; distributed systems; automated log management; time series; anomaly detection; change detection; forecasting; state characterization; baseline model; sampling with confidence control; binomial distribution; clustering; machine learning</t>
  </si>
  <si>
    <t>Bibliometric analysis; Failure prediction; Deep learning; Machine learning; Log analysis; System log</t>
  </si>
  <si>
    <t>Real-time systems; Production; Business; Data centers; Measurement; Anomaly detection; Graph-level root-cause analysis; performance anomaly; performance profiling and tracing; relative importance analysis</t>
  </si>
  <si>
    <t>E-Commerce; machine learning; decision analysis</t>
  </si>
  <si>
    <t>industrial control systems; intrusion detection system; machine learning; deep learning; cyberattack</t>
  </si>
  <si>
    <t>Cybersecurity; machine learning; AHP-TOPSIS; fuzzy logic; intrusion detection systems</t>
  </si>
  <si>
    <t>Software Engineering; Privacy; Security; Anonymization</t>
  </si>
  <si>
    <t>machine learning; cybersecurity; hesitant fuzzy logic; AHP-TOPSIS; idealness assessment; IDS</t>
  </si>
  <si>
    <t>Continuous deployment; DevOps; Execution logs; Runtime flow graph; Release decision; Visualization</t>
  </si>
  <si>
    <t>Cyber-physical systems; Critical infrastructure; Industrial control systems; Systematic design framework; Axiomatic design; Invariants; Anomaly detection; Supervised machine learning</t>
  </si>
  <si>
    <t>electronic nose; classification algorithm; gas sensor array; explosive detection</t>
  </si>
  <si>
    <t>Anomaly detection; battery short circuit (SC); Li-ion battery; mobile phone; on-board fault diagnosis; rechargeable battery</t>
  </si>
  <si>
    <t>Transducers; Organizations; Learning automata; Pattern recognition; Entropy; Sensor systems; Anomaly detection; knowledge acquisition; learning automata; machine learning; pattern recognition; sequences</t>
  </si>
  <si>
    <t>Internet of Things; Security; RPL; Trust; Sinkhole attack; Random Forest; Subjective Logic</t>
  </si>
  <si>
    <t>Change point detection; log-Gaussian Cox process; system monitoring; extreme value theory; multi-output learning; cross-spectral mixture kernel</t>
  </si>
  <si>
    <t>RDF stream processing; SPARQL; Adaptive query processing; Distributed computing; Apache spark</t>
  </si>
  <si>
    <t>FEM: Finite Element Model</t>
  </si>
  <si>
    <t>security; honeynet; malicious; entropy; classification</t>
  </si>
  <si>
    <t>ACM proceedings; LATEX; text tagging</t>
  </si>
  <si>
    <t>Temporal Graphs; Graph management systems; Temporal graph traversal</t>
  </si>
  <si>
    <t>Source code analysis; event logging; development process; coding practices; industry domain</t>
  </si>
  <si>
    <t>Training; Anomaly detection; Probabilistic logic; Feature extraction; Fault diagnosis; Computational modeling; Standards; Ball bearing; deep learning (DL); deep variational autoencoder (VAE); intelligent fault diagnostics; novelty detection</t>
  </si>
  <si>
    <t>Anomaly detection; Fault location; Training; Task analysis; Data models; Probability; Probabilistic logic; Aeronautical bearing; cross-severity fault diagnosis; metric learning; neural network; outlier detection</t>
  </si>
  <si>
    <t>Recurrent neural network; convolutional neural network; deep learning; specification mining; transfer learning; black-box model inference; UAV AutoPilot; time series</t>
  </si>
  <si>
    <t>association rule mining; Cox proportional hazards model; discrete event data; failure prediction; reliability evaluation</t>
  </si>
  <si>
    <t>Fake news; Deep learning; Task analysis; Benchmark testing; Feature extraction; Entertainment industry; Biological system modeling; Misinformation detection; deep learning; multi-class text classification; word embeddings; text preprocessing; benchmarking</t>
  </si>
  <si>
    <t>IoT; smart factory; honeypot; Botnets; detection; security; model</t>
  </si>
  <si>
    <t>Maintenance; Key performance indicators; Natural language processing; Intelligence augmentation; Artificial intelligence</t>
  </si>
  <si>
    <t>Internet of Things; sensor networks; missing data recovery; abnormal node detection; repeated pattern; fuzzy logic; sensor correlations; false data injection attack</t>
  </si>
  <si>
    <t>Knowledge based system; Bayesian theorem; troubleshooting system; human support; self-learning</t>
  </si>
  <si>
    <t>Microservice; Logging; Tracing; Industrial survey</t>
  </si>
  <si>
    <t>Resilience; Dependability; Fault-tolerance; Self-healing; Self-repair; Diagnostics; Prognostics; Event correlation; Log analytics; Embedded systems; Cyber-physical systems; Internet of Things</t>
  </si>
  <si>
    <t>Log Analysis; Problem Identification; Clustering; Service Systems</t>
  </si>
  <si>
    <t>Aviation safety; classification algorithms; diagnosis; knowledge engineering; tree augmented Bayesian networks (TANs)</t>
  </si>
  <si>
    <t>Tunneling; covert channel; intrusion detection; ids; characterization; DNS protocol</t>
  </si>
  <si>
    <t>Classification method; Artificaial inteligence; Similarity analysis</t>
  </si>
  <si>
    <t>Attack preference modeling; Transductive learning; Graph embedding; Heterogeneous information network; Multi-attributed network</t>
  </si>
  <si>
    <t>cloud computing; logs; big data; text analytics; logging; unstructured data; log management</t>
  </si>
  <si>
    <t>System logs; event correlation; troubleshooting of telecom systems; mining algorithms</t>
  </si>
  <si>
    <t>Distributed Control System; Manufacturing; Process Control; Chemical Engineering Education</t>
  </si>
  <si>
    <t>Unsupervised learning; Strategic decision support; Outlier detection</t>
  </si>
  <si>
    <t>Reliability Analysis; Failure Monitoring; Digital Surveillance; High Performance Computing</t>
  </si>
  <si>
    <t>Intrusion detection; Machine learning; Protocols; Systematics; Smart grids; Deep learning; Cyber-physical systems; Intrusion detection; interpretable machine learning; rule learning; data mining; smart grid</t>
  </si>
  <si>
    <t>distributed control; smart cameras; machine vision; PLC and sensors</t>
  </si>
  <si>
    <t>Spoilage; Penicillium; Cereal; Shelf life; Bakery products; Microbial troubleshooting; Post-baking contamination</t>
  </si>
  <si>
    <t>Reliability; Languages; Log; failure diagnostics; debugging; software diagnosability; program analysis</t>
  </si>
  <si>
    <t>information assurance; log analysis; security framework</t>
  </si>
  <si>
    <t>engineering education; industry 4.0; project-based learning; open-source; online competition; online teaching</t>
  </si>
  <si>
    <t>intelligent information system; decision making; combine harvester; fault diagnostics; production rules; knowledge base</t>
  </si>
  <si>
    <t>Web API; Usage logs; Log format; Pre-processing</t>
  </si>
  <si>
    <t>outage analysis; root cause analysis; power system reliability; reliability improvement; power quality</t>
  </si>
  <si>
    <t>Condition monitoring; dynamic dependability; model-to-model transformation; prognostics; remaining useful life (RUL); risk monitor</t>
  </si>
  <si>
    <t>data center networks; edge computing; fog computing; healthcare ecosystem; internet of things; network functions virtualization; software-defined networking</t>
  </si>
  <si>
    <t>autonomic logistics; support effectiveness; Modeling; Simulating</t>
  </si>
  <si>
    <t>Laser Powder Bed Fusion; Monitoring; Machine learning; Optical Emission; Acoustic Emission</t>
  </si>
  <si>
    <t>Acoustic emission; additive manufacturing; in situ monitoring; machine learning; artificial intelligence; laser material processing</t>
  </si>
  <si>
    <t>bio-refinery; fault diagnosis; fuzzy expert systems; industrial deodorizer; plant troubleshooting</t>
  </si>
  <si>
    <t>coliform; cheese; facility; whey; conveyor belt</t>
  </si>
  <si>
    <t>Structural health monitoring; Data mining; Artificial intelligence; Machine learning; Deep learning; Industry 4; 0</t>
  </si>
  <si>
    <t>Feature extraction; Predictive models; Decision support systems; Data models; Machine learning; Monitoring; Medical devices; Customer service; decision support system; IoT data; explainable AI; machine learning; big data; industrial AI</t>
  </si>
  <si>
    <t>narrative analysis; stakeholder engagement processes; process design; public participation; narrative construction of reality; contentious planning</t>
  </si>
  <si>
    <t>diaries; EZ-Log; haemophilia; record keeping; survey</t>
  </si>
  <si>
    <t>Sponges; Actinomycete; Micromonospora; Natural products</t>
  </si>
  <si>
    <t>Miniature mass spectrometer; In-situ gas analysis; Harsh environment; Unmanned aerial system; Validation and calibration; Remote sensing comparison; Volcanic plume analysis; Volcanic monitoring; Airborne instrumentation; Volcanic emissions analysis</t>
  </si>
  <si>
    <t>Authentication protocol; Trusted connection architecture; Wireless sensor networks; Syverson-Van Oorschot (SVO); Automated Validation of Internet Security Protocols and Applications (AVISPA)</t>
  </si>
  <si>
    <t>fuzzy theory; Fault-Tree; real time; pollutant</t>
  </si>
  <si>
    <t>asymmetry; signal distortion; mathematical models; troubleshooting; fuzzy logic; decision support</t>
  </si>
  <si>
    <t>machine learning; overlay; fault detection; virtual metrology; integrated metrology</t>
  </si>
  <si>
    <t>Diagnostics; Depot repair; ATML; XML; ATE software</t>
  </si>
  <si>
    <t>misconfiguration; Ethernet; collisions; late collisions; packet loss; active measurement; probing</t>
  </si>
  <si>
    <t>formal verification; Hoare logic; Petri nets; mathematical modeling; parallel programming; CUDA; MPI; OpenMP</t>
  </si>
  <si>
    <t>Eisenberg hydrophobicity scale; Capsid; Biotechnology; Virus removal; Log removal value; Antibody manufacturing</t>
  </si>
  <si>
    <t>Factor evaluations; Remote diagnosis performance; PLC; Automated system; Statistical analysis; Survey</t>
  </si>
  <si>
    <t>Objects; Triggering roles; Material knowing; Practice-based studies; Case study</t>
  </si>
  <si>
    <t>acoustics; integrated circuits; inspection; diagnostics; automatic test equipment</t>
  </si>
  <si>
    <t>Arctic; Light stress; Under-ice bloom; DMSP</t>
  </si>
  <si>
    <t>light source; fault detection and classification; availability</t>
  </si>
  <si>
    <t>Closed Loop Knowledge System; Knowledge Engineering; Data Warehousing</t>
  </si>
  <si>
    <t>adrenocorticotropic hormone (ACTH) challenge; anthropogenic stressors; Canis latrans; diurnal variation; enzyme immunoassay; fecal glucocorticoid metabolite analysis; stress response</t>
  </si>
  <si>
    <t>Surface figure test; interferometric null test; spatial light modulator; phase control; computer holography</t>
  </si>
  <si>
    <t>whey; biofilm; bioreactor; dairy</t>
  </si>
  <si>
    <t>demography; Gopherus polyphemus; hierarchical model; mark&amp;#8208; recapture analysis; minimum viable population; population structure; population viability analysis; survival</t>
  </si>
  <si>
    <t>rolling stock; diagnostic methods; electrical equipment; reliability; maintenance; technical diagnostics</t>
  </si>
  <si>
    <t>mobile apps; usability testing; user experience design; mobile phone; mhealth; iterative testing; participatory research; user demographics; worker participation</t>
  </si>
  <si>
    <t>hybrid electric train; load sharing mechanism; regenerative braking technology</t>
  </si>
  <si>
    <t>Per- and polyfluoroalkyl substance (PFAS); Polyfluoroalkyl phosphoric acid ester (PAP); Fluorotelomer alcohol (FTOH); Child exposure; Estimated daily intake (EDI); Standard reference material (SRM 2585)</t>
  </si>
  <si>
    <t>mitochondrial DNA; quantitative PCR; thermal processing</t>
  </si>
  <si>
    <t>Steroid hormone; Blubber; Marine mammal; Bottlenose dolphin; LC-MS/MS</t>
  </si>
  <si>
    <t>glycerol-3-phosphate dehydrogenase; serine phosphorylation; muscle; Richardson's ground squirrel; hibernation</t>
  </si>
  <si>
    <t>Carbon and nitrogen stable isotopes; Salmon; Geology; Anadromous barriers</t>
  </si>
  <si>
    <t>BacteriALERT; Quantitative PCR; Bacteroidales; Fecal pollution; Septic systems</t>
  </si>
  <si>
    <t>Bayesian networks (BNs); fault diagnosis</t>
  </si>
  <si>
    <t>V-48; Isotope harvesting; Heavy-ion fragmentation; National superconducting cyclotron laboratory</t>
  </si>
  <si>
    <t>Environmental Sciences; Issue 137; Surveillance; video monitoring; ground-nesting; waterbird; breeding; behavior; common tern; Sterna hirundo</t>
  </si>
  <si>
    <t>peat; PM2; 5; fire; emissions</t>
  </si>
  <si>
    <t>Proceedings Paper</t>
  </si>
  <si>
    <t>Article; Early Access</t>
  </si>
  <si>
    <t>Article; Proceedings Paper</t>
  </si>
  <si>
    <t>Review; Early Access</t>
  </si>
  <si>
    <t>SPRINGER</t>
  </si>
  <si>
    <t>IEEE COMPUTER SOC</t>
  </si>
  <si>
    <t>ELSEVIER SCIENCE INC</t>
  </si>
  <si>
    <t>ELSEVIER</t>
  </si>
  <si>
    <t>SPRINGER INTERNATIONAL PUBLISHING AG</t>
  </si>
  <si>
    <t>ELSEVIER ADVANCED TECHNOLOGY</t>
  </si>
  <si>
    <t>PERGAMON-ELSEVIER SCIENCE LTD</t>
  </si>
  <si>
    <t>IEEE-INST ELECTRICAL ELECTRONICS ENGINEERS INC</t>
  </si>
  <si>
    <t>ELSEVIER SCIENCE BV</t>
  </si>
  <si>
    <t>TAYLOR &amp; FRANCIS INC</t>
  </si>
  <si>
    <t>ASSOC COMPUTING MACHINERY</t>
  </si>
  <si>
    <t>SPIE-INT SOC OPTICAL ENGINEERING</t>
  </si>
  <si>
    <t>SPRINGER-VERLAG BERLIN</t>
  </si>
  <si>
    <t>ZHEJIANG UNIV</t>
  </si>
  <si>
    <t>ELSEVIER SCI LTD</t>
  </si>
  <si>
    <t>WILEY</t>
  </si>
  <si>
    <t>SPRINGER LONDON LTD</t>
  </si>
  <si>
    <t>SOC PETROLEUM ENG</t>
  </si>
  <si>
    <t>SPRINGER-VERLAG SINGAPORE PTE LTD</t>
  </si>
  <si>
    <t>E D P SCIENCES</t>
  </si>
  <si>
    <t>PUBLIC LIBRARY SCIENCE</t>
  </si>
  <si>
    <t>WILEY-BLACKWELL</t>
  </si>
  <si>
    <t>INST NAVIGATION</t>
  </si>
  <si>
    <t>HINDAWI LTD</t>
  </si>
  <si>
    <t>SCITEPRESS</t>
  </si>
  <si>
    <t>INDERSCIENCE ENTERPRISES LTD</t>
  </si>
  <si>
    <t>ACADEMIC PRESS LTD- ELSEVIER SCIENCE LTD</t>
  </si>
  <si>
    <t>ASME</t>
  </si>
  <si>
    <t>TOMSK POLYTECHNIC UNIV, PUBLISHING HOUSE</t>
  </si>
  <si>
    <t>AMER SOC MECHANICAL ENGINEERS</t>
  </si>
  <si>
    <t>WORLD SCIENTIFIC PUBL CO PTE LTD</t>
  </si>
  <si>
    <t>IGI GLOBAL</t>
  </si>
  <si>
    <t>ATLANTIS PRESS</t>
  </si>
  <si>
    <t>PEERJ INC</t>
  </si>
  <si>
    <t>GRAZ UNIV TECHNOLGOY, INST INFORMATION SYSTEMS COMPUTER MEDIA-IICM</t>
  </si>
  <si>
    <t>EMERALD GROUP PUBLISHING LTD</t>
  </si>
  <si>
    <t>TECH SCIENCE PRESS</t>
  </si>
  <si>
    <t>SPRINGERNATURE</t>
  </si>
  <si>
    <t>USENIX ASSOC</t>
  </si>
  <si>
    <t>WILEY-HINDAWI</t>
  </si>
  <si>
    <t>AMER INST PHYSICS</t>
  </si>
  <si>
    <t>SCIENCE &amp; INFORMATION SAI ORGANIZATION LTD</t>
  </si>
  <si>
    <t>PHM SOCIETY</t>
  </si>
  <si>
    <t>OXFORD UNIV PRESS</t>
  </si>
  <si>
    <t>IATED-INT ASSOC TECHNOLOGY EDUCATION &amp; DEVELOPMENT</t>
  </si>
  <si>
    <t>C S R E A PRESS</t>
  </si>
  <si>
    <t>OGAREV MORDOVIA STATE UNIV</t>
  </si>
  <si>
    <t>TAYLOR &amp; FRANCIS LTD</t>
  </si>
  <si>
    <t>SAGE PUBLICATIONS INC</t>
  </si>
  <si>
    <t>TECH ASSOC PULP PAPER IND INC</t>
  </si>
  <si>
    <t>BIOMED CENTRAL LTD</t>
  </si>
  <si>
    <t>SOUTHAM BUSINESS COMMUNICATION INC</t>
  </si>
  <si>
    <t>AMER CHEMICAL SOC</t>
  </si>
  <si>
    <t>I O S PRESS</t>
  </si>
  <si>
    <t>SPRINGER HEIDELBERG</t>
  </si>
  <si>
    <t>GAS PROCESSORS ASSOC</t>
  </si>
  <si>
    <t>OXFORD UNIV PRESS INC</t>
  </si>
  <si>
    <t>AMER ASSOC ADVANCEMENT SCIENCE</t>
  </si>
  <si>
    <t>PLEIADES PUBLISHING INC</t>
  </si>
  <si>
    <t>JMIR PUBLICATIONS, INC</t>
  </si>
  <si>
    <t>COPERNICUS GESELLSCHAFT MBH</t>
  </si>
  <si>
    <t>NATURE RESEARCH</t>
  </si>
  <si>
    <t>CANADIAN SCIENCE PUBLISHING, NRC RESEARCH PRESS</t>
  </si>
  <si>
    <t>NATURE PUBLISHING GROUP</t>
  </si>
  <si>
    <t>JOURNAL OF VISUALIZED EXPERIMENTS</t>
  </si>
  <si>
    <t>AMER GEOPHYSICAL UNION</t>
  </si>
  <si>
    <t>Selected (if all ICs and no EC)</t>
  </si>
  <si>
    <t>IC1</t>
  </si>
  <si>
    <t>EC1</t>
  </si>
  <si>
    <t>EC2</t>
  </si>
  <si>
    <t>EC3</t>
  </si>
  <si>
    <t>EC4</t>
  </si>
  <si>
    <t>EC5</t>
  </si>
  <si>
    <t>IC4</t>
  </si>
  <si>
    <t>yes</t>
  </si>
  <si>
    <t>No</t>
  </si>
  <si>
    <t>Yes</t>
  </si>
  <si>
    <t>no</t>
  </si>
  <si>
    <t>EC12</t>
  </si>
  <si>
    <t>IC5</t>
  </si>
  <si>
    <t>IC3</t>
  </si>
  <si>
    <t>IC2</t>
  </si>
  <si>
    <t>Total</t>
  </si>
  <si>
    <t>important</t>
  </si>
  <si>
    <t>Column1</t>
  </si>
  <si>
    <t>Generate dataset</t>
  </si>
  <si>
    <t>Second round selection</t>
  </si>
  <si>
    <t>Paper Selection Criteria</t>
  </si>
  <si>
    <t>RQ1</t>
  </si>
  <si>
    <t>RQ2</t>
  </si>
  <si>
    <t>RQ3</t>
  </si>
  <si>
    <t>RQ4</t>
  </si>
  <si>
    <t>Domain</t>
  </si>
  <si>
    <t>Data set</t>
  </si>
  <si>
    <t>Challenges</t>
  </si>
  <si>
    <t>private - public</t>
  </si>
  <si>
    <t>Publication title</t>
  </si>
  <si>
    <t>Year</t>
  </si>
  <si>
    <t>Venue name</t>
  </si>
  <si>
    <t>Venue type</t>
  </si>
  <si>
    <t>Research Type</t>
  </si>
  <si>
    <t>Validation Type</t>
  </si>
  <si>
    <t>Publication Details</t>
  </si>
  <si>
    <t>Publication Analysis</t>
  </si>
  <si>
    <t>Data Attributes</t>
  </si>
  <si>
    <t>Techniques to Analyze</t>
  </si>
  <si>
    <t>Tools</t>
  </si>
  <si>
    <t>Benefits</t>
  </si>
  <si>
    <t>(PLC)</t>
  </si>
  <si>
    <t xml:space="preserve">discrete event systems - </t>
  </si>
  <si>
    <t xml:space="preserve">a nominal deterministic finite-state automaton-based model of the PLC control process - control signal data - </t>
  </si>
  <si>
    <t xml:space="preserve">bid data - </t>
  </si>
  <si>
    <t xml:space="preserve">Model base fault free- k-means algorithm - clustering </t>
  </si>
  <si>
    <t xml:space="preserve">proposed of solution </t>
  </si>
  <si>
    <t>Experience</t>
  </si>
  <si>
    <t>investigate models with predictive and preventive fault finding features -incorporate more information from various other sources</t>
  </si>
  <si>
    <t>more accurate and effective</t>
  </si>
  <si>
    <t xml:space="preserve">Model base - patterns by unsupervised machine learning - </t>
  </si>
  <si>
    <t>Faster</t>
  </si>
  <si>
    <t>heterogeneous logs</t>
  </si>
  <si>
    <t>Spark - Trace log - Synthetic - Storage Server - OpenStack - PCAP - Network</t>
  </si>
  <si>
    <t>may not cover all the possible use-cases</t>
  </si>
  <si>
    <t>time-series numeric data</t>
  </si>
  <si>
    <t xml:space="preserve">Clustering - kmeans - </t>
  </si>
  <si>
    <t>accurate - precision - recall</t>
  </si>
  <si>
    <t>further improve the accuracy, verify the versatility of the method with different machines, add different sensor data types such as CPU or network load,</t>
  </si>
  <si>
    <t>air traffic control domain</t>
  </si>
  <si>
    <t>extract quantitative metrics - game theoretic feature</t>
  </si>
  <si>
    <t>high precision and recall at small tuning efforts</t>
  </si>
  <si>
    <t>online data clustering and evolutionary game theory - evaluate the proposed method on different systems</t>
  </si>
  <si>
    <t>ATC system</t>
  </si>
  <si>
    <t xml:space="preserve">Time-series </t>
  </si>
  <si>
    <t>graph data structure - GNN) algorithm to detect abnormal nodes</t>
  </si>
  <si>
    <t>accuracy</t>
  </si>
  <si>
    <t>overfitting</t>
  </si>
  <si>
    <t>ADFALD</t>
  </si>
  <si>
    <t>Unlabaled</t>
  </si>
  <si>
    <t>RNN-AE and RNN-DAE - IF isolation forest - sequential information preserving log embedding algorithms and machine learning-based - fixed size of continuous vector - unsupervised - Doc2Vec -RNN-BASED AUTO-ENCODER (RNN-AE)</t>
  </si>
  <si>
    <t>add various attributes on real systems such as system call, API information, and multiple artifacts considering network, registry, and process</t>
  </si>
  <si>
    <t>distributed</t>
  </si>
  <si>
    <t xml:space="preserve">a factory automation dataset and a Secure Water Treatment (SWaT) - </t>
  </si>
  <si>
    <t>precision - robust</t>
  </si>
  <si>
    <t xml:space="preserve">blockchain-based - multi-source analysis - </t>
  </si>
  <si>
    <t>share anomaly with other manufactures</t>
  </si>
  <si>
    <t>HDFS open source dataset and Inspur server dataset</t>
  </si>
  <si>
    <t xml:space="preserve">Model base -BLSTM (Bidirectional Long Short Term Memory) deep network - </t>
  </si>
  <si>
    <t>distributed system</t>
  </si>
  <si>
    <t>improves the event count matrix of the traditional PCA network in the feature extraction stage</t>
  </si>
  <si>
    <t>consider the detection of log parameters</t>
  </si>
  <si>
    <t>Journals</t>
  </si>
  <si>
    <t>Conferences</t>
  </si>
  <si>
    <t>Graph-based Deep Learning - microservice</t>
  </si>
  <si>
    <t>high precision (0.93) and recall (0.97), average increase of 0.37 in F1-score.</t>
  </si>
  <si>
    <t>support more different kinds of anomalies of microservice systems such as response time anomalies, and on the other hand evaluate DeepTraLog with different kinds of microservice systems.</t>
  </si>
  <si>
    <t>formalised method for pre-processing and transforming ICS device logs into event logs</t>
  </si>
  <si>
    <t>ICS device logs record</t>
  </si>
  <si>
    <t>expand this research on anomaly detection</t>
  </si>
  <si>
    <t>Not for anomaly detection</t>
  </si>
  <si>
    <t>micro-services architectures using service execution logs (temporally) and query traces (spatially).</t>
  </si>
  <si>
    <t>large-scale</t>
  </si>
  <si>
    <t>exploring an effective way to not only detect anomalies but also localize and rank the root causes of faults</t>
  </si>
  <si>
    <t>Federated - privacy-preserving</t>
  </si>
  <si>
    <t>DeepLog - Loganomaly</t>
  </si>
  <si>
    <t>TCN-ACNN based deep anomaly detection model</t>
  </si>
  <si>
    <t>evaluate its real-world utility and performance.</t>
  </si>
  <si>
    <t xml:space="preserve">construct a 2D matrix - ant colony optimization algorithm </t>
  </si>
  <si>
    <t>console logs (raw logs)</t>
  </si>
  <si>
    <t>visualization of the anomaly detection procedure and anomaly detection on log flow outliers with only normal dataset.</t>
  </si>
  <si>
    <t>evaluation research</t>
  </si>
  <si>
    <t>Evaluation</t>
  </si>
  <si>
    <t>high accuracy and good efficiency</t>
  </si>
  <si>
    <t>variational autoencoders (VAEs) - Log Parsing -</t>
  </si>
  <si>
    <t>HDFS log dataset - OpenStack log dataset</t>
  </si>
  <si>
    <t>high performance and robustness</t>
  </si>
  <si>
    <t>pre-trained language models - Bi-LSTM - Anomaly Detection using Multi-Class Classification -Anomaly Detection using Log Vector Regression -</t>
  </si>
  <si>
    <t>Add data from distributed tracing data.</t>
  </si>
  <si>
    <t>CloudLab OpenStack</t>
  </si>
  <si>
    <t>deep neural network - unsupervised method</t>
  </si>
  <si>
    <t>high noise - unstructured information</t>
  </si>
  <si>
    <t>time-efficient model updates and small model sizes.</t>
  </si>
  <si>
    <t>Personal experience paper</t>
  </si>
  <si>
    <t>Amazon EC2</t>
  </si>
  <si>
    <t>precision of 92.3%.</t>
  </si>
  <si>
    <t>correlation and Causality Learning with Multiple Regression Models - Clustering Logged Events - Logs Clustering Learning by Pearson Coefficient</t>
  </si>
  <si>
    <t>designing self-adaptive operations -self-healing</t>
  </si>
  <si>
    <t>cloud monitoring metrics</t>
  </si>
  <si>
    <t>achieves higher detection accuracy and can detect unknown anomaly data.</t>
  </si>
  <si>
    <t xml:space="preserve">Decision tree Classfier - model base HMM (hidden Markov models)- </t>
  </si>
  <si>
    <t>build a stronger model</t>
  </si>
  <si>
    <t>Web Log</t>
  </si>
  <si>
    <t xml:space="preserve">event logs - </t>
  </si>
  <si>
    <t>analysis of further industrial software platforms - recommendation for reengineer an existing logging infrastructure</t>
  </si>
  <si>
    <t xml:space="preserve">Distribution of the Logging Procedures - </t>
  </si>
  <si>
    <t>precision”, “recall”, “specificity”, “F1 measure”, and “accuracy”.</t>
  </si>
  <si>
    <t>Log parsing - Feature extraction - Anomaly detection - logistic regression (LR), decision tree (DT), support vector machine (SVM), random forest (RF), and K-nearest neighbors (KNN)”.</t>
  </si>
  <si>
    <t>unstructured text</t>
  </si>
  <si>
    <t>HDFS data [47]andBGL data</t>
  </si>
  <si>
    <t>Hadoop Platform</t>
  </si>
  <si>
    <t>high-dimensional and unstructured</t>
  </si>
  <si>
    <t>Hive, HBase, YARN, HDFS, MapReduce and Zookeeper - INFO, WARN, ERROR, and FATAL.</t>
  </si>
  <si>
    <t xml:space="preserve">CORRELATION ANALYSIS - one-pass clustering -Bi-LSTM - knowledge graph - end-to-end CAB net model - </t>
  </si>
  <si>
    <t>dataset publicly available</t>
  </si>
  <si>
    <t>government organization of 95 employees in Taiwan</t>
  </si>
  <si>
    <t xml:space="preserve">pre-processing raw data - Markov model - </t>
  </si>
  <si>
    <t>logs of Active Directory domain service</t>
  </si>
  <si>
    <t>limited by information which AD log - keep improving the recall rate without sacrificing accompanied precision - make a clustering analysis on the intra-net accounts to see whether different people behave like a group or not.</t>
  </si>
  <si>
    <t>parse log messages</t>
  </si>
  <si>
    <t xml:space="preserve">unstructured - distributed systems - </t>
  </si>
  <si>
    <t>Frequent pattern mining - Heuristics - Iterative partitioning - Clustering - Parsing tree - Evolutionery algorithm</t>
  </si>
  <si>
    <t>loghub data repository</t>
  </si>
  <si>
    <t>further improvements</t>
  </si>
  <si>
    <t>System Log Event Block Detection (SLEBD)- higher level anomaly detection - event blocks - deep learning algorithms to model and classify event sequences</t>
  </si>
  <si>
    <t>unstructured log</t>
  </si>
  <si>
    <t xml:space="preserve">machine learning based approach to study system behaviors using EB lists - </t>
  </si>
  <si>
    <t>high detection accuracy and low computational complexity</t>
  </si>
  <si>
    <t>K-prototype clustering and k-NN classification algorithms - k-NN classification</t>
  </si>
  <si>
    <t>massive log</t>
  </si>
  <si>
    <t>collect more anomaly logs generated by different types of attacks to make the labeled logs</t>
  </si>
  <si>
    <t>Log2Vec</t>
  </si>
  <si>
    <t>unstructured logs</t>
  </si>
  <si>
    <t>assign a “soft” representation to every log at runtime</t>
  </si>
  <si>
    <t>use Log2Vec to improve log-based service management tasks (e.g., failure prediction, root cause analysis)</t>
  </si>
  <si>
    <t>KDD Cup99</t>
  </si>
  <si>
    <t xml:space="preserve">GRU (Gated Recurrent Unit) and SVDD (Support Vector Domain Description) classifier model - </t>
  </si>
  <si>
    <t xml:space="preserve">high-dimensional data and extensive data association - time series data - </t>
  </si>
  <si>
    <t>more complex data, and the environment will be extended to the field of the Internet of Things.</t>
  </si>
  <si>
    <t xml:space="preserve">Social Event Logs - </t>
  </si>
  <si>
    <t xml:space="preserve">unsupervised, schema-agnostic detection - FARE (Finding Anomalous Resources and Events) - </t>
  </si>
  <si>
    <t xml:space="preserve">natural language processing - Part-of-Speech (PoS) and Named Entity Recognition (NER) - </t>
  </si>
  <si>
    <t>semi-structured</t>
  </si>
  <si>
    <t>preprocessing of data</t>
  </si>
  <si>
    <t xml:space="preserve">Big data - unstructured logs - </t>
  </si>
  <si>
    <t>better accuracy (reaches to 99%)</t>
  </si>
  <si>
    <t>Convolutional Neural Networks (CNN) - logkey2vec - Long Short term memory (LSTM) and Multilayer Perceptron (MLP)</t>
  </si>
  <si>
    <t>Hadoop Distributed File System (HDFS) logs</t>
  </si>
  <si>
    <t>more complex system logs</t>
  </si>
  <si>
    <t>text logs +  time-series numeric data</t>
  </si>
  <si>
    <t xml:space="preserve"> Local Outlier Factor (LOF) - Pre-processing - Normalization - Windowing - LOF - Post-processing</t>
  </si>
  <si>
    <t xml:space="preserve">ethod is not suitable for detecting anomalies that occur many times in similar forms - use other outlier detection methods - </t>
  </si>
  <si>
    <t>discrete and real-value data - time series-</t>
  </si>
  <si>
    <t>unlabeled - high-dimensional</t>
  </si>
  <si>
    <t xml:space="preserve">K-SeenBefore (KSB) - K-SeenBefore (KSB) - K-Nearest Neighbor classifiers - </t>
  </si>
  <si>
    <t>extension of the current work to more finegrained handling of different numerical data, alternate time anomaly approaches, and handling combinations of parameter values in addition to evaluating each parameter in isolation</t>
  </si>
  <si>
    <t>cloud computing - Big Data techniques</t>
  </si>
  <si>
    <t xml:space="preserve">unstructured data - bigdata -  </t>
  </si>
  <si>
    <t xml:space="preserve">implement solution on right cloud environment - </t>
  </si>
  <si>
    <t>ProM</t>
  </si>
  <si>
    <t xml:space="preserve"> Process mining - model base - </t>
  </si>
  <si>
    <t>Petri net</t>
  </si>
  <si>
    <t>The automatic generation of plant model from this derived reference process model could be considered as the next step in future.</t>
  </si>
  <si>
    <r>
      <t xml:space="preserve">Decentralization -  Size - Accessibility - Multi-tenancy - Unstructured log files   - </t>
    </r>
    <r>
      <rPr>
        <sz val="11"/>
        <color rgb="FFFF0000"/>
        <rFont val="Calibri"/>
        <family val="2"/>
        <scheme val="minor"/>
      </rPr>
      <t>resource, timestamp</t>
    </r>
  </si>
  <si>
    <t>Event log</t>
  </si>
  <si>
    <t xml:space="preserve">alarms log - </t>
  </si>
  <si>
    <t>2 million alarms generated by 2 months of TIM Network Operations Center in Northern Italy</t>
  </si>
  <si>
    <t xml:space="preserve">unsupervised machine learning - ule mining - </t>
  </si>
  <si>
    <t>extract knowledge from alarm logs and simplify network maintenance.</t>
  </si>
  <si>
    <t>datasets, namely ‘‘Small’’, ‘‘Mid’’, ‘‘Large’’ and ‘‘Extra Large’’ were generated by real-life networking devices that operate at Ericsson-ELTE Software Technology Lab</t>
  </si>
  <si>
    <t xml:space="preserve">takes the template of the actual log entry into account - </t>
  </si>
  <si>
    <t>telecommunication networks,</t>
  </si>
  <si>
    <t>ompare the performance with other methods - add machine learning algorithms</t>
  </si>
  <si>
    <t>unstructured - raw</t>
  </si>
  <si>
    <t>Secure Water Treatment (SWaT) testbed</t>
  </si>
  <si>
    <t>unsupervised machine learning - Deep Neural Networks (DNN) -</t>
  </si>
  <si>
    <t>add the logic of the controllers - improve the performance of our methods further.</t>
  </si>
  <si>
    <t>online monitoring</t>
  </si>
  <si>
    <t>Sequence mining - topology-aware sequence mining method (named TSM) - System Log Event Block Detection (SLEBD)</t>
  </si>
  <si>
    <t xml:space="preserve">unstructured - production supercomputer logs - </t>
  </si>
  <si>
    <t>Log Anomaly to Resolution (LA2R)</t>
  </si>
  <si>
    <t>real-time unlabeled log lines</t>
  </si>
  <si>
    <t>186K log lines from a production application server, spanning across 45 days.</t>
  </si>
  <si>
    <t>improve</t>
  </si>
  <si>
    <t>data from the production supercomputers at Oak Ridge National Laboratory and Sandia National Laboratory</t>
  </si>
  <si>
    <t>online filtering framework for environmental logs - 2-dimensional online filtering mechanism to remove redundant and noisy data via feature selection and instance selection</t>
  </si>
  <si>
    <t>integrating this framework with the OVIS monitoring tool</t>
  </si>
  <si>
    <t>environmental logs</t>
  </si>
  <si>
    <t xml:space="preserve">Big data - Large Streaming Data - </t>
  </si>
  <si>
    <t>Correlated anomaly detection - ovel randomized algorithms rPS and gPS for better detection of correlated anomalies</t>
  </si>
  <si>
    <t>U.S. stock daily price data set</t>
  </si>
  <si>
    <t>prove the convergence of gPS algorithm - anomalous subgraph detection on a densely weighted network</t>
  </si>
  <si>
    <t xml:space="preserve">Big data - binary log files - </t>
  </si>
  <si>
    <t xml:space="preserve">Hadoop cluster - </t>
  </si>
  <si>
    <t>he use of other Big Data tool that run on the Hadoop platform</t>
  </si>
  <si>
    <t xml:space="preserve">ensemble prediction algorithm based on time series (EPABT) - asymmetric error cost (AEC) evaluation criterion -  </t>
  </si>
  <si>
    <t xml:space="preserve">statistical log analysis - power industrial network log data - </t>
  </si>
  <si>
    <t>enevtmining or tickets mining into field of CPPS</t>
  </si>
  <si>
    <t xml:space="preserve">Convolutional Neural Networks - </t>
  </si>
  <si>
    <t>Hadoop DFS</t>
  </si>
  <si>
    <t>extracting input sequence and predicting output target as a sequence of log keys instead of only single log key</t>
  </si>
  <si>
    <t>Townhall database</t>
  </si>
  <si>
    <t xml:space="preserve"> maximal spanning tree to detect the strongest similarities between features.- </t>
  </si>
  <si>
    <t>the advantages and disadvantages of the proposed method.</t>
  </si>
  <si>
    <t xml:space="preserve">SQL </t>
  </si>
  <si>
    <t>free grammar-based rapid event analysis</t>
  </si>
  <si>
    <t>Raw data</t>
  </si>
  <si>
    <t>Example</t>
  </si>
  <si>
    <t>graph-level real-time trace-level Root-cause analysis (RCA) offline+online</t>
  </si>
  <si>
    <t xml:space="preserve">distributed systems - </t>
  </si>
  <si>
    <t>Alibaba</t>
  </si>
  <si>
    <t>some supervised approaches may be introduced to improve the precision and recall of the RCA</t>
  </si>
  <si>
    <t>Privacy preserving</t>
  </si>
  <si>
    <t xml:space="preserve">loud - SQL queries - </t>
  </si>
  <si>
    <t xml:space="preserve">autonomous diagnosing- </t>
  </si>
  <si>
    <t>Alibaba Cloud</t>
  </si>
  <si>
    <t>find specific queries (including system kernel bugs and host problems) that cause anomalies other than SQL templates and integrate more repairing actions into PinSQL.- utilize more performance metrics and explore the complex relationships among performance metrics when detecting R-SQLs</t>
  </si>
  <si>
    <t xml:space="preserve">time-series data - </t>
  </si>
  <si>
    <t xml:space="preserve">Analyzing Formal Documentation - Analyzing Forum Discussions - Specifying Requirements for Anomaly Detection Models - LSTM Models - Rule-Based Models - </t>
  </si>
  <si>
    <t xml:space="preserve">Add NLP supported tools - Complex interactions between symptoms - Explainable diagnoses - Support non functional requirements-  </t>
  </si>
  <si>
    <t>Federated</t>
  </si>
  <si>
    <t xml:space="preserve">Virtual Knowledge Graph (VKG) - log knowledge graphs - decentralized approach - </t>
  </si>
  <si>
    <t xml:space="preserve">multiple hosts - ad-hoc log  - unstructured log data - </t>
  </si>
  <si>
    <t>log files are parsed on demand and not indexed - improve the query analysis</t>
  </si>
  <si>
    <t xml:space="preserve">text logs - </t>
  </si>
  <si>
    <t xml:space="preserve">Micro2vec - transfer to numeric representations - </t>
  </si>
  <si>
    <t>extend our experiments to production systems and to different application domains</t>
  </si>
  <si>
    <t>labelled datasets</t>
  </si>
  <si>
    <t>supervised classifier - causal decomposition method</t>
  </si>
  <si>
    <t xml:space="preserve">usee unsupervised learning - to make our solution applicable to unknown scenarios and unlabelled datasets - </t>
  </si>
  <si>
    <t>time series - semi-structured - distributrd</t>
  </si>
  <si>
    <t xml:space="preserve">integration between log file and monitoring data - construct a specific dictionary for each log file - Natural Language Processing - clustering algorithm - data preprocessing, exploration of messages and creation of the dictionary, creation of the feature matrix and clustering algorithm </t>
  </si>
  <si>
    <t>investigate results obtained with the application of time series anomaly techniques</t>
  </si>
  <si>
    <t xml:space="preserve">Process Mining - log-file analytics and machine learning - </t>
  </si>
  <si>
    <t>bisecting process models requires various protocols to be followed</t>
  </si>
  <si>
    <t>BG/L and Hadoop datasets</t>
  </si>
  <si>
    <t>time-stamped unstructured text message  -distributed - heterogeneous lines</t>
  </si>
  <si>
    <t xml:space="preserve">sampling the logs at regular intervals and to compute numeric scores - semi-supervised deep autoencoder - deep autoencoding - </t>
  </si>
  <si>
    <t xml:space="preserve">test on security datasets - </t>
  </si>
  <si>
    <t>Modbus dataset, and SWAT dataset</t>
  </si>
  <si>
    <t>data acquisition, pre-processing, and a flooding anomaly detector - unsupervised predictor and an unsupervised clustering method - NetFlow-based anomaly detection -</t>
  </si>
  <si>
    <t>Syslogs (Linux system logs) - Root cause analysis data</t>
  </si>
  <si>
    <t xml:space="preserve">syslogs dataset - </t>
  </si>
  <si>
    <t xml:space="preserve">root cause analysis - log parsing - decision tree model - sequential model using Keras - supervised learning algorithm - </t>
  </si>
  <si>
    <t xml:space="preserve">test it on in very large datasets - </t>
  </si>
  <si>
    <t xml:space="preserve">runtime logs - </t>
  </si>
  <si>
    <t xml:space="preserve">Attention-based Transformer Models - Log Preprocessing - The Machine Learning based LAD Module consists of the Weak Classification (WC) Module, the Supervised Anomaly Detection (SAD) Module, and the Unsupervised Anomaly Detection (USAD) Module -  </t>
  </si>
  <si>
    <t xml:space="preserve">Process Mining Graphs- adjacency matrix generated by Process Mining techniques - </t>
  </si>
  <si>
    <t>not suitable for non-linear programs</t>
  </si>
  <si>
    <t>structured log file</t>
  </si>
  <si>
    <t xml:space="preserve">root cause analysis - Knowledge-informed Hierarchical Bayesian Network (KHBN) model - Log Templates Extraction and Clustering -  </t>
  </si>
  <si>
    <t xml:space="preserve">big data cloud - time series metrics - </t>
  </si>
  <si>
    <t>try GAN together with active learning in the future to reduce the cost of manual fault injection and labeling</t>
  </si>
  <si>
    <t xml:space="preserve">raw log - </t>
  </si>
  <si>
    <t xml:space="preserve">embeds log patterns into semantic vectors and subsequently uses a self-attention based neural network - Log Parsing - Log Pattern Vectorization - </t>
  </si>
  <si>
    <t xml:space="preserve">HDFS BGL </t>
  </si>
  <si>
    <t>we will continue to explore the effects of pre-trained features using language models on different IT Operations management tasks such as fault localization and similar incident analysis. Besides, we plan to extend the studies to use more advanced language models such as GPT-3</t>
  </si>
  <si>
    <t>language models (embeddings) trained with IT Operations domain data</t>
  </si>
  <si>
    <t>distributed systems, supercomputers, operating systems to server applications</t>
  </si>
  <si>
    <t xml:space="preserve">OneClass SVM - </t>
  </si>
  <si>
    <t>noisy data - unlabeled data</t>
  </si>
  <si>
    <t>reducing the training time of the process - unsupervised learning process with log featurization - Removing the log information for the known issues - Parsing and preprocessing the log files - Building the text corpus - Training the Word2Vec model - Constructing the feature vector data - Bucketizing the data with time window - Training the Machine Learning Model</t>
  </si>
  <si>
    <t xml:space="preserve">large-scale - Event Log - </t>
  </si>
  <si>
    <t xml:space="preserve">Scalable On-line Anomaly Detection System - PrefixSpan algorithm - Smith-Waterman algorithm - Event Log Preprocessor - 3.1.2. Sequence Extrac - Relational Dependency Updater - Frequent Subsequence Miner - Anomaly Evaluator - </t>
  </si>
  <si>
    <t xml:space="preserve">consider the noise - integrated with smart logistics, smart cities and smart streets - </t>
  </si>
  <si>
    <t xml:space="preserve">distributed system - </t>
  </si>
  <si>
    <t>Hybrid Clustering Tree - log pattern miner - Preprocessing and Grouping Log Data by Length - One-Pass Clustering of Log Data - Merging Clusters and Identifying Variables</t>
  </si>
  <si>
    <t xml:space="preserve">cloud-based - imbalanced </t>
  </si>
  <si>
    <t>Microsoft</t>
  </si>
  <si>
    <t xml:space="preserve">Log3C - clustering-based - Cascading Clustering and Correlation analysis - log parsing - </t>
  </si>
  <si>
    <t>outliers - More debugging and diagnosis work</t>
  </si>
  <si>
    <t xml:space="preserve">Process Mining -  pre-processing and transforming device logs to event log - Non-real time analysis - </t>
  </si>
  <si>
    <t xml:space="preserve">Cyclic data logs - </t>
  </si>
  <si>
    <t>integrated with aditional data source - development of an automated system to transform ICS device logs to event logs - not real-time</t>
  </si>
  <si>
    <t xml:space="preserve">parse the log files - Execution trace extraction - </t>
  </si>
  <si>
    <t>console logs - CloudStack testbed and a Hadoop production system</t>
  </si>
  <si>
    <t>developing online detection algorithms - introducing machine learning approaches to automatically distinguish</t>
  </si>
  <si>
    <t xml:space="preserve">Unstructured - </t>
  </si>
  <si>
    <t xml:space="preserve">System Log Event Block Detection - Log Preprocessing - </t>
  </si>
  <si>
    <t>using FPGAs and ASICs to accelerate log analysis and event block extraction</t>
  </si>
  <si>
    <t xml:space="preserve">IBM public cloud - </t>
  </si>
  <si>
    <t>time-weighted control flow graph (TCFG) - Log parsing -  Time-weighted CFG mining</t>
  </si>
  <si>
    <t xml:space="preserve">cloud systems - execution logs - </t>
  </si>
  <si>
    <t xml:space="preserve"> improve the recall of our TCFG mining algorithm - identifying operational logs from transactional logs</t>
  </si>
  <si>
    <t>fast, memory efficient, accurate, and scalable.</t>
  </si>
  <si>
    <t>big data- heterogeneous sources - heterogeneous log</t>
  </si>
  <si>
    <t xml:space="preserve"> FAST LOG-PATTERN MINING - Log Pattern Recognition - Hierarchy of Patterns - unsupervised, 2 scalable and 3 robust to heterogeneity </t>
  </si>
  <si>
    <t>example</t>
  </si>
  <si>
    <t xml:space="preserve">combination of qualitative and quantitative input variables - STATISTICAL ANOMALY DETECTION - </t>
  </si>
  <si>
    <t>not real-time</t>
  </si>
  <si>
    <t xml:space="preserve">Real time - nominal model - Control Process Model Design and Working Procedure - </t>
  </si>
  <si>
    <t>PLC</t>
  </si>
  <si>
    <t xml:space="preserve">big data - </t>
  </si>
  <si>
    <t xml:space="preserve"> identify the root causes of the faults - add predictive and preventive fault finding features</t>
  </si>
  <si>
    <t xml:space="preserve">big data - hetregounous - Cloud - abnormal behavior detection method using MapReduce - </t>
  </si>
  <si>
    <t>Test on more big data set</t>
  </si>
  <si>
    <t xml:space="preserve">unstructured and semi-structured </t>
  </si>
  <si>
    <t xml:space="preserve">natural language processing (NLP) - Machine Learning - Statistical Analysis -Semantic Analysis  </t>
  </si>
  <si>
    <t>data privacy and security</t>
  </si>
  <si>
    <t>unstable log data - unstructured sentence</t>
  </si>
  <si>
    <t xml:space="preserve">Semi-supervise - Probabilistic Label Estimation - probabilistic label estimation - Log Sequence Clustering - Label Probability Measurement - GRU Neural Network:  </t>
  </si>
  <si>
    <t>incorporating more advanced interpretability analysis</t>
  </si>
  <si>
    <t xml:space="preserve">AutoEncoder Based with an attention mechanism - log parse base on Semantic Analysis and Clustering - both online and ofline- </t>
  </si>
  <si>
    <t xml:space="preserve"> HDFS - BGL - Thunderbird</t>
  </si>
  <si>
    <t>Evaluating the performance of the LogAttn model on a larger and more diverse set of log data.</t>
  </si>
  <si>
    <t>unstructured - small data set</t>
  </si>
  <si>
    <t xml:space="preserve">Attention-based Transformer Language Models/  - heuristic-based Weak Classification (WC) Module - </t>
  </si>
  <si>
    <t>Evaluating the effectiveness of the Log Attention model on a larger and more diverse set of log data.</t>
  </si>
  <si>
    <t>noisy data- missing log</t>
  </si>
  <si>
    <t xml:space="preserve">Process Mining Graphs - spectral gap analysis - event-logs generated - unsupervised - </t>
  </si>
  <si>
    <t>nonlinear approaches</t>
  </si>
  <si>
    <t>textual log files - event attributes and case attributes.</t>
  </si>
  <si>
    <t xml:space="preserve">Histogram Matrix (HMAT - combination of graphical and statistical techniques - </t>
  </si>
  <si>
    <t xml:space="preserve">centralized log file - textual log files - </t>
  </si>
  <si>
    <t>noisy data do not considered</t>
  </si>
  <si>
    <t>CSIC-2010</t>
  </si>
  <si>
    <t xml:space="preserve">Support Vector Machine (SVM) - Normalised Compression Distance (NCD) - </t>
  </si>
  <si>
    <t>further evaluate the accuracy of our methodology</t>
  </si>
  <si>
    <t>web logs - distributed</t>
  </si>
  <si>
    <t>firewall logs - Network log files</t>
  </si>
  <si>
    <t xml:space="preserve">Sequential Minimal Optimization (SMO) algorithm - prediction model - </t>
  </si>
  <si>
    <t>not online</t>
  </si>
  <si>
    <t>T</t>
  </si>
  <si>
    <t>Analysis</t>
  </si>
  <si>
    <t>DA</t>
  </si>
  <si>
    <t>Distributed systems</t>
  </si>
  <si>
    <t>Large-scale data</t>
  </si>
  <si>
    <t>Heterogeneous logs</t>
  </si>
  <si>
    <t>Structured logs</t>
  </si>
  <si>
    <t>Noisy data</t>
  </si>
  <si>
    <t>Discrete logs</t>
  </si>
  <si>
    <t>Time Series data</t>
  </si>
  <si>
    <t>Unlabaled data</t>
  </si>
  <si>
    <t>Distributed system</t>
  </si>
  <si>
    <t>Unstructured logs</t>
  </si>
  <si>
    <t xml:space="preserve">cloud </t>
  </si>
  <si>
    <t>Distributed systems - Time Series data - Unstructured logs - Heterogeneous logs</t>
  </si>
  <si>
    <t>Event Logs</t>
  </si>
  <si>
    <t>High Dimensional - Unstructured logs</t>
  </si>
  <si>
    <t xml:space="preserve">High Dimensional - Time Series data - </t>
  </si>
  <si>
    <t>Semi-structured logs</t>
  </si>
  <si>
    <t>Large-scale data - Unstructured logs</t>
  </si>
  <si>
    <t>Discrete Event Systems - Time Series data</t>
  </si>
  <si>
    <t>Unstructured logs - High Dimensiona</t>
  </si>
  <si>
    <t xml:space="preserve">Large-scale data </t>
  </si>
  <si>
    <t>Large-scale data - Binary Log Files</t>
  </si>
  <si>
    <t>High Dimensiona</t>
  </si>
  <si>
    <t>Labaled data</t>
  </si>
  <si>
    <t xml:space="preserve">Time Series data - Distributed systems - </t>
  </si>
  <si>
    <t>Distributed systems - Unstructured logs</t>
  </si>
  <si>
    <t>Time Series data - Semi-structured logs - Distributed systems</t>
  </si>
  <si>
    <t>Heterogeneous logs - Unstructured logs</t>
  </si>
  <si>
    <t>Time Series data - Unstructured logs - Distributed systems -Heterogeneous logs</t>
  </si>
  <si>
    <t>Distributed systems - Structured logs</t>
  </si>
  <si>
    <t>Large-scale data - Distributed systems - Time Series data</t>
  </si>
  <si>
    <t>Distributed systems - Distributed systems - Unstructured logs</t>
  </si>
  <si>
    <t>Unstructured logs - Small-scale data</t>
  </si>
  <si>
    <t>Unlabaled data - Noisy data</t>
  </si>
  <si>
    <t>Large-scale data - Event Logs</t>
  </si>
  <si>
    <t>Unstructured logs - Distributed system - Heterogeneous logs</t>
  </si>
  <si>
    <t>Large-scale data - Heterogeneous logs - Distributed system</t>
  </si>
  <si>
    <t xml:space="preserve">big data - hetregounous - Cloud - </t>
  </si>
  <si>
    <t xml:space="preserve">abnormal behavior detection method using MapReduce - </t>
  </si>
  <si>
    <t>Unstructured logs - Noisy data</t>
  </si>
  <si>
    <t>Distributed system - Unstructured logs</t>
  </si>
  <si>
    <t>Unstructured logs - Distributed system</t>
  </si>
  <si>
    <t>Graph-based Deep Learning</t>
  </si>
  <si>
    <t>Model-based</t>
  </si>
  <si>
    <t>A</t>
  </si>
  <si>
    <t>Clustering techniques</t>
  </si>
  <si>
    <t>Model-based techniques</t>
  </si>
  <si>
    <t>Graph-based techniques</t>
  </si>
  <si>
    <t>Feature extraction techniques</t>
  </si>
  <si>
    <t>Anomaly detection techniques</t>
  </si>
  <si>
    <t>Natural Language Processing (NLP) techniques</t>
  </si>
  <si>
    <t>Distributed and cloud-based techniques</t>
  </si>
  <si>
    <t>Process mining techniques</t>
  </si>
  <si>
    <t>Log Parsing and Preprocessing techniques</t>
  </si>
  <si>
    <t>Machine Learning techniques</t>
  </si>
  <si>
    <t>Lack of accuracy</t>
  </si>
  <si>
    <t>Not predictive - Need more data sources</t>
  </si>
  <si>
    <t>Lack of accuracy - Need more data sources</t>
  </si>
  <si>
    <t>Overfitting</t>
  </si>
  <si>
    <t>Need more data sources</t>
  </si>
  <si>
    <t>Not sharing anomaly</t>
  </si>
  <si>
    <t>Need more axpanion</t>
  </si>
  <si>
    <t>Not find cause</t>
  </si>
  <si>
    <t>Lack of perfrmance evaluation</t>
  </si>
  <si>
    <t>Not Real-time - Lack of perfrmance evaluation</t>
  </si>
  <si>
    <t>Not Real-time</t>
  </si>
  <si>
    <t>Not self-healing</t>
  </si>
  <si>
    <t>Not public data</t>
  </si>
  <si>
    <t>Need labeled data</t>
  </si>
  <si>
    <t>Not predictive</t>
  </si>
  <si>
    <t>Need Preprocessing</t>
  </si>
  <si>
    <t xml:space="preserve">method is not suitable for detecting anomalies that occur many times in similar forms - use other outlier detection methods - </t>
  </si>
  <si>
    <t>compare the performance with other methods - add machine learning algorithms</t>
  </si>
  <si>
    <t>Integrated with other tools</t>
  </si>
  <si>
    <t>The use of other Big Data tool that run on the Hadoop platform</t>
  </si>
  <si>
    <t>Need more time</t>
  </si>
  <si>
    <t>Not for large-scale data set</t>
  </si>
  <si>
    <t>Not for non-linear programs</t>
  </si>
  <si>
    <t>Integrated with other tools - Not Real-time</t>
  </si>
  <si>
    <t>Low recall</t>
  </si>
  <si>
    <t>Not predictive - Not find cause</t>
  </si>
  <si>
    <t>Workshop</t>
  </si>
  <si>
    <t>Symposium</t>
  </si>
  <si>
    <t xml:space="preserve">Convention </t>
  </si>
  <si>
    <t>Workshops</t>
  </si>
  <si>
    <t xml:space="preserve"> Symposium</t>
  </si>
  <si>
    <t>log parsing</t>
  </si>
  <si>
    <t>high dimensionality- Labaled data - Time Series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</si>
</sst>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family val="2"/>
    </font>
    <font>
      <sz val="8"/>
      <name val="Calibri"/>
      <family val="2"/>
      <scheme val="minor"/>
    </font>
    <font>
      <u/>
      <sz val="11"/>
      <color theme="10"/>
      <name val="Calibri"/>
      <family val="2"/>
      <scheme val="minor"/>
    </font>
    <font>
      <sz val="10"/>
      <color rgb="FF374151"/>
      <name val="Segoe UI"/>
      <family val="2"/>
    </font>
    <font>
      <b/>
      <sz val="10"/>
      <color theme="1"/>
      <name val="Arial"/>
      <family val="2"/>
    </font>
    <font>
      <sz val="11"/>
      <color rgb="FF000000"/>
      <name val="Calibri"/>
      <family val="2"/>
      <charset val="1"/>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FFFF00"/>
        <bgColor theme="9" tint="0.79998168889431442"/>
      </patternFill>
    </fill>
    <fill>
      <patternFill patternType="solid">
        <fgColor rgb="FFFFFF00"/>
        <bgColor indexed="64"/>
      </patternFill>
    </fill>
    <fill>
      <patternFill patternType="solid">
        <fgColor theme="7"/>
        <bgColor rgb="FFD9EAD3"/>
      </patternFill>
    </fill>
    <fill>
      <patternFill patternType="solid">
        <fgColor theme="5"/>
        <bgColor rgb="FFF4CCCC"/>
      </patternFill>
    </fill>
    <fill>
      <patternFill patternType="solid">
        <fgColor rgb="FFFF000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FFCC"/>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9"/>
        <bgColor indexed="64"/>
      </patternFill>
    </fill>
    <fill>
      <patternFill patternType="solid">
        <fgColor rgb="FFC00000"/>
        <bgColor indexed="64"/>
      </patternFill>
    </fill>
    <fill>
      <patternFill patternType="solid">
        <fgColor theme="7"/>
        <bgColor indexed="64"/>
      </patternFill>
    </fill>
    <fill>
      <patternFill patternType="solid">
        <fgColor theme="7"/>
        <bgColor theme="9" tint="0.79998168889431442"/>
      </patternFill>
    </fill>
    <fill>
      <patternFill patternType="solid">
        <fgColor rgb="FFFFC000"/>
        <bgColor indexed="64"/>
      </patternFill>
    </fill>
    <fill>
      <patternFill patternType="solid">
        <fgColor rgb="FFFFC000"/>
        <bgColor theme="9" tint="0.79998168889431442"/>
      </patternFill>
    </fill>
    <fill>
      <patternFill patternType="solid">
        <fgColor rgb="FF00B0F0"/>
        <bgColor indexed="64"/>
      </patternFill>
    </fill>
    <fill>
      <patternFill patternType="solid">
        <fgColor rgb="FF00B0F0"/>
        <bgColor theme="9" tint="0.79998168889431442"/>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tint="0.39997558519241921"/>
      </left>
      <right/>
      <top style="thin">
        <color theme="9" tint="0.39997558519241921"/>
      </top>
      <bottom style="thin">
        <color theme="9" tint="0.39997558519241921"/>
      </bottom>
      <diagonal/>
    </border>
    <border>
      <left style="thin">
        <color theme="9" tint="0.39997558519241921"/>
      </left>
      <right/>
      <top/>
      <bottom/>
      <diagonal/>
    </border>
    <border>
      <left style="thin">
        <color indexed="64"/>
      </left>
      <right style="thin">
        <color indexed="64"/>
      </right>
      <top style="thin">
        <color indexed="64"/>
      </top>
      <bottom style="thin">
        <color indexed="64"/>
      </bottom>
      <diagonal/>
    </border>
    <border>
      <left/>
      <right/>
      <top style="thin">
        <color theme="9" tint="0.39997558519241921"/>
      </top>
      <bottom style="thin">
        <color theme="9" tint="0.3999755851924192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applyNumberFormat="0" applyFill="0" applyBorder="0" applyAlignment="0" applyProtection="0"/>
    <xf numFmtId="0" fontId="23" fillId="0" borderId="0"/>
  </cellStyleXfs>
  <cellXfs count="60">
    <xf numFmtId="0" fontId="0" fillId="0" borderId="0" xfId="0"/>
    <xf numFmtId="14" fontId="0" fillId="0" borderId="0" xfId="0" applyNumberFormat="1"/>
    <xf numFmtId="0" fontId="13" fillId="33" borderId="10" xfId="0" applyFont="1" applyFill="1" applyBorder="1"/>
    <xf numFmtId="0" fontId="0" fillId="34" borderId="10" xfId="0" applyFill="1" applyBorder="1"/>
    <xf numFmtId="0" fontId="0" fillId="0" borderId="10" xfId="0" applyBorder="1"/>
    <xf numFmtId="0" fontId="0" fillId="35" borderId="10" xfId="0" applyFill="1" applyBorder="1"/>
    <xf numFmtId="0" fontId="0" fillId="35" borderId="11" xfId="0" applyFill="1" applyBorder="1"/>
    <xf numFmtId="20" fontId="0" fillId="0" borderId="0" xfId="0" applyNumberFormat="1"/>
    <xf numFmtId="46" fontId="0" fillId="0" borderId="0" xfId="0" applyNumberFormat="1"/>
    <xf numFmtId="0" fontId="0" fillId="36" borderId="10" xfId="0" applyFill="1" applyBorder="1"/>
    <xf numFmtId="0" fontId="0" fillId="37" borderId="0" xfId="0" applyFill="1"/>
    <xf numFmtId="14" fontId="0" fillId="37" borderId="0" xfId="0" applyNumberFormat="1" applyFill="1"/>
    <xf numFmtId="0" fontId="0" fillId="37" borderId="10" xfId="0" applyFill="1" applyBorder="1"/>
    <xf numFmtId="0" fontId="0" fillId="36" borderId="11" xfId="0" applyFill="1" applyBorder="1"/>
    <xf numFmtId="0" fontId="0" fillId="34" borderId="11" xfId="0" applyFill="1" applyBorder="1"/>
    <xf numFmtId="0" fontId="18" fillId="38" borderId="12" xfId="0" applyFont="1" applyFill="1" applyBorder="1" applyAlignment="1">
      <alignment horizontal="center"/>
    </xf>
    <xf numFmtId="0" fontId="18" fillId="39" borderId="12" xfId="0" applyFont="1" applyFill="1" applyBorder="1" applyAlignment="1">
      <alignment horizontal="center"/>
    </xf>
    <xf numFmtId="0" fontId="0" fillId="40" borderId="0" xfId="0" applyFill="1"/>
    <xf numFmtId="0" fontId="20" fillId="0" borderId="0" xfId="42" applyNumberFormat="1"/>
    <xf numFmtId="0" fontId="20" fillId="0" borderId="0" xfId="42"/>
    <xf numFmtId="0" fontId="0" fillId="41" borderId="0" xfId="0" applyFill="1"/>
    <xf numFmtId="0" fontId="0" fillId="34" borderId="13" xfId="0" applyFill="1" applyBorder="1"/>
    <xf numFmtId="0" fontId="0" fillId="0" borderId="13" xfId="0" applyBorder="1"/>
    <xf numFmtId="0" fontId="0" fillId="0" borderId="0" xfId="0" applyAlignment="1">
      <alignment horizontal="center"/>
    </xf>
    <xf numFmtId="0" fontId="18" fillId="0" borderId="0" xfId="0" applyFont="1" applyAlignment="1">
      <alignment horizontal="center"/>
    </xf>
    <xf numFmtId="0" fontId="0" fillId="43" borderId="12" xfId="0" applyFill="1" applyBorder="1" applyAlignment="1">
      <alignment horizontal="center" vertical="center"/>
    </xf>
    <xf numFmtId="0" fontId="0" fillId="45" borderId="12" xfId="0" applyFill="1" applyBorder="1" applyAlignment="1">
      <alignment horizontal="center" vertical="center"/>
    </xf>
    <xf numFmtId="0" fontId="0" fillId="46" borderId="0" xfId="0" applyFill="1" applyAlignment="1">
      <alignment horizontal="center"/>
    </xf>
    <xf numFmtId="0" fontId="18" fillId="0" borderId="14" xfId="0" applyFont="1" applyBorder="1" applyAlignment="1">
      <alignment horizontal="center" vertical="center"/>
    </xf>
    <xf numFmtId="0" fontId="18" fillId="0" borderId="14" xfId="0" applyFont="1" applyBorder="1" applyAlignment="1">
      <alignment horizontal="center"/>
    </xf>
    <xf numFmtId="0" fontId="0" fillId="0" borderId="0" xfId="0" applyAlignment="1">
      <alignment horizontal="center" vertical="center"/>
    </xf>
    <xf numFmtId="0" fontId="0" fillId="34" borderId="0" xfId="0" applyFill="1"/>
    <xf numFmtId="0" fontId="0" fillId="47" borderId="0" xfId="0" applyFill="1"/>
    <xf numFmtId="0" fontId="0" fillId="49" borderId="11" xfId="0" applyFill="1" applyBorder="1"/>
    <xf numFmtId="0" fontId="0" fillId="48" borderId="0" xfId="0" applyFill="1"/>
    <xf numFmtId="14" fontId="0" fillId="48" borderId="0" xfId="0" applyNumberFormat="1" applyFill="1"/>
    <xf numFmtId="0" fontId="0" fillId="48" borderId="13" xfId="0" applyFill="1" applyBorder="1"/>
    <xf numFmtId="0" fontId="0" fillId="49" borderId="0" xfId="0" applyFill="1"/>
    <xf numFmtId="0" fontId="0" fillId="50" borderId="10" xfId="0" applyFill="1" applyBorder="1"/>
    <xf numFmtId="0" fontId="0" fillId="51" borderId="10" xfId="0" applyFill="1" applyBorder="1"/>
    <xf numFmtId="0" fontId="0" fillId="50" borderId="0" xfId="0" applyFill="1"/>
    <xf numFmtId="14" fontId="0" fillId="50" borderId="0" xfId="0" applyNumberFormat="1" applyFill="1"/>
    <xf numFmtId="0" fontId="0" fillId="51" borderId="13" xfId="0" applyFill="1" applyBorder="1"/>
    <xf numFmtId="0" fontId="0" fillId="0" borderId="0" xfId="0" applyAlignment="1">
      <alignment wrapText="1"/>
    </xf>
    <xf numFmtId="0" fontId="0" fillId="43" borderId="19" xfId="0" applyFill="1" applyBorder="1" applyAlignment="1">
      <alignment horizontal="center" vertical="center"/>
    </xf>
    <xf numFmtId="0" fontId="0" fillId="51" borderId="11" xfId="0" applyFill="1" applyBorder="1"/>
    <xf numFmtId="0" fontId="0" fillId="50" borderId="13" xfId="0" applyFill="1" applyBorder="1"/>
    <xf numFmtId="0" fontId="21" fillId="0" borderId="0" xfId="0" applyFont="1"/>
    <xf numFmtId="0" fontId="0" fillId="43" borderId="0" xfId="0" applyFill="1" applyAlignment="1">
      <alignment horizontal="center" vertical="center"/>
    </xf>
    <xf numFmtId="0" fontId="22" fillId="0" borderId="14" xfId="0" applyFont="1" applyBorder="1" applyAlignment="1">
      <alignment horizontal="center" vertical="center"/>
    </xf>
    <xf numFmtId="0" fontId="0" fillId="52" borderId="10" xfId="0" applyFill="1" applyBorder="1"/>
    <xf numFmtId="0" fontId="0" fillId="53" borderId="10" xfId="0" applyFill="1" applyBorder="1"/>
    <xf numFmtId="0" fontId="0" fillId="46" borderId="12" xfId="0" applyFill="1" applyBorder="1" applyAlignment="1">
      <alignment horizontal="center" vertical="center"/>
    </xf>
    <xf numFmtId="0" fontId="0" fillId="42" borderId="16" xfId="0" applyFill="1" applyBorder="1" applyAlignment="1">
      <alignment horizontal="center" vertical="center"/>
    </xf>
    <xf numFmtId="0" fontId="0" fillId="42" borderId="17" xfId="0" applyFill="1" applyBorder="1" applyAlignment="1">
      <alignment horizontal="center" vertical="center"/>
    </xf>
    <xf numFmtId="0" fontId="0" fillId="42" borderId="18" xfId="0" applyFill="1" applyBorder="1" applyAlignment="1">
      <alignment horizontal="center" vertical="center"/>
    </xf>
    <xf numFmtId="0" fontId="0" fillId="44" borderId="16" xfId="0" applyFill="1" applyBorder="1" applyAlignment="1">
      <alignment horizontal="center" vertical="center"/>
    </xf>
    <xf numFmtId="0" fontId="0" fillId="44" borderId="18" xfId="0" applyFill="1" applyBorder="1" applyAlignment="1">
      <alignment horizontal="center" vertical="center"/>
    </xf>
    <xf numFmtId="0" fontId="0" fillId="41" borderId="0" xfId="0" applyFill="1" applyAlignment="1">
      <alignment horizontal="center" vertical="center"/>
    </xf>
    <xf numFmtId="0" fontId="0" fillId="41" borderId="15" xfId="0" applyFill="1" applyBorder="1" applyAlignment="1">
      <alignment horizontal="center" vertic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 2" xfId="43" xr:uid="{05A944A0-9ED6-4D5F-A50F-C158C555C82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95">
    <dxf>
      <fill>
        <patternFill patternType="solid">
          <fgColor rgb="FFFF0000"/>
          <bgColor rgb="FF000000"/>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patternType="solid">
          <fgColor rgb="FFFF0000"/>
          <bgColor rgb="FF000000"/>
        </patternFill>
      </fill>
    </dxf>
    <dxf>
      <fill>
        <patternFill patternType="solid">
          <fgColor rgb="FFFF0000"/>
          <bgColor rgb="FF000000"/>
        </patternFill>
      </fill>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fill>
        <patternFill patternType="solid">
          <fgColor rgb="FFFF0000"/>
          <bgColor rgb="FF000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fill>
        <patternFill patternType="solid">
          <fgColor theme="9" tint="0.79998168889431442"/>
          <bgColor theme="9" tint="0.79998168889431442"/>
        </patternFill>
      </fill>
      <border diagonalUp="0" diagonalDown="0">
        <left style="thin">
          <color theme="9" tint="0.39997558519241921"/>
        </left>
        <right/>
        <top style="thin">
          <color theme="9" tint="0.39997558519241921"/>
        </top>
        <bottom style="thin">
          <color theme="9"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m/d/yyyy"/>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CC"/>
      <color rgb="FFFF00FF"/>
      <color rgb="FF7F7F7F"/>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0000-000000000000}" autoFormatId="16" applyNumberFormats="0" applyBorderFormats="0" applyFontFormats="0" applyPatternFormats="0" applyAlignmentFormats="0" applyWidthHeightFormats="0">
  <queryTableRefresh nextId="32" unboundColumnsRight="1">
    <queryTableFields count="31">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9" xr16:uid="{E5671E50-90C0-4A36-9C16-7AFDD2F2804C}" autoFormatId="16" applyNumberFormats="0" applyBorderFormats="0" applyFontFormats="0" applyPatternFormats="0" applyAlignmentFormats="0" applyWidthHeightFormats="0">
  <queryTableRefresh nextId="32" unboundColumnsRight="1">
    <queryTableFields count="31">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CEC81062-969C-43B0-AB71-426AC06AC14B}" autoFormatId="16" applyNumberFormats="0" applyBorderFormats="0" applyFontFormats="0" applyPatternFormats="0" applyAlignmentFormats="0" applyWidthHeightFormats="0">
  <queryTableRefresh nextId="32" unboundColumnsRight="1">
    <queryTableFields count="31">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AE786EB-3EE4-4CC8-850F-F5AA66FD0435}" autoFormatId="16" applyNumberFormats="0" applyBorderFormats="0" applyFontFormats="0" applyPatternFormats="0" applyAlignmentFormats="0" applyWidthHeightFormats="0">
  <queryTableRefresh nextId="32" unboundColumnsRight="1">
    <queryTableFields count="31">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2" xr16:uid="{39C8F208-486A-4C31-9462-9C68409CF5DA}" autoFormatId="16" applyNumberFormats="0" applyBorderFormats="0" applyFontFormats="0" applyPatternFormats="0" applyAlignmentFormats="0" applyWidthHeightFormats="0">
  <queryTableRefresh nextId="34" unboundColumnsLeft="2" unboundColumnsRight="1">
    <queryTableFields count="33">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E616D6D7-2EAF-4EE9-ADFB-D32678E196E3}" autoFormatId="16" applyNumberFormats="0" applyBorderFormats="0" applyFontFormats="0" applyPatternFormats="0" applyAlignmentFormats="0" applyWidthHeightFormats="0">
  <queryTableRefresh nextId="47" unboundColumnsLeft="2" unboundColumnsRight="11">
    <queryTableFields count="43">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41" dataBound="0" tableColumnId="41"/>
      <queryTableField id="46" dataBound="0" tableColumnId="4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DD9CABB4-E719-4815-84A4-16759A9BCA69}" autoFormatId="16" applyNumberFormats="0" applyBorderFormats="0" applyFontFormats="0" applyPatternFormats="0" applyAlignmentFormats="0" applyWidthHeightFormats="0">
  <queryTableRefresh nextId="47" unboundColumnsLeft="2" unboundColumnsRight="14">
    <queryTableFields count="46">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38" dataBound="0" tableColumnId="38"/>
      <queryTableField id="39" dataBound="0" tableColumnId="39"/>
      <queryTableField id="40" dataBound="0" tableColumnId="40"/>
      <queryTableField id="41" dataBound="0" tableColumnId="41"/>
      <queryTableField id="46" dataBound="0" tableColumnId="4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3" xr16:uid="{58BFA267-3FDB-4257-AC47-2EA399611E43}" autoFormatId="16" applyNumberFormats="0" applyBorderFormats="0" applyFontFormats="0" applyPatternFormats="0" applyAlignmentFormats="0" applyWidthHeightFormats="0">
  <queryTableRefresh nextId="47" unboundColumnsLeft="2" unboundColumnsRight="14">
    <queryTableFields count="46">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38" dataBound="0" tableColumnId="38"/>
      <queryTableField id="39" dataBound="0" tableColumnId="39"/>
      <queryTableField id="40" dataBound="0" tableColumnId="40"/>
      <queryTableField id="41" dataBound="0" tableColumnId="41"/>
      <queryTableField id="46" dataBound="0" tableColumnId="45"/>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43074301-8501-4069-A758-7A3A176318B4}" autoFormatId="16" applyNumberFormats="0" applyBorderFormats="0" applyFontFormats="0" applyPatternFormats="0" applyAlignmentFormats="0" applyWidthHeightFormats="0">
  <queryTableRefresh nextId="47" unboundColumnsLeft="2" unboundColumnsRight="14">
    <queryTableFields count="46">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38" dataBound="0" tableColumnId="38"/>
      <queryTableField id="39" dataBound="0" tableColumnId="39"/>
      <queryTableField id="40" dataBound="0" tableColumnId="40"/>
      <queryTableField id="41" dataBound="0" tableColumnId="41"/>
      <queryTableField id="46" dataBound="0" tableColumnId="4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6" xr16:uid="{7E01D90C-3E7C-4A03-BE87-925A70E4DDBE}" autoFormatId="16" applyNumberFormats="0" applyBorderFormats="0" applyFontFormats="0" applyPatternFormats="0" applyAlignmentFormats="0" applyWidthHeightFormats="0">
  <queryTableRefresh nextId="47" unboundColumnsLeft="2" unboundColumnsRight="14">
    <queryTableFields count="46">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38" dataBound="0" tableColumnId="38"/>
      <queryTableField id="39" dataBound="0" tableColumnId="39"/>
      <queryTableField id="40" dataBound="0" tableColumnId="40"/>
      <queryTableField id="41" dataBound="0" tableColumnId="41"/>
      <queryTableField id="46" dataBound="0" tableColumnId="45"/>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4" xr16:uid="{EAD8E94E-723E-46D5-8DCA-68CFF0D1CEE8}" autoFormatId="16" applyNumberFormats="0" applyBorderFormats="0" applyFontFormats="0" applyPatternFormats="0" applyAlignmentFormats="0" applyWidthHeightFormats="0">
  <queryTableRefresh nextId="47" unboundColumnsLeft="2" unboundColumnsRight="14">
    <queryTableFields count="46">
      <queryTableField id="33" dataBound="0" tableColumnId="33"/>
      <queryTableField id="32" dataBound="0" tableColumnId="32"/>
      <queryTableField id="1" name="Document Title" tableColumnId="1"/>
      <queryTableField id="2" name="Authors" tableColumnId="2"/>
      <queryTableField id="3" name="Author Affiliations" tableColumnId="3"/>
      <queryTableField id="4" name="Publication Title" tableColumnId="4"/>
      <queryTableField id="5" name="Date Added To Xplore" tableColumnId="5"/>
      <queryTableField id="6" name="Publication Year" tableColumnId="6"/>
      <queryTableField id="7" name="Volume" tableColumnId="7"/>
      <queryTableField id="8" name="Issue" tableColumnId="8"/>
      <queryTableField id="9" name="Start Page" tableColumnId="9"/>
      <queryTableField id="10" name="End Page" tableColumnId="10"/>
      <queryTableField id="11" name="Abstract" tableColumnId="11"/>
      <queryTableField id="12" name="ISSN" tableColumnId="12"/>
      <queryTableField id="13" name="ISBNs" tableColumnId="13"/>
      <queryTableField id="14" name="DOI" tableColumnId="14"/>
      <queryTableField id="15" name="Funding Information" tableColumnId="15"/>
      <queryTableField id="16" name="PDF Link" tableColumnId="16"/>
      <queryTableField id="17" name="Author Keywords" tableColumnId="17"/>
      <queryTableField id="18" name="IEEE Terms" tableColumnId="18"/>
      <queryTableField id="19" name="INSPEC Controlled Terms" tableColumnId="19"/>
      <queryTableField id="20" name="INSPEC Non-Controlled Terms" tableColumnId="20"/>
      <queryTableField id="21" name="Mesh_Terms" tableColumnId="21"/>
      <queryTableField id="22" name="Article Citation Count" tableColumnId="22"/>
      <queryTableField id="23" name="Patent Citation Count" tableColumnId="23"/>
      <queryTableField id="24" name="Reference Count" tableColumnId="24"/>
      <queryTableField id="25" name="License" tableColumnId="25"/>
      <queryTableField id="26" name="Online Date" tableColumnId="26"/>
      <queryTableField id="27" name="Issue Date" tableColumnId="27"/>
      <queryTableField id="28" name="Meeting Date" tableColumnId="28"/>
      <queryTableField id="29" name="Publisher" tableColumnId="29"/>
      <queryTableField id="30" name="Document Identifier" tableColumnId="30"/>
      <queryTableField id="31" dataBound="0" tableColumnId="31"/>
      <queryTableField id="34" dataBound="0" tableColumnId="34"/>
      <queryTableField id="42" dataBound="0" tableColumnId="42"/>
      <queryTableField id="43" dataBound="0" tableColumnId="43"/>
      <queryTableField id="35" dataBound="0" tableColumnId="35"/>
      <queryTableField id="45" dataBound="0" tableColumnId="46"/>
      <queryTableField id="36" dataBound="0" tableColumnId="36"/>
      <queryTableField id="44" dataBound="0" tableColumnId="44"/>
      <queryTableField id="37" dataBound="0" tableColumnId="37"/>
      <queryTableField id="38" dataBound="0" tableColumnId="38"/>
      <queryTableField id="39" dataBound="0" tableColumnId="39"/>
      <queryTableField id="40" dataBound="0" tableColumnId="40"/>
      <queryTableField id="41" dataBound="0" tableColumnId="41"/>
      <queryTableField id="46" dataBound="0"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IEEE" displayName="IEEE" ref="C1:AG942" tableType="queryTable" totalsRowShown="0">
  <autoFilter ref="C1:AG942" xr:uid="{00000000-0009-0000-0100-000001000000}"/>
  <tableColumns count="31">
    <tableColumn id="1" xr3:uid="{00000000-0010-0000-0000-000001000000}" uniqueName="1" name="Document Title" queryTableFieldId="1" dataDxfId="394"/>
    <tableColumn id="2" xr3:uid="{00000000-0010-0000-0000-000002000000}" uniqueName="2" name="Authors" queryTableFieldId="2" dataDxfId="393"/>
    <tableColumn id="3" xr3:uid="{00000000-0010-0000-0000-000003000000}" uniqueName="3" name="Author Affiliations" queryTableFieldId="3" dataDxfId="392"/>
    <tableColumn id="4" xr3:uid="{00000000-0010-0000-0000-000004000000}" uniqueName="4" name="Publication Title" queryTableFieldId="4" dataDxfId="391"/>
    <tableColumn id="5" xr3:uid="{00000000-0010-0000-0000-000005000000}" uniqueName="5" name="Date Added To Xplore" queryTableFieldId="5" dataDxfId="390"/>
    <tableColumn id="6" xr3:uid="{00000000-0010-0000-0000-000006000000}" uniqueName="6" name="Publication Year" queryTableFieldId="6"/>
    <tableColumn id="7" xr3:uid="{00000000-0010-0000-0000-000007000000}" uniqueName="7" name="Volume" queryTableFieldId="7" dataDxfId="389"/>
    <tableColumn id="8" xr3:uid="{00000000-0010-0000-0000-000008000000}" uniqueName="8" name="Issue" queryTableFieldId="8"/>
    <tableColumn id="9" xr3:uid="{00000000-0010-0000-0000-000009000000}" uniqueName="9" name="Start Page" queryTableFieldId="9"/>
    <tableColumn id="10" xr3:uid="{00000000-0010-0000-0000-00000A000000}" uniqueName="10" name="End Page" queryTableFieldId="10" dataDxfId="388"/>
    <tableColumn id="11" xr3:uid="{00000000-0010-0000-0000-00000B000000}" uniqueName="11" name="Abstract" queryTableFieldId="11" dataDxfId="387"/>
    <tableColumn id="12" xr3:uid="{00000000-0010-0000-0000-00000C000000}" uniqueName="12" name="ISSN" queryTableFieldId="12" dataDxfId="386"/>
    <tableColumn id="13" xr3:uid="{00000000-0010-0000-0000-00000D000000}" uniqueName="13" name="ISBNs" queryTableFieldId="13" dataDxfId="385"/>
    <tableColumn id="14" xr3:uid="{00000000-0010-0000-0000-00000E000000}" uniqueName="14" name="DOI" queryTableFieldId="14" dataDxfId="384"/>
    <tableColumn id="15" xr3:uid="{00000000-0010-0000-0000-00000F000000}" uniqueName="15" name="Funding Information" queryTableFieldId="15" dataDxfId="383"/>
    <tableColumn id="16" xr3:uid="{00000000-0010-0000-0000-000010000000}" uniqueName="16" name="PDF Link" queryTableFieldId="16" dataDxfId="382"/>
    <tableColumn id="17" xr3:uid="{00000000-0010-0000-0000-000011000000}" uniqueName="17" name="Author Keywords" queryTableFieldId="17" dataDxfId="381"/>
    <tableColumn id="18" xr3:uid="{00000000-0010-0000-0000-000012000000}" uniqueName="18" name="IEEE Terms" queryTableFieldId="18" dataDxfId="380"/>
    <tableColumn id="19" xr3:uid="{00000000-0010-0000-0000-000013000000}" uniqueName="19" name="INSPEC Controlled Terms" queryTableFieldId="19" dataDxfId="379"/>
    <tableColumn id="20" xr3:uid="{00000000-0010-0000-0000-000014000000}" uniqueName="20" name="INSPEC Non-Controlled Terms" queryTableFieldId="20" dataDxfId="378"/>
    <tableColumn id="21" xr3:uid="{00000000-0010-0000-0000-000015000000}" uniqueName="21" name="Mesh_Terms" queryTableFieldId="21" dataDxfId="377"/>
    <tableColumn id="22" xr3:uid="{00000000-0010-0000-0000-000016000000}" uniqueName="22" name="Article Citation Count" queryTableFieldId="22"/>
    <tableColumn id="23" xr3:uid="{00000000-0010-0000-0000-000017000000}" uniqueName="23" name="Patent Citation Count" queryTableFieldId="23"/>
    <tableColumn id="24" xr3:uid="{00000000-0010-0000-0000-000018000000}" uniqueName="24" name="Reference Count" queryTableFieldId="24"/>
    <tableColumn id="25" xr3:uid="{00000000-0010-0000-0000-000019000000}" uniqueName="25" name="License" queryTableFieldId="25" dataDxfId="376"/>
    <tableColumn id="26" xr3:uid="{00000000-0010-0000-0000-00001A000000}" uniqueName="26" name="Online Date" queryTableFieldId="26" dataDxfId="375"/>
    <tableColumn id="27" xr3:uid="{00000000-0010-0000-0000-00001B000000}" uniqueName="27" name="Issue Date" queryTableFieldId="27" dataDxfId="374"/>
    <tableColumn id="28" xr3:uid="{00000000-0010-0000-0000-00001C000000}" uniqueName="28" name="Meeting Date" queryTableFieldId="28" dataDxfId="373"/>
    <tableColumn id="29" xr3:uid="{00000000-0010-0000-0000-00001D000000}" uniqueName="29" name="Publisher" queryTableFieldId="29" dataDxfId="372"/>
    <tableColumn id="30" xr3:uid="{00000000-0010-0000-0000-00001E000000}" uniqueName="30" name="Document Identifier" queryTableFieldId="30" dataDxfId="371"/>
    <tableColumn id="31" xr3:uid="{F7A5B740-0BBD-4CFB-82DB-21343066B102}" uniqueName="31" name="Language of Original Document" queryTableFieldId="31" dataDxfId="370"/>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41B8758-0B42-4569-B179-8DBCF573F40D}" name="IEEE4" displayName="IEEE4" ref="C1:AG942" tableType="queryTable" totalsRowShown="0">
  <autoFilter ref="C1:AG942" xr:uid="{00000000-0009-0000-0100-000001000000}"/>
  <tableColumns count="31">
    <tableColumn id="1" xr3:uid="{129BAFDD-29D4-493D-94C0-E23CD964CE62}" uniqueName="1" name="Document Title" queryTableFieldId="1" dataDxfId="369"/>
    <tableColumn id="2" xr3:uid="{CD78B570-980D-42C4-B918-D66CAA8F1A62}" uniqueName="2" name="Authors" queryTableFieldId="2" dataDxfId="368"/>
    <tableColumn id="3" xr3:uid="{0BD25CF5-DCDB-4817-A1E5-C6DF04FCE0C6}" uniqueName="3" name="Author Affiliations" queryTableFieldId="3" dataDxfId="367"/>
    <tableColumn id="4" xr3:uid="{852D1C60-0A90-465C-ACE5-CCB4086743CF}" uniqueName="4" name="Publication Title" queryTableFieldId="4" dataDxfId="366"/>
    <tableColumn id="5" xr3:uid="{71FF46CC-4B8C-4EB5-B142-62D793A06EC3}" uniqueName="5" name="Date Added To Xplore" queryTableFieldId="5" dataDxfId="365"/>
    <tableColumn id="6" xr3:uid="{E82F7630-2A5B-41B5-BD7D-5E8B840EAFF1}" uniqueName="6" name="Publication Year" queryTableFieldId="6"/>
    <tableColumn id="7" xr3:uid="{E524C1A6-F098-422D-9F31-253A9276AD5E}" uniqueName="7" name="Volume" queryTableFieldId="7" dataDxfId="364"/>
    <tableColumn id="8" xr3:uid="{E2EB39AE-2ECE-49C0-A28B-9AC117D7F0CA}" uniqueName="8" name="Issue" queryTableFieldId="8"/>
    <tableColumn id="9" xr3:uid="{4F49F358-7A9A-4112-A877-3E6A37C3A4DC}" uniqueName="9" name="Start Page" queryTableFieldId="9"/>
    <tableColumn id="10" xr3:uid="{5FA1FD48-61EC-4B29-91C1-C1B3C01C0781}" uniqueName="10" name="End Page" queryTableFieldId="10" dataDxfId="363"/>
    <tableColumn id="11" xr3:uid="{63687342-BB8F-4D39-8B7C-D12F1DC8693D}" uniqueName="11" name="Abstract" queryTableFieldId="11" dataDxfId="362"/>
    <tableColumn id="12" xr3:uid="{B85801D7-F12E-4AB8-BF3A-579D058BF4B8}" uniqueName="12" name="ISSN" queryTableFieldId="12" dataDxfId="361"/>
    <tableColumn id="13" xr3:uid="{4C452E32-B63D-4A35-ACD7-48626911E9B4}" uniqueName="13" name="ISBNs" queryTableFieldId="13" dataDxfId="360"/>
    <tableColumn id="14" xr3:uid="{8ADE65C7-0324-41BA-AD73-F6179F4A55E1}" uniqueName="14" name="DOI" queryTableFieldId="14" dataDxfId="359"/>
    <tableColumn id="15" xr3:uid="{7B25F94E-D240-411D-A130-8440008217EC}" uniqueName="15" name="Funding Information" queryTableFieldId="15" dataDxfId="358"/>
    <tableColumn id="16" xr3:uid="{7ECADE8E-966B-43AC-8B5A-14C50FA028D9}" uniqueName="16" name="PDF Link" queryTableFieldId="16" dataDxfId="357"/>
    <tableColumn id="17" xr3:uid="{3F3F4AEC-C6C3-4F7A-9296-FAC88DFD54BC}" uniqueName="17" name="Author Keywords" queryTableFieldId="17" dataDxfId="356"/>
    <tableColumn id="18" xr3:uid="{40FBC1DC-9D0E-4CF2-B143-4FB867CA20B0}" uniqueName="18" name="IEEE Terms" queryTableFieldId="18" dataDxfId="355"/>
    <tableColumn id="19" xr3:uid="{740AE950-1D7E-4B85-A34E-219D0DA1FBD4}" uniqueName="19" name="INSPEC Controlled Terms" queryTableFieldId="19" dataDxfId="354"/>
    <tableColumn id="20" xr3:uid="{72C12081-F941-4CEB-AB0E-28F919EE2B68}" uniqueName="20" name="INSPEC Non-Controlled Terms" queryTableFieldId="20" dataDxfId="353"/>
    <tableColumn id="21" xr3:uid="{C1C1E71A-3444-407C-BD75-6CF5C85BD7BB}" uniqueName="21" name="Mesh_Terms" queryTableFieldId="21" dataDxfId="352"/>
    <tableColumn id="22" xr3:uid="{A49BC34A-79E3-4ACA-9AD8-5BA48F95E69A}" uniqueName="22" name="Article Citation Count" queryTableFieldId="22"/>
    <tableColumn id="23" xr3:uid="{EBB7022A-5F52-4F51-B829-410D8E97246C}" uniqueName="23" name="Patent Citation Count" queryTableFieldId="23"/>
    <tableColumn id="24" xr3:uid="{3860B0B1-A834-4BE8-821D-543B90314A50}" uniqueName="24" name="Reference Count" queryTableFieldId="24"/>
    <tableColumn id="25" xr3:uid="{1891E654-8DA8-4B67-A60E-A335C7FD9B91}" uniqueName="25" name="License" queryTableFieldId="25" dataDxfId="351"/>
    <tableColumn id="26" xr3:uid="{F8917813-6F1A-4CAF-9871-B9CA428E109C}" uniqueName="26" name="Online Date" queryTableFieldId="26" dataDxfId="350"/>
    <tableColumn id="27" xr3:uid="{F665FFDC-9990-4F51-92AF-C45F5182577F}" uniqueName="27" name="Issue Date" queryTableFieldId="27" dataDxfId="349"/>
    <tableColumn id="28" xr3:uid="{B016FC03-BFF7-4141-A8C0-F022E5A07427}" uniqueName="28" name="Meeting Date" queryTableFieldId="28" dataDxfId="348"/>
    <tableColumn id="29" xr3:uid="{5B306A1D-E518-4A3D-A321-E78790597910}" uniqueName="29" name="Publisher" queryTableFieldId="29" dataDxfId="347"/>
    <tableColumn id="30" xr3:uid="{6E6C22C7-D4CB-4678-9DC6-CA2E375C95ED}" uniqueName="30" name="Document Identifier" queryTableFieldId="30" dataDxfId="346"/>
    <tableColumn id="31" xr3:uid="{F6D4C6DA-8053-4739-9087-8A24969E5C37}" uniqueName="31" name="Language of Original Document" queryTableFieldId="31" dataDxfId="34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E4FAF6C-A5B4-4AA2-BC93-1CEEA4B1FCF1}" name="IEEE45" displayName="IEEE45" ref="C1:AG775" tableType="queryTable" totalsRowShown="0">
  <autoFilter ref="C1:AG775" xr:uid="{00000000-0009-0000-0100-000001000000}"/>
  <tableColumns count="31">
    <tableColumn id="1" xr3:uid="{D11563EE-59F1-486D-990D-B6CB6C27B8FD}" uniqueName="1" name="Document Title" queryTableFieldId="1" dataDxfId="344"/>
    <tableColumn id="2" xr3:uid="{A67AEA6C-A13C-45B4-9142-0BC1252E100F}" uniqueName="2" name="Authors" queryTableFieldId="2" dataDxfId="343"/>
    <tableColumn id="3" xr3:uid="{7F983E4D-B9CD-43F1-A843-F60437CDDD8B}" uniqueName="3" name="Author Affiliations" queryTableFieldId="3" dataDxfId="342"/>
    <tableColumn id="4" xr3:uid="{7BF63E71-D17A-4608-876F-EA54A5A9E350}" uniqueName="4" name="Publication Title" queryTableFieldId="4" dataDxfId="341"/>
    <tableColumn id="5" xr3:uid="{20BEB3A1-84B2-4384-8B56-6C4C2CADDAF1}" uniqueName="5" name="Date Added To Xplore" queryTableFieldId="5" dataDxfId="340"/>
    <tableColumn id="6" xr3:uid="{4C685EAA-CCE7-4DF6-83F6-277FEC918DFF}" uniqueName="6" name="Publication Year" queryTableFieldId="6"/>
    <tableColumn id="7" xr3:uid="{DFFC354C-BB7D-4E1C-856D-88EA8CEDB1E3}" uniqueName="7" name="Volume" queryTableFieldId="7" dataDxfId="339"/>
    <tableColumn id="8" xr3:uid="{24A4C75F-6CDE-41FB-8325-187BEBFC5A62}" uniqueName="8" name="Issue" queryTableFieldId="8"/>
    <tableColumn id="9" xr3:uid="{9E3F1984-89EC-475D-8B51-0724C8425849}" uniqueName="9" name="Start Page" queryTableFieldId="9"/>
    <tableColumn id="10" xr3:uid="{D044A81F-E31E-4E73-AD29-BC92B5ABD9DD}" uniqueName="10" name="End Page" queryTableFieldId="10" dataDxfId="338"/>
    <tableColumn id="11" xr3:uid="{D1358A76-6259-4108-B75E-EC7CF9BE5E4C}" uniqueName="11" name="Abstract" queryTableFieldId="11" dataDxfId="337"/>
    <tableColumn id="12" xr3:uid="{09BBA63B-4A3F-4392-8DAA-0BDA91C98775}" uniqueName="12" name="ISSN" queryTableFieldId="12" dataDxfId="336"/>
    <tableColumn id="13" xr3:uid="{2177864F-66C2-403B-B034-9A8F78561B1F}" uniqueName="13" name="ISBNs" queryTableFieldId="13" dataDxfId="335"/>
    <tableColumn id="14" xr3:uid="{94CF9910-AB3E-4415-A9E6-37A685E37AB1}" uniqueName="14" name="DOI" queryTableFieldId="14" dataDxfId="334"/>
    <tableColumn id="15" xr3:uid="{50EEF785-8437-4BEC-896E-7BA12FB5B437}" uniqueName="15" name="Funding Information" queryTableFieldId="15" dataDxfId="333"/>
    <tableColumn id="16" xr3:uid="{CC89B71B-1814-4700-B99A-8B43FCD5CC90}" uniqueName="16" name="PDF Link" queryTableFieldId="16" dataDxfId="332"/>
    <tableColumn id="17" xr3:uid="{1F25C9BB-35F2-47AA-8963-65A01B4BCA4E}" uniqueName="17" name="Author Keywords" queryTableFieldId="17" dataDxfId="331"/>
    <tableColumn id="18" xr3:uid="{9BCCB74D-80DA-4BFE-91E8-E7B146E0AF33}" uniqueName="18" name="IEEE Terms" queryTableFieldId="18" dataDxfId="330"/>
    <tableColumn id="19" xr3:uid="{DC806CB2-A48F-4C10-93A3-930C0E6072E8}" uniqueName="19" name="INSPEC Controlled Terms" queryTableFieldId="19" dataDxfId="329"/>
    <tableColumn id="20" xr3:uid="{2ED44A30-B6E1-45CC-9819-C5D080E04D5A}" uniqueName="20" name="INSPEC Non-Controlled Terms" queryTableFieldId="20" dataDxfId="328"/>
    <tableColumn id="21" xr3:uid="{006963F8-4630-44EA-9763-19D8F14DA099}" uniqueName="21" name="Mesh_Terms" queryTableFieldId="21" dataDxfId="327"/>
    <tableColumn id="22" xr3:uid="{F523DF55-6EFE-4B94-A5B8-D154D0371248}" uniqueName="22" name="Article Citation Count" queryTableFieldId="22"/>
    <tableColumn id="23" xr3:uid="{406094C1-C7AE-4D48-A537-28DE8F728F69}" uniqueName="23" name="Patent Citation Count" queryTableFieldId="23"/>
    <tableColumn id="24" xr3:uid="{36DEF664-D314-4134-89C6-9F99E576B594}" uniqueName="24" name="Reference Count" queryTableFieldId="24"/>
    <tableColumn id="25" xr3:uid="{74D0E64E-4A5C-49BE-91B3-5820ADD49E72}" uniqueName="25" name="License" queryTableFieldId="25" dataDxfId="326"/>
    <tableColumn id="26" xr3:uid="{EE4B22D2-F513-4D68-808C-D96694967EFF}" uniqueName="26" name="Online Date" queryTableFieldId="26" dataDxfId="325"/>
    <tableColumn id="27" xr3:uid="{162B4B5A-0E09-43C0-B46A-869C6FD568A6}" uniqueName="27" name="Issue Date" queryTableFieldId="27" dataDxfId="324"/>
    <tableColumn id="28" xr3:uid="{7646D64D-6440-43BA-AF54-157991E2356E}" uniqueName="28" name="Meeting Date" queryTableFieldId="28" dataDxfId="323"/>
    <tableColumn id="29" xr3:uid="{8ADBF34B-1696-4423-BBAE-C303B6BC7D97}" uniqueName="29" name="Publisher" queryTableFieldId="29" dataDxfId="322"/>
    <tableColumn id="30" xr3:uid="{D4A220B7-B8ED-4F08-BC77-8C6244447C03}" uniqueName="30" name="Document Identifier" queryTableFieldId="30" dataDxfId="321"/>
    <tableColumn id="31" xr3:uid="{DCA3E84A-12E1-4EE8-B301-8F569143CB2B}" uniqueName="31" name="Language of Original Document" queryTableFieldId="31" dataDxfId="32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A665B27-EEA6-416D-87A7-0B49A4F0F7BA}" name="IEEE456" displayName="IEEE456" ref="C1:AG775" tableType="queryTable" totalsRowShown="0">
  <autoFilter ref="C1:AG775" xr:uid="{00000000-0009-0000-0100-000001000000}"/>
  <tableColumns count="31">
    <tableColumn id="1" xr3:uid="{6DC714C2-4935-48B6-BF00-5736E1C919DC}" uniqueName="1" name="Document Title" queryTableFieldId="1" dataDxfId="319"/>
    <tableColumn id="2" xr3:uid="{2044009B-C38F-4008-928A-284E0F0A5413}" uniqueName="2" name="Authors" queryTableFieldId="2" dataDxfId="318"/>
    <tableColumn id="3" xr3:uid="{370E7616-52B7-4BC2-94B4-2EF1033380F4}" uniqueName="3" name="Author Affiliations" queryTableFieldId="3" dataDxfId="317"/>
    <tableColumn id="4" xr3:uid="{D69C4F77-59B7-4A83-BFA1-01265A535C96}" uniqueName="4" name="Publication Title" queryTableFieldId="4" dataDxfId="316"/>
    <tableColumn id="5" xr3:uid="{4A28D746-6D29-48AD-930D-C81FCE891D7B}" uniqueName="5" name="Date Added To Xplore" queryTableFieldId="5" dataDxfId="315"/>
    <tableColumn id="6" xr3:uid="{22668584-83BF-43CE-8693-20F0E3AE0522}" uniqueName="6" name="Publication Year" queryTableFieldId="6"/>
    <tableColumn id="7" xr3:uid="{DFDF5646-562C-4693-B3D5-79E4129835E5}" uniqueName="7" name="Volume" queryTableFieldId="7" dataDxfId="314"/>
    <tableColumn id="8" xr3:uid="{CD8269B5-F718-4EA4-B781-6EC5002DC333}" uniqueName="8" name="Issue" queryTableFieldId="8"/>
    <tableColumn id="9" xr3:uid="{D513D154-AD30-425A-81AA-F774B82B7E79}" uniqueName="9" name="Start Page" queryTableFieldId="9"/>
    <tableColumn id="10" xr3:uid="{3F129E01-DD9E-4E95-B2E3-D199EAE83042}" uniqueName="10" name="End Page" queryTableFieldId="10" dataDxfId="313"/>
    <tableColumn id="11" xr3:uid="{147551ED-6D56-4405-A960-74D2678ABA9C}" uniqueName="11" name="Abstract" queryTableFieldId="11" dataDxfId="312"/>
    <tableColumn id="12" xr3:uid="{E4EEF104-86C4-494B-9A0F-648F8E7A385B}" uniqueName="12" name="ISSN" queryTableFieldId="12" dataDxfId="311"/>
    <tableColumn id="13" xr3:uid="{DB989B5A-7962-4097-B66F-0A4466626CB5}" uniqueName="13" name="ISBNs" queryTableFieldId="13" dataDxfId="310"/>
    <tableColumn id="14" xr3:uid="{CF08C8C2-95F3-43C7-85D3-6C89C6393304}" uniqueName="14" name="DOI" queryTableFieldId="14" dataDxfId="309"/>
    <tableColumn id="15" xr3:uid="{9944787A-1C0E-48E9-A367-41AC21092D61}" uniqueName="15" name="Funding Information" queryTableFieldId="15" dataDxfId="308"/>
    <tableColumn id="16" xr3:uid="{AF2E16F7-8040-435F-AB76-09E6A12034C1}" uniqueName="16" name="PDF Link" queryTableFieldId="16" dataDxfId="307"/>
    <tableColumn id="17" xr3:uid="{2F4AA6FD-6AEF-466B-AD6F-1A59ED16E8E0}" uniqueName="17" name="Author Keywords" queryTableFieldId="17" dataDxfId="306"/>
    <tableColumn id="18" xr3:uid="{DA12BBEE-EF24-4FDB-82A1-CB210B524172}" uniqueName="18" name="IEEE Terms" queryTableFieldId="18" dataDxfId="305"/>
    <tableColumn id="19" xr3:uid="{0E1AB667-5028-4D6D-98E8-878EDC26B915}" uniqueName="19" name="INSPEC Controlled Terms" queryTableFieldId="19" dataDxfId="304"/>
    <tableColumn id="20" xr3:uid="{88488B24-EE98-454A-84F9-160464CBCDA0}" uniqueName="20" name="INSPEC Non-Controlled Terms" queryTableFieldId="20" dataDxfId="303"/>
    <tableColumn id="21" xr3:uid="{2E720BC9-BF35-4CF9-AFEF-4C945D30D68C}" uniqueName="21" name="Mesh_Terms" queryTableFieldId="21" dataDxfId="302"/>
    <tableColumn id="22" xr3:uid="{2A21930A-0C69-4402-BEDF-403764018C49}" uniqueName="22" name="Article Citation Count" queryTableFieldId="22"/>
    <tableColumn id="23" xr3:uid="{0134E144-2B27-44BC-9CAE-161725B7A5D2}" uniqueName="23" name="Patent Citation Count" queryTableFieldId="23"/>
    <tableColumn id="24" xr3:uid="{F3E855F3-B239-4865-8981-690B86A550E8}" uniqueName="24" name="Reference Count" queryTableFieldId="24"/>
    <tableColumn id="25" xr3:uid="{7F983AD9-D9BD-4038-8859-4ECF356B92F0}" uniqueName="25" name="License" queryTableFieldId="25" dataDxfId="301"/>
    <tableColumn id="26" xr3:uid="{CAB9E749-E525-4939-903D-6C5233E2A434}" uniqueName="26" name="Online Date" queryTableFieldId="26" dataDxfId="300"/>
    <tableColumn id="27" xr3:uid="{F2F8B928-DF05-4B13-B504-EB260BC86313}" uniqueName="27" name="Issue Date" queryTableFieldId="27" dataDxfId="299"/>
    <tableColumn id="28" xr3:uid="{7F759554-BE0F-44B3-9672-EE0ECEF765EF}" uniqueName="28" name="Meeting Date" queryTableFieldId="28" dataDxfId="298"/>
    <tableColumn id="29" xr3:uid="{ED4A1025-82CF-485B-B244-B9436980BE34}" uniqueName="29" name="Publisher" queryTableFieldId="29" dataDxfId="297"/>
    <tableColumn id="30" xr3:uid="{4AD082A1-0B9B-4171-B1E2-BBC742B57BCD}" uniqueName="30" name="Document Identifier" queryTableFieldId="30" dataDxfId="296"/>
    <tableColumn id="31" xr3:uid="{0E5E2262-F007-4D66-B463-07FBA7C552F5}" uniqueName="31" name="Language of Original Document" queryTableFieldId="31" dataDxfId="29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A838AF-F252-4176-95D7-736058E39024}" name="IEEE4563" displayName="IEEE4563" ref="A1:AG526" tableType="queryTable" totalsRowShown="0">
  <autoFilter ref="A1:AG526" xr:uid="{00000000-0009-0000-0100-000001000000}"/>
  <tableColumns count="33">
    <tableColumn id="33" xr3:uid="{A23EFDF5-D899-4E66-B25F-69ACA0CDBAF8}" uniqueName="33" name="ID" queryTableFieldId="33" dataDxfId="294"/>
    <tableColumn id="32" xr3:uid="{ACEB31F0-CCAE-4058-A757-0C953882B4CA}" uniqueName="32" name="Source" queryTableFieldId="32" dataDxfId="293"/>
    <tableColumn id="1" xr3:uid="{26150884-BDCB-43E1-B43F-D9B4637B798F}" uniqueName="1" name="Document Title" queryTableFieldId="1" dataDxfId="292"/>
    <tableColumn id="2" xr3:uid="{31C0C3B6-C97D-4587-B370-FF46CAE08E5C}" uniqueName="2" name="Authors" queryTableFieldId="2" dataDxfId="291"/>
    <tableColumn id="3" xr3:uid="{FFDAD5A0-B89A-4232-84F0-3440E2DE2F35}" uniqueName="3" name="Author Affiliations" queryTableFieldId="3" dataDxfId="290"/>
    <tableColumn id="4" xr3:uid="{5EC1E542-0C6C-44C3-AC24-85B8BAF16EB6}" uniqueName="4" name="Publication Title" queryTableFieldId="4" dataDxfId="289"/>
    <tableColumn id="5" xr3:uid="{12B3EBA2-F0EC-416D-8C03-DA4B982A8D8D}" uniqueName="5" name="Date Added To Xplore" queryTableFieldId="5" dataDxfId="288"/>
    <tableColumn id="6" xr3:uid="{D451087E-6E64-4327-8C2E-F6C9A605AA72}" uniqueName="6" name="Publication Year" queryTableFieldId="6"/>
    <tableColumn id="7" xr3:uid="{470FF69B-3F96-45E1-B32F-ACEE94587327}" uniqueName="7" name="Volume" queryTableFieldId="7" dataDxfId="287"/>
    <tableColumn id="8" xr3:uid="{79231766-828B-4D29-BBFC-1F56B91D36B9}" uniqueName="8" name="Issue" queryTableFieldId="8"/>
    <tableColumn id="9" xr3:uid="{B23A01A6-E324-470E-97B2-2F61D5FAC4FE}" uniqueName="9" name="Start Page" queryTableFieldId="9"/>
    <tableColumn id="10" xr3:uid="{B41EDDD0-6781-4D7C-9950-CB9F785FCB1B}" uniqueName="10" name="End Page" queryTableFieldId="10" dataDxfId="286"/>
    <tableColumn id="11" xr3:uid="{86300872-1F9B-4F79-A926-055B28D1392A}" uniqueName="11" name="Abstract" queryTableFieldId="11" dataDxfId="285"/>
    <tableColumn id="12" xr3:uid="{06DE2CE4-4F23-48F5-9005-4620DD1959C8}" uniqueName="12" name="ISSN" queryTableFieldId="12" dataDxfId="284"/>
    <tableColumn id="13" xr3:uid="{5239853A-F6C3-40D5-88AC-8E641D630C21}" uniqueName="13" name="ISBNs" queryTableFieldId="13" dataDxfId="283"/>
    <tableColumn id="14" xr3:uid="{E3F17A37-7323-42C0-A6AF-0BDABE029BF1}" uniqueName="14" name="DOI" queryTableFieldId="14" dataDxfId="282"/>
    <tableColumn id="15" xr3:uid="{C5A9A7A3-C084-4BA3-915F-56E877194323}" uniqueName="15" name="Funding Information" queryTableFieldId="15" dataDxfId="281"/>
    <tableColumn id="16" xr3:uid="{1A18FD40-EF10-410A-89B1-A177DE02A44C}" uniqueName="16" name="PDF Link" queryTableFieldId="16" dataDxfId="280"/>
    <tableColumn id="17" xr3:uid="{7F90C4A1-A6B9-4CD1-8F09-E4285681F155}" uniqueName="17" name="Author Keywords" queryTableFieldId="17" dataDxfId="279"/>
    <tableColumn id="18" xr3:uid="{B5AEE98B-3A6D-4338-9E22-F8FF8EAD7583}" uniqueName="18" name="IEEE Terms" queryTableFieldId="18" dataDxfId="278"/>
    <tableColumn id="19" xr3:uid="{FA8EAFC0-61DC-4B45-8620-E116C922C1C2}" uniqueName="19" name="INSPEC Controlled Terms" queryTableFieldId="19" dataDxfId="277"/>
    <tableColumn id="20" xr3:uid="{CF98DBF0-12BF-4385-97AB-866584A6659D}" uniqueName="20" name="INSPEC Non-Controlled Terms" queryTableFieldId="20" dataDxfId="276"/>
    <tableColumn id="21" xr3:uid="{04EFC1A4-FD92-4189-950C-B0416A60EE32}" uniqueName="21" name="Mesh_Terms" queryTableFieldId="21" dataDxfId="275"/>
    <tableColumn id="22" xr3:uid="{64B67CFC-0E60-4F90-8458-03D6B9C0C44A}" uniqueName="22" name="Article Citation Count" queryTableFieldId="22"/>
    <tableColumn id="23" xr3:uid="{5A919926-1B49-4E4A-B0FE-CE176D2C5B42}" uniqueName="23" name="Patent Citation Count" queryTableFieldId="23"/>
    <tableColumn id="24" xr3:uid="{EF84A65B-BCA4-4FD7-B156-71A2A81EC079}" uniqueName="24" name="Reference Count" queryTableFieldId="24"/>
    <tableColumn id="25" xr3:uid="{59C74863-EC88-4D96-9FDF-BF44A890E527}" uniqueName="25" name="License" queryTableFieldId="25" dataDxfId="274"/>
    <tableColumn id="26" xr3:uid="{93626289-C59B-46C8-96DC-9ED2F25B19DC}" uniqueName="26" name="Online Date" queryTableFieldId="26" dataDxfId="273"/>
    <tableColumn id="27" xr3:uid="{806CAF7C-1D19-4B94-8772-243937A25089}" uniqueName="27" name="Issue Date" queryTableFieldId="27" dataDxfId="272"/>
    <tableColumn id="28" xr3:uid="{62A40D97-3862-49CE-B9F6-31AFEC56956E}" uniqueName="28" name="Meeting Date" queryTableFieldId="28" dataDxfId="271"/>
    <tableColumn id="29" xr3:uid="{25CD9D65-8A1C-45FD-9240-DC267C724F67}" uniqueName="29" name="Publisher" queryTableFieldId="29" dataDxfId="270"/>
    <tableColumn id="30" xr3:uid="{D7C0C5C4-6C70-41E7-B823-4EB359FF7D12}" uniqueName="30" name="Document Identifier" queryTableFieldId="30" dataDxfId="269"/>
    <tableColumn id="31" xr3:uid="{2C918D33-CE61-40DD-8505-43925A395274}" uniqueName="31" name="Language of Original Document" queryTableFieldId="31" dataDxfId="26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B2C5521-7AE8-462E-ADA4-5910CB038D3F}" name="IEEE45637" displayName="IEEE45637" ref="A1:AQ526" tableType="queryTable" totalsRowShown="0">
  <autoFilter ref="A1:AQ526" xr:uid="{00000000-0009-0000-0100-000001000000}"/>
  <tableColumns count="43">
    <tableColumn id="33" xr3:uid="{11CCED7D-33F2-44B8-85FA-88F42F272298}" uniqueName="33" name="ID" queryTableFieldId="33" dataDxfId="267"/>
    <tableColumn id="32" xr3:uid="{4D9B93E4-AC95-45AE-AD2E-044DE14EB13B}" uniqueName="32" name="Source" queryTableFieldId="32" dataDxfId="266"/>
    <tableColumn id="1" xr3:uid="{E2EAA088-032D-438F-8830-621F3782F2F8}" uniqueName="1" name="Document Title" queryTableFieldId="1" dataDxfId="265"/>
    <tableColumn id="2" xr3:uid="{9E6149E2-E3B6-44A5-A2AA-218EBB31792A}" uniqueName="2" name="Authors" queryTableFieldId="2" dataDxfId="264"/>
    <tableColumn id="3" xr3:uid="{0F5AAB0E-4CC9-4C11-926A-6423414730ED}" uniqueName="3" name="Author Affiliations" queryTableFieldId="3" dataDxfId="263"/>
    <tableColumn id="4" xr3:uid="{C474560E-E902-4537-A845-CF26D83DA28D}" uniqueName="4" name="Publication Title" queryTableFieldId="4" dataDxfId="262"/>
    <tableColumn id="5" xr3:uid="{35958CBA-691D-486D-9355-29AAECDCFA8C}" uniqueName="5" name="Date Added To Xplore" queryTableFieldId="5" dataDxfId="261"/>
    <tableColumn id="6" xr3:uid="{27E8A061-1CAC-401D-AB17-23C2C910DF57}" uniqueName="6" name="Publication Year" queryTableFieldId="6"/>
    <tableColumn id="7" xr3:uid="{BDEB889C-F0E6-49B5-A819-B45DD1F8D7DD}" uniqueName="7" name="Volume" queryTableFieldId="7" dataDxfId="260"/>
    <tableColumn id="8" xr3:uid="{A03F134B-713A-4AA2-90FD-22A9B93B16D2}" uniqueName="8" name="Issue" queryTableFieldId="8"/>
    <tableColumn id="9" xr3:uid="{5186522E-540A-4F59-AF4E-6E758E162508}" uniqueName="9" name="Start Page" queryTableFieldId="9"/>
    <tableColumn id="10" xr3:uid="{1D2396ED-F700-413D-887D-0439CA5FEBD7}" uniqueName="10" name="End Page" queryTableFieldId="10" dataDxfId="259"/>
    <tableColumn id="11" xr3:uid="{6D5EF16E-78EA-458B-A763-5A709C669DEF}" uniqueName="11" name="Abstract" queryTableFieldId="11" dataDxfId="258"/>
    <tableColumn id="12" xr3:uid="{6FCDA6FF-612E-4612-B35B-C38E13647EBE}" uniqueName="12" name="ISSN" queryTableFieldId="12" dataDxfId="257"/>
    <tableColumn id="13" xr3:uid="{365F7BAD-85AB-4547-8E05-1F54D5A4DEE0}" uniqueName="13" name="ISBNs" queryTableFieldId="13" dataDxfId="256"/>
    <tableColumn id="14" xr3:uid="{1EC6CD86-5A95-4A89-9085-BAC28A646EB9}" uniqueName="14" name="DOI" queryTableFieldId="14" dataDxfId="255"/>
    <tableColumn id="15" xr3:uid="{A8D66464-8BAF-4DB5-B3AA-AE91B312B32F}" uniqueName="15" name="Funding Information" queryTableFieldId="15" dataDxfId="254"/>
    <tableColumn id="16" xr3:uid="{CF1177A2-80B6-4E47-A80B-4D94CB54279D}" uniqueName="16" name="PDF Link" queryTableFieldId="16" dataDxfId="253"/>
    <tableColumn id="17" xr3:uid="{FF710034-EF63-46DA-A201-BA76F6C2878A}" uniqueName="17" name="Author Keywords" queryTableFieldId="17" dataDxfId="252"/>
    <tableColumn id="18" xr3:uid="{8E344EF2-2D7D-4D42-BBE9-06AE5A6FC544}" uniqueName="18" name="IEEE Terms" queryTableFieldId="18" dataDxfId="251"/>
    <tableColumn id="19" xr3:uid="{CF05C572-1C5B-4CC0-875A-D7F9F49873DA}" uniqueName="19" name="INSPEC Controlled Terms" queryTableFieldId="19" dataDxfId="250"/>
    <tableColumn id="20" xr3:uid="{3C707E38-C6BB-46EA-AF26-989668B7CE41}" uniqueName="20" name="INSPEC Non-Controlled Terms" queryTableFieldId="20" dataDxfId="249"/>
    <tableColumn id="21" xr3:uid="{4DE292D4-14E7-4595-BA98-7CB06EC09768}" uniqueName="21" name="Mesh_Terms" queryTableFieldId="21" dataDxfId="248"/>
    <tableColumn id="22" xr3:uid="{25D720DB-42C1-4EF4-A772-F882EDAA5E3C}" uniqueName="22" name="Article Citation Count" queryTableFieldId="22"/>
    <tableColumn id="23" xr3:uid="{F5C23E8F-5595-4A7B-BBF4-B99B904CE369}" uniqueName="23" name="Patent Citation Count" queryTableFieldId="23"/>
    <tableColumn id="24" xr3:uid="{61CE568E-5867-407E-9C67-D81BFF3A1D00}" uniqueName="24" name="Reference Count" queryTableFieldId="24"/>
    <tableColumn id="25" xr3:uid="{76DADF3C-1698-4D65-A3E1-AD190B033708}" uniqueName="25" name="License" queryTableFieldId="25" dataDxfId="247"/>
    <tableColumn id="26" xr3:uid="{A0BE56C4-09A0-421D-A608-4BEFFE8C4998}" uniqueName="26" name="Online Date" queryTableFieldId="26" dataDxfId="246"/>
    <tableColumn id="27" xr3:uid="{76A144AD-8998-4380-86A7-E5D5F0EF17A1}" uniqueName="27" name="Issue Date" queryTableFieldId="27" dataDxfId="245"/>
    <tableColumn id="28" xr3:uid="{0F69288E-5F01-45A2-B4A1-0888674ED130}" uniqueName="28" name="Meeting Date" queryTableFieldId="28" dataDxfId="244"/>
    <tableColumn id="29" xr3:uid="{AB0CF244-10BA-4D6F-8073-9E959308E4D2}" uniqueName="29" name="Publisher" queryTableFieldId="29" dataDxfId="243"/>
    <tableColumn id="30" xr3:uid="{8D86CE1F-4693-4034-8142-A254BAB67924}" uniqueName="30" name="Document Identifier" queryTableFieldId="30" dataDxfId="242"/>
    <tableColumn id="31" xr3:uid="{482B0164-2CE1-4C96-8ABB-52C154BBC3D7}" uniqueName="31" name="Language of Original Document" queryTableFieldId="31" dataDxfId="241"/>
    <tableColumn id="34" xr3:uid="{9E83F3CF-C829-48C1-8476-B31F48014DE1}" uniqueName="34" name="IC1" queryTableFieldId="34" dataDxfId="240"/>
    <tableColumn id="42" xr3:uid="{B205C5C4-CD98-479B-AEE9-327A266DEBDA}" uniqueName="42" name="IC2" queryTableFieldId="42" dataDxfId="239"/>
    <tableColumn id="43" xr3:uid="{58910AE1-B87C-46AB-B930-303C0AFE15CC}" uniqueName="43" name="IC3" queryTableFieldId="43" dataDxfId="238"/>
    <tableColumn id="35" xr3:uid="{964B7BF2-F844-4B59-AA6F-7558BC52653D}" uniqueName="35" name="IC4" queryTableFieldId="35" dataDxfId="237"/>
    <tableColumn id="46" xr3:uid="{3D945731-0A1D-49D0-BD71-EBF21A260EBC}" uniqueName="46" name="IC5" queryTableFieldId="45" dataDxfId="236"/>
    <tableColumn id="36" xr3:uid="{0599F228-371B-4AD2-A1FF-A0ABA924E4D6}" uniqueName="36" name="EC1" queryTableFieldId="36" dataDxfId="235"/>
    <tableColumn id="44" xr3:uid="{513A6057-0F37-4559-B878-BA303CDFBBAA}" uniqueName="44" name="EC12" queryTableFieldId="44" dataDxfId="234">
      <calculatedColumnFormula>IEEE45637[[#This Row],[End Page]]-IEEE45637[[#This Row],[Start Page]]</calculatedColumnFormula>
    </tableColumn>
    <tableColumn id="37" xr3:uid="{036C1BBC-FB97-4FB6-8E48-7BD13ABDC331}" uniqueName="37" name="EC2" queryTableFieldId="37" dataDxfId="233"/>
    <tableColumn id="41" xr3:uid="{17344762-5E34-41A7-8B9A-70F9C034B6CA}" uniqueName="41" name="Selected (if all ICs and no EC)" queryTableFieldId="41" dataDxfId="232"/>
    <tableColumn id="45" xr3:uid="{8D08F46A-E644-4226-B3EE-F61FE0920AC2}" uniqueName="45" name="Column1" queryTableFieldId="46" dataDxfId="2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DFA3FF-ACEE-45E7-9281-E55FA973B6A0}" name="IEEE456378" displayName="IEEE456378" ref="A1:AT133" tableType="queryTable" totalsRowShown="0">
  <autoFilter ref="A1:AT133" xr:uid="{00000000-0009-0000-0100-000001000000}"/>
  <sortState xmlns:xlrd2="http://schemas.microsoft.com/office/spreadsheetml/2017/richdata2" ref="A2:AT133">
    <sortCondition sortBy="cellColor" ref="AS1:AS133" dxfId="230"/>
  </sortState>
  <tableColumns count="46">
    <tableColumn id="33" xr3:uid="{4003EB5B-A66A-45F7-9CE0-5DEEEDAA8246}" uniqueName="33" name="ID" queryTableFieldId="33" dataDxfId="229"/>
    <tableColumn id="32" xr3:uid="{EAFB9B23-5E50-449B-BB35-D83D5D8ECABB}" uniqueName="32" name="Source" queryTableFieldId="32" dataDxfId="228"/>
    <tableColumn id="1" xr3:uid="{7E2D8E40-5D02-4A0B-B2C0-84F5D579C669}" uniqueName="1" name="Document Title" queryTableFieldId="1" dataDxfId="227"/>
    <tableColumn id="2" xr3:uid="{DEDCEA67-EED2-4BD4-BA6F-10C1F20D268E}" uniqueName="2" name="Authors" queryTableFieldId="2" dataDxfId="226"/>
    <tableColumn id="3" xr3:uid="{99664117-5F5C-45DD-B484-6A2A7558E623}" uniqueName="3" name="Author Affiliations" queryTableFieldId="3" dataDxfId="225"/>
    <tableColumn id="4" xr3:uid="{B40E3E80-1744-4C96-861C-DE3E509E2292}" uniqueName="4" name="Publication Title" queryTableFieldId="4" dataDxfId="224"/>
    <tableColumn id="5" xr3:uid="{DFE0F39B-3B06-4CC1-B3F5-DA837247C1E6}" uniqueName="5" name="Date Added To Xplore" queryTableFieldId="5" dataDxfId="223"/>
    <tableColumn id="6" xr3:uid="{3AB40A3E-2875-4557-9532-B50C3B75ADC8}" uniqueName="6" name="Publication Year" queryTableFieldId="6"/>
    <tableColumn id="7" xr3:uid="{AA7052A4-A3C6-4504-B8A0-9D2B5C0AF160}" uniqueName="7" name="Volume" queryTableFieldId="7" dataDxfId="222"/>
    <tableColumn id="8" xr3:uid="{2D75859A-542A-4F1E-B34A-B83E81FA70F2}" uniqueName="8" name="Issue" queryTableFieldId="8"/>
    <tableColumn id="9" xr3:uid="{4FA5FD6F-ECB2-4F57-988D-EE36C90A46A6}" uniqueName="9" name="Start Page" queryTableFieldId="9"/>
    <tableColumn id="10" xr3:uid="{0984E484-3E8A-4C70-8F22-3AB5E89D699C}" uniqueName="10" name="End Page" queryTableFieldId="10" dataDxfId="221"/>
    <tableColumn id="11" xr3:uid="{ADB0C162-4319-4055-B084-8302CB0CA47C}" uniqueName="11" name="Abstract" queryTableFieldId="11" dataDxfId="220"/>
    <tableColumn id="12" xr3:uid="{34020D45-E897-4ACB-9423-D3D73B6E66E6}" uniqueName="12" name="ISSN" queryTableFieldId="12" dataDxfId="219"/>
    <tableColumn id="13" xr3:uid="{7E57F8A5-8A36-4E8A-AECB-8ABAB6559648}" uniqueName="13" name="ISBNs" queryTableFieldId="13" dataDxfId="218"/>
    <tableColumn id="14" xr3:uid="{D3CF2CED-A63C-4181-9DD1-57E9A4B1D7BF}" uniqueName="14" name="DOI" queryTableFieldId="14" dataDxfId="217"/>
    <tableColumn id="15" xr3:uid="{D867C839-C789-44A3-85FC-59551C32DBFD}" uniqueName="15" name="Funding Information" queryTableFieldId="15" dataDxfId="216"/>
    <tableColumn id="16" xr3:uid="{2222900F-F5CD-4E37-B83A-E40063371676}" uniqueName="16" name="PDF Link" queryTableFieldId="16" dataDxfId="215"/>
    <tableColumn id="17" xr3:uid="{0598A277-31B8-4583-A585-78F56BE2748A}" uniqueName="17" name="Author Keywords" queryTableFieldId="17" dataDxfId="214"/>
    <tableColumn id="18" xr3:uid="{4CBA6A54-51B8-4E4A-B2B3-4CA994E661E2}" uniqueName="18" name="IEEE Terms" queryTableFieldId="18" dataDxfId="213"/>
    <tableColumn id="19" xr3:uid="{BA389F5A-0D19-4431-AF38-35D94C6C6976}" uniqueName="19" name="INSPEC Controlled Terms" queryTableFieldId="19" dataDxfId="212"/>
    <tableColumn id="20" xr3:uid="{D418A2DD-A48F-43CD-872A-C1287725DB9C}" uniqueName="20" name="INSPEC Non-Controlled Terms" queryTableFieldId="20" dataDxfId="211"/>
    <tableColumn id="21" xr3:uid="{4CFAD5EE-304C-4862-ACF9-F44E3DB5D8BA}" uniqueName="21" name="Mesh_Terms" queryTableFieldId="21" dataDxfId="210"/>
    <tableColumn id="22" xr3:uid="{E90D9C9A-163B-4AED-93AF-B3B8B8DA7364}" uniqueName="22" name="Article Citation Count" queryTableFieldId="22"/>
    <tableColumn id="23" xr3:uid="{9F9B9677-0737-4A8D-A879-E4FA4896F373}" uniqueName="23" name="Patent Citation Count" queryTableFieldId="23"/>
    <tableColumn id="24" xr3:uid="{A40545C0-92AC-4565-8054-278792EB747F}" uniqueName="24" name="Reference Count" queryTableFieldId="24"/>
    <tableColumn id="25" xr3:uid="{305CB095-6859-4B9F-9788-7B6D3CB57E10}" uniqueName="25" name="License" queryTableFieldId="25" dataDxfId="209"/>
    <tableColumn id="26" xr3:uid="{9234D436-7D1E-469B-9D0E-6CBC70A28E82}" uniqueName="26" name="Online Date" queryTableFieldId="26" dataDxfId="208"/>
    <tableColumn id="27" xr3:uid="{C755B2B8-8258-4ACC-9033-C935F004DE20}" uniqueName="27" name="Issue Date" queryTableFieldId="27" dataDxfId="207"/>
    <tableColumn id="28" xr3:uid="{E46141D7-5ACD-421F-8557-BD6B924711E2}" uniqueName="28" name="Meeting Date" queryTableFieldId="28" dataDxfId="206"/>
    <tableColumn id="29" xr3:uid="{9F5B5348-C339-4A3D-8CDA-912B9CCB28F0}" uniqueName="29" name="Publisher" queryTableFieldId="29" dataDxfId="205"/>
    <tableColumn id="30" xr3:uid="{DA62D00B-D7C1-44BF-99BE-D0C4FB0903D4}" uniqueName="30" name="Document Identifier" queryTableFieldId="30" dataDxfId="204"/>
    <tableColumn id="31" xr3:uid="{9E895AA9-A192-4DF8-8DDB-ECF372B2FD0C}" uniqueName="31" name="Language of Original Document" queryTableFieldId="31" dataDxfId="203"/>
    <tableColumn id="34" xr3:uid="{8E5D3FD6-8BC4-4655-8D4A-22D8462D3861}" uniqueName="34" name="IC1" queryTableFieldId="34" dataDxfId="202"/>
    <tableColumn id="42" xr3:uid="{460E6568-64DB-4C6A-A6F1-F59815244B21}" uniqueName="42" name="IC2" queryTableFieldId="42" dataDxfId="201"/>
    <tableColumn id="43" xr3:uid="{11E99D6E-4563-4C11-967C-D7EF24008DE0}" uniqueName="43" name="IC3" queryTableFieldId="43" dataDxfId="200"/>
    <tableColumn id="35" xr3:uid="{549392F0-E072-4EA7-B416-DE74E04966EA}" uniqueName="35" name="IC4" queryTableFieldId="35" dataDxfId="199"/>
    <tableColumn id="46" xr3:uid="{868B9ECD-0BE9-400F-973A-7791B6F70271}" uniqueName="46" name="IC5" queryTableFieldId="45" dataDxfId="198"/>
    <tableColumn id="36" xr3:uid="{13FF8C7A-683B-4F5E-B192-51EA72D93A51}" uniqueName="36" name="EC1" queryTableFieldId="36" dataDxfId="197"/>
    <tableColumn id="44" xr3:uid="{F008234C-DEFC-46AB-A697-853D5A062293}" uniqueName="44" name="EC12" queryTableFieldId="44" dataDxfId="196">
      <calculatedColumnFormula>IEEE456378[[#This Row],[End Page]]-IEEE456378[[#This Row],[Start Page]]</calculatedColumnFormula>
    </tableColumn>
    <tableColumn id="37" xr3:uid="{CF6BE095-3D8B-4577-B1C1-D5790E887977}" uniqueName="37" name="EC2" queryTableFieldId="37" dataDxfId="195"/>
    <tableColumn id="38" xr3:uid="{4FCD5C61-EE95-499C-9960-2930E1B925BC}" uniqueName="38" name="EC3" queryTableFieldId="38" dataDxfId="194"/>
    <tableColumn id="39" xr3:uid="{6EA95B53-C342-422B-AC62-F5171BFCE709}" uniqueName="39" name="EC4" queryTableFieldId="39" dataDxfId="193"/>
    <tableColumn id="40" xr3:uid="{0932CAFC-41F8-4983-BA23-E37D6B5961FF}" uniqueName="40" name="EC5" queryTableFieldId="40" dataDxfId="192"/>
    <tableColumn id="41" xr3:uid="{01939B97-39B5-4BCC-B0C9-8E5125B4B51C}" uniqueName="41" name="Selected (if all ICs and no EC)" queryTableFieldId="41" dataDxfId="191"/>
    <tableColumn id="45" xr3:uid="{C5A53E4A-6C72-4265-85D3-33D7CB962526}" uniqueName="45" name="Second round selection" queryTableFieldId="46" dataDxfId="19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1AF32CC-DA4D-456A-977D-7D2214894805}" name="IEEE4563789" displayName="IEEE4563789" ref="A3:AT83" tableType="queryTable" totalsRowShown="0">
  <autoFilter ref="A3:AT83" xr:uid="{00000000-0009-0000-0100-000001000000}"/>
  <sortState xmlns:xlrd2="http://schemas.microsoft.com/office/spreadsheetml/2017/richdata2" ref="A4:AT83">
    <sortCondition sortBy="cellColor" ref="AS3:AS83" dxfId="189"/>
  </sortState>
  <tableColumns count="46">
    <tableColumn id="33" xr3:uid="{501DE513-2AFC-41A0-907B-AFDDFBA3DF6B}" uniqueName="33" name="ID" queryTableFieldId="33" dataDxfId="188"/>
    <tableColumn id="32" xr3:uid="{91511F9C-8118-44AD-BF84-0204CA241319}" uniqueName="32" name="Source" queryTableFieldId="32" dataDxfId="187"/>
    <tableColumn id="1" xr3:uid="{1FCF8F30-5CD8-4365-AF17-90EA927DAF16}" uniqueName="1" name="Document Title" queryTableFieldId="1" dataDxfId="186"/>
    <tableColumn id="2" xr3:uid="{9FD4C250-BA72-4E63-B0A2-16AA3CA7591A}" uniqueName="2" name="Authors" queryTableFieldId="2" dataDxfId="185"/>
    <tableColumn id="3" xr3:uid="{8F1B7AA4-8AB9-4749-B85B-BFABC98B36AA}" uniqueName="3" name="Author Affiliations" queryTableFieldId="3" dataDxfId="184"/>
    <tableColumn id="4" xr3:uid="{2376A4A3-804A-4DD7-9FC3-1482A8246FFC}" uniqueName="4" name="Publication Title" queryTableFieldId="4" dataDxfId="183"/>
    <tableColumn id="5" xr3:uid="{8D139D9A-3DDC-4B61-A3B5-02C5277B1B56}" uniqueName="5" name="Date Added To Xplore" queryTableFieldId="5" dataDxfId="182"/>
    <tableColumn id="6" xr3:uid="{7ECD9E91-A873-4D3C-AF57-4A635A37300C}" uniqueName="6" name="Publication Year" queryTableFieldId="6"/>
    <tableColumn id="7" xr3:uid="{2176EDE3-1747-445A-B837-A8ADEE228943}" uniqueName="7" name="Volume" queryTableFieldId="7" dataDxfId="181"/>
    <tableColumn id="8" xr3:uid="{F1146452-0C9B-4FE3-8378-CCAAD8523ED4}" uniqueName="8" name="Issue" queryTableFieldId="8"/>
    <tableColumn id="9" xr3:uid="{CB095BFD-075E-46A0-A67F-ADC8A6D38211}" uniqueName="9" name="Start Page" queryTableFieldId="9"/>
    <tableColumn id="10" xr3:uid="{E6A81902-F190-4BBE-826D-35E97CEE3C50}" uniqueName="10" name="End Page" queryTableFieldId="10" dataDxfId="180"/>
    <tableColumn id="11" xr3:uid="{610F60DF-FDEF-4CE0-BBC6-8DD130514685}" uniqueName="11" name="Abstract" queryTableFieldId="11" dataDxfId="179"/>
    <tableColumn id="12" xr3:uid="{C0B9892E-79E9-428A-8C4B-A2939882364A}" uniqueName="12" name="ISSN" queryTableFieldId="12" dataDxfId="178"/>
    <tableColumn id="13" xr3:uid="{ED22EB70-5749-4D38-9824-6D62C1C01A07}" uniqueName="13" name="ISBNs" queryTableFieldId="13" dataDxfId="177"/>
    <tableColumn id="14" xr3:uid="{9866A9D8-970B-4985-8A3C-F78F4FFD52CB}" uniqueName="14" name="DOI" queryTableFieldId="14" dataDxfId="176"/>
    <tableColumn id="15" xr3:uid="{269DF62B-D4DD-4EA9-BF62-0833FE3E6806}" uniqueName="15" name="Funding Information" queryTableFieldId="15" dataDxfId="175"/>
    <tableColumn id="16" xr3:uid="{E0644A94-45EB-43D4-9C08-E360BBBB8479}" uniqueName="16" name="PDF Link" queryTableFieldId="16" dataDxfId="174"/>
    <tableColumn id="17" xr3:uid="{D7B4E322-B7DD-456A-BF9A-F50562FC955C}" uniqueName="17" name="Author Keywords" queryTableFieldId="17" dataDxfId="173"/>
    <tableColumn id="18" xr3:uid="{FED54C55-FA2D-4DFC-8036-DDBE1176C7CF}" uniqueName="18" name="IEEE Terms" queryTableFieldId="18" dataDxfId="172"/>
    <tableColumn id="19" xr3:uid="{B7AFD8C4-9A56-45A0-A215-0AE91D3C4461}" uniqueName="19" name="INSPEC Controlled Terms" queryTableFieldId="19" dataDxfId="171"/>
    <tableColumn id="20" xr3:uid="{3361E650-10AF-4244-81EF-2E71A2944E96}" uniqueName="20" name="INSPEC Non-Controlled Terms" queryTableFieldId="20" dataDxfId="170"/>
    <tableColumn id="21" xr3:uid="{58CE4E66-4971-4DCB-B7FC-55175E590E6A}" uniqueName="21" name="Mesh_Terms" queryTableFieldId="21" dataDxfId="169"/>
    <tableColumn id="22" xr3:uid="{3BAFE47C-1529-4734-B749-27096CDA7985}" uniqueName="22" name="Article Citation Count" queryTableFieldId="22"/>
    <tableColumn id="23" xr3:uid="{AAA33A8F-5476-4ABD-8127-3BB021A74855}" uniqueName="23" name="Patent Citation Count" queryTableFieldId="23"/>
    <tableColumn id="24" xr3:uid="{686E9DE4-37D6-46EE-8C0D-A2002820C6B0}" uniqueName="24" name="Reference Count" queryTableFieldId="24"/>
    <tableColumn id="25" xr3:uid="{F47ECB52-4A57-4D08-B833-7592386182F7}" uniqueName="25" name="License" queryTableFieldId="25" dataDxfId="168"/>
    <tableColumn id="26" xr3:uid="{14DF9859-0B29-447B-B367-121F81DEDB1D}" uniqueName="26" name="Online Date" queryTableFieldId="26" dataDxfId="167"/>
    <tableColumn id="27" xr3:uid="{84F3E8D7-DB19-4E36-9F78-081EA48B0E14}" uniqueName="27" name="Issue Date" queryTableFieldId="27" dataDxfId="166"/>
    <tableColumn id="28" xr3:uid="{DC78DD89-1BCF-4B9C-B5CD-44F4CEE8F388}" uniqueName="28" name="Meeting Date" queryTableFieldId="28" dataDxfId="165"/>
    <tableColumn id="29" xr3:uid="{4E3685DE-E4DD-41DE-AD41-F2C88662B810}" uniqueName="29" name="Publisher" queryTableFieldId="29" dataDxfId="164"/>
    <tableColumn id="30" xr3:uid="{409C90E6-7CAC-4E7E-B4A0-8B2C031E005C}" uniqueName="30" name="Document Identifier" queryTableFieldId="30" dataDxfId="163"/>
    <tableColumn id="31" xr3:uid="{6DAAA7AF-3308-4CA7-ABE8-58EE50086105}" uniqueName="31" name="Language of Original Document" queryTableFieldId="31" dataDxfId="162"/>
    <tableColumn id="34" xr3:uid="{CEF83AA5-327E-4621-BEDD-3768DBB4A7F1}" uniqueName="34" name="IC1" queryTableFieldId="34" dataDxfId="161"/>
    <tableColumn id="42" xr3:uid="{D71446F7-9C62-46C2-ABB4-E85ADB6487C2}" uniqueName="42" name="IC2" queryTableFieldId="42" dataDxfId="160"/>
    <tableColumn id="43" xr3:uid="{8AA4550A-468C-481B-943A-7720AA043CCA}" uniqueName="43" name="IC3" queryTableFieldId="43" dataDxfId="159"/>
    <tableColumn id="35" xr3:uid="{06D6F25F-C693-4449-A84E-03790143C4CF}" uniqueName="35" name="IC4" queryTableFieldId="35" dataDxfId="158"/>
    <tableColumn id="46" xr3:uid="{0BDC0CFC-98E1-4B8A-A5F4-2F596C1DFD48}" uniqueName="46" name="IC5" queryTableFieldId="45" dataDxfId="157"/>
    <tableColumn id="36" xr3:uid="{1E5BF87E-3E55-4F30-96A5-27A8700E6D97}" uniqueName="36" name="EC1" queryTableFieldId="36" dataDxfId="156"/>
    <tableColumn id="44" xr3:uid="{0F99341C-FDCC-45F5-A943-C74F3B374F19}" uniqueName="44" name="EC12" queryTableFieldId="44" dataDxfId="155">
      <calculatedColumnFormula>IEEE4563789[[#This Row],[End Page]]-IEEE4563789[[#This Row],[Start Page]]</calculatedColumnFormula>
    </tableColumn>
    <tableColumn id="37" xr3:uid="{F8B2967E-2E88-4161-8B31-979BE81F03B8}" uniqueName="37" name="EC2" queryTableFieldId="37" dataDxfId="154"/>
    <tableColumn id="38" xr3:uid="{8CAED9FD-4AEA-4F01-8D8B-3BC1F5FB9E67}" uniqueName="38" name="EC3" queryTableFieldId="38" dataDxfId="153"/>
    <tableColumn id="39" xr3:uid="{3E015748-C9FA-4B08-840D-7AE9B72EE4CB}" uniqueName="39" name="EC4" queryTableFieldId="39" dataDxfId="152"/>
    <tableColumn id="40" xr3:uid="{529A0D60-973D-4BF6-8E9E-C81D80AB8660}" uniqueName="40" name="EC5" queryTableFieldId="40" dataDxfId="151"/>
    <tableColumn id="41" xr3:uid="{C198B900-F076-4357-B053-E37354A18CA4}" uniqueName="41" name="Selected (if all ICs and no EC)" queryTableFieldId="41" dataDxfId="150"/>
    <tableColumn id="45" xr3:uid="{BE8F64D6-E524-4F31-A61C-011A572E0E9B}" uniqueName="45" name="Second round selection" queryTableFieldId="46" dataDxfId="149"/>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52C4D8-29C4-463A-B579-2FDC8C3E537B}" name="IEEE4563789101213" displayName="IEEE4563789101213" ref="A3:AT75" tableType="queryTable" totalsRowShown="0">
  <autoFilter ref="A3:AT75" xr:uid="{00000000-0009-0000-0100-000001000000}"/>
  <sortState xmlns:xlrd2="http://schemas.microsoft.com/office/spreadsheetml/2017/richdata2" ref="A4:AT75">
    <sortCondition sortBy="cellColor" ref="AS3:AS75" dxfId="66"/>
  </sortState>
  <tableColumns count="46">
    <tableColumn id="33" xr3:uid="{CC12ADDF-A805-4BE8-9E06-561546F7F71F}" uniqueName="33" name="ID" queryTableFieldId="33" dataDxfId="65"/>
    <tableColumn id="32" xr3:uid="{E9BB61FE-A35B-479A-8A6A-79E18C46D646}" uniqueName="32" name="Source" queryTableFieldId="32" dataDxfId="64"/>
    <tableColumn id="1" xr3:uid="{4845E093-7E37-4F60-9C0D-C191AC01F25E}" uniqueName="1" name="Document Title" queryTableFieldId="1" dataDxfId="63"/>
    <tableColumn id="2" xr3:uid="{DAD0AEFA-67E3-4E7B-A2AD-71FAF2C7F4EB}" uniqueName="2" name="Authors" queryTableFieldId="2" dataDxfId="62"/>
    <tableColumn id="3" xr3:uid="{E1E510F7-CDE4-490A-895B-63E5E1B2268E}" uniqueName="3" name="Author Affiliations" queryTableFieldId="3" dataDxfId="61"/>
    <tableColumn id="4" xr3:uid="{9E349DAA-9ECC-48D3-B1B1-AD42243DEDFB}" uniqueName="4" name="Publication Title" queryTableFieldId="4" dataDxfId="60"/>
    <tableColumn id="5" xr3:uid="{13738275-8631-4321-9511-AB1C06166D96}" uniqueName="5" name="Date Added To Xplore" queryTableFieldId="5" dataDxfId="59"/>
    <tableColumn id="6" xr3:uid="{914EEE55-C587-4810-BE09-C693CA27A468}" uniqueName="6" name="Publication Year" queryTableFieldId="6"/>
    <tableColumn id="7" xr3:uid="{9C9BA895-8143-436B-A7F0-3F66831D8E1F}" uniqueName="7" name="Volume" queryTableFieldId="7" dataDxfId="58"/>
    <tableColumn id="8" xr3:uid="{10B6EDF5-6413-4A62-B2F8-8A09D856E87A}" uniqueName="8" name="Issue" queryTableFieldId="8"/>
    <tableColumn id="9" xr3:uid="{F8AA40E1-0C96-4C31-989B-1CD56CF6667A}" uniqueName="9" name="Start Page" queryTableFieldId="9"/>
    <tableColumn id="10" xr3:uid="{7E730059-57E8-4764-933D-886D19BCB16D}" uniqueName="10" name="End Page" queryTableFieldId="10" dataDxfId="57"/>
    <tableColumn id="11" xr3:uid="{954EB13E-0F4D-4643-971B-48C5106D25B9}" uniqueName="11" name="Abstract" queryTableFieldId="11" dataDxfId="56"/>
    <tableColumn id="12" xr3:uid="{88440D45-DF60-410C-BA29-68603F26DE13}" uniqueName="12" name="ISSN" queryTableFieldId="12" dataDxfId="55"/>
    <tableColumn id="13" xr3:uid="{91AD8740-9809-4EC8-A4C2-30844C917E9C}" uniqueName="13" name="ISBNs" queryTableFieldId="13" dataDxfId="54"/>
    <tableColumn id="14" xr3:uid="{169CB7CF-88EF-4FED-9BB4-7528F6A9ED73}" uniqueName="14" name="DOI" queryTableFieldId="14" dataDxfId="53"/>
    <tableColumn id="15" xr3:uid="{AD76803F-ECB6-4092-AE70-4C06E5FC15E3}" uniqueName="15" name="Funding Information" queryTableFieldId="15" dataDxfId="52"/>
    <tableColumn id="16" xr3:uid="{D9932063-0C91-4BF0-888D-DE9DD7AD784A}" uniqueName="16" name="PDF Link" queryTableFieldId="16" dataDxfId="51"/>
    <tableColumn id="17" xr3:uid="{7B8637E1-9A5E-4E1A-AF74-8AA457ADB667}" uniqueName="17" name="Author Keywords" queryTableFieldId="17" dataDxfId="50"/>
    <tableColumn id="18" xr3:uid="{6139CE02-A052-4A73-81A4-B3BF216EE0DC}" uniqueName="18" name="IEEE Terms" queryTableFieldId="18" dataDxfId="49"/>
    <tableColumn id="19" xr3:uid="{E69EC622-8A10-41B5-84BD-8DFFB230D6A4}" uniqueName="19" name="INSPEC Controlled Terms" queryTableFieldId="19" dataDxfId="48"/>
    <tableColumn id="20" xr3:uid="{C871B583-8506-4B48-9147-0A4E3DFE25AA}" uniqueName="20" name="INSPEC Non-Controlled Terms" queryTableFieldId="20" dataDxfId="47"/>
    <tableColumn id="21" xr3:uid="{DBBDA72D-BC27-4C47-A275-92A711CDF75E}" uniqueName="21" name="Mesh_Terms" queryTableFieldId="21" dataDxfId="46"/>
    <tableColumn id="22" xr3:uid="{F349DC8B-FEF9-45E4-9BBB-670F4AD68E83}" uniqueName="22" name="Article Citation Count" queryTableFieldId="22"/>
    <tableColumn id="23" xr3:uid="{2EE46F3C-3EFF-4974-BFF2-BEA925C78888}" uniqueName="23" name="Patent Citation Count" queryTableFieldId="23"/>
    <tableColumn id="24" xr3:uid="{34DBCC08-C940-44F9-AAB0-65C8374B346C}" uniqueName="24" name="Reference Count" queryTableFieldId="24"/>
    <tableColumn id="25" xr3:uid="{4404A86B-DF86-4A42-937B-5ADA29DB2853}" uniqueName="25" name="License" queryTableFieldId="25" dataDxfId="45"/>
    <tableColumn id="26" xr3:uid="{E359E0FF-D50F-49AD-A1E9-8DEA1704A425}" uniqueName="26" name="Online Date" queryTableFieldId="26" dataDxfId="44"/>
    <tableColumn id="27" xr3:uid="{8476F644-1DFF-4CDF-B1D2-87ADE41C3A8C}" uniqueName="27" name="Issue Date" queryTableFieldId="27" dataDxfId="43"/>
    <tableColumn id="28" xr3:uid="{DD292DD2-D122-4D5F-8977-AF62861D05B4}" uniqueName="28" name="Meeting Date" queryTableFieldId="28" dataDxfId="42"/>
    <tableColumn id="29" xr3:uid="{71B3BE19-3BF1-4979-8242-6C0022EDA528}" uniqueName="29" name="Publisher" queryTableFieldId="29" dataDxfId="41"/>
    <tableColumn id="30" xr3:uid="{3A0AF47D-59CB-4A6A-99F5-856F8B8A9647}" uniqueName="30" name="Document Identifier" queryTableFieldId="30" dataDxfId="40"/>
    <tableColumn id="31" xr3:uid="{7A1539F7-CE3D-4AE3-952F-76EEC70F2CF9}" uniqueName="31" name="Language of Original Document" queryTableFieldId="31" dataDxfId="39"/>
    <tableColumn id="34" xr3:uid="{93723591-3BC7-4D58-AEC1-02A0BC77CF0B}" uniqueName="34" name="IC1" queryTableFieldId="34" dataDxfId="38"/>
    <tableColumn id="42" xr3:uid="{9CBE04C2-E032-4F44-84AD-6F7B686A7DC1}" uniqueName="42" name="IC2" queryTableFieldId="42" dataDxfId="37"/>
    <tableColumn id="43" xr3:uid="{E9EC3609-01EF-4B41-90DF-E8D1856F593E}" uniqueName="43" name="IC3" queryTableFieldId="43" dataDxfId="36"/>
    <tableColumn id="35" xr3:uid="{06CF6C43-4B51-40A9-85D8-486380338FDC}" uniqueName="35" name="IC4" queryTableFieldId="35" dataDxfId="35"/>
    <tableColumn id="46" xr3:uid="{A9A89F1D-8B4B-4ED2-9077-B7DD66A404FD}" uniqueName="46" name="IC5" queryTableFieldId="45" dataDxfId="34"/>
    <tableColumn id="36" xr3:uid="{E6EB6FBF-238C-4844-95C3-64DCDD97D6D6}" uniqueName="36" name="EC1" queryTableFieldId="36" dataDxfId="33"/>
    <tableColumn id="44" xr3:uid="{BB9FABD2-4880-4F55-A909-E81D7627D2F6}" uniqueName="44" name="EC12" queryTableFieldId="44" dataDxfId="32">
      <calculatedColumnFormula>IEEE4563789101213[[#This Row],[End Page]]-IEEE4563789101213[[#This Row],[Start Page]]</calculatedColumnFormula>
    </tableColumn>
    <tableColumn id="37" xr3:uid="{7AC9EFE0-693D-40A1-98DA-063159DB6609}" uniqueName="37" name="EC2" queryTableFieldId="37" dataDxfId="31"/>
    <tableColumn id="38" xr3:uid="{35888BCF-0602-4B55-BC13-ACF9600327A4}" uniqueName="38" name="EC3" queryTableFieldId="38" dataDxfId="30"/>
    <tableColumn id="39" xr3:uid="{81B5F5B0-4EB1-4A13-949C-AA1C2AAD5406}" uniqueName="39" name="EC4" queryTableFieldId="39" dataDxfId="29"/>
    <tableColumn id="40" xr3:uid="{3BE5FD23-CF3E-420D-8671-CB2C039870D5}" uniqueName="40" name="EC5" queryTableFieldId="40" dataDxfId="28"/>
    <tableColumn id="41" xr3:uid="{5EFDA4CC-2634-468B-B8D4-C919289E488D}" uniqueName="41" name="Selected (if all ICs and no EC)" queryTableFieldId="41" dataDxfId="27"/>
    <tableColumn id="45" xr3:uid="{B55FE05C-4BB4-4F60-9F42-2FDAB28B93B4}" uniqueName="45" name="Second round selection" queryTableFieldId="46" dataDxfId="2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8C3C932-1306-4587-9B25-7FD4CBC1472C}" name="IEEE45637891012" displayName="IEEE45637891012" ref="A3:AT77" tableType="queryTable" totalsRowShown="0">
  <autoFilter ref="A3:AT77" xr:uid="{00000000-0009-0000-0100-000001000000}"/>
  <sortState xmlns:xlrd2="http://schemas.microsoft.com/office/spreadsheetml/2017/richdata2" ref="A4:AT77">
    <sortCondition sortBy="cellColor" ref="AS3:AS77" dxfId="107"/>
  </sortState>
  <tableColumns count="46">
    <tableColumn id="33" xr3:uid="{96B12AA7-1F2C-47D9-A8B2-17BBCFCA3B95}" uniqueName="33" name="ID" queryTableFieldId="33" dataDxfId="106"/>
    <tableColumn id="32" xr3:uid="{7BF0A800-4508-4130-8892-375DE035BFC6}" uniqueName="32" name="Source" queryTableFieldId="32" dataDxfId="105"/>
    <tableColumn id="1" xr3:uid="{EF0A6AB8-BBF0-401B-BC80-531EDE949C3D}" uniqueName="1" name="Document Title" queryTableFieldId="1" dataDxfId="104"/>
    <tableColumn id="2" xr3:uid="{BFBE5588-988E-4260-B200-42B2A89B630F}" uniqueName="2" name="Authors" queryTableFieldId="2" dataDxfId="103"/>
    <tableColumn id="3" xr3:uid="{EE80B1A1-6CF2-4070-909C-7F087E8F36AF}" uniqueName="3" name="Author Affiliations" queryTableFieldId="3" dataDxfId="102"/>
    <tableColumn id="4" xr3:uid="{D6A176DD-4164-4262-A51A-4548B8172D6D}" uniqueName="4" name="Publication Title" queryTableFieldId="4" dataDxfId="101"/>
    <tableColumn id="5" xr3:uid="{10872CC4-79CF-4389-B93C-3DD7C2E9E042}" uniqueName="5" name="Date Added To Xplore" queryTableFieldId="5" dataDxfId="100"/>
    <tableColumn id="6" xr3:uid="{2AED664B-2F48-4804-9998-3E6856DB29E2}" uniqueName="6" name="Publication Year" queryTableFieldId="6"/>
    <tableColumn id="7" xr3:uid="{BD1692DE-863C-46AA-B7F9-BA5F7642BC4E}" uniqueName="7" name="Volume" queryTableFieldId="7" dataDxfId="99"/>
    <tableColumn id="8" xr3:uid="{E4DDC7CF-204A-4237-AE98-6E4529595FE9}" uniqueName="8" name="Issue" queryTableFieldId="8"/>
    <tableColumn id="9" xr3:uid="{629D14A4-C0CB-4A93-B95B-30CF08BC5190}" uniqueName="9" name="Start Page" queryTableFieldId="9"/>
    <tableColumn id="10" xr3:uid="{CCA10C20-9249-4541-B50C-36ED72D36D08}" uniqueName="10" name="End Page" queryTableFieldId="10" dataDxfId="98"/>
    <tableColumn id="11" xr3:uid="{ABB81362-A522-40C4-A306-FD1062C61A73}" uniqueName="11" name="Abstract" queryTableFieldId="11" dataDxfId="97"/>
    <tableColumn id="12" xr3:uid="{C878091A-F5AD-4D71-A7C0-2039C202855D}" uniqueName="12" name="ISSN" queryTableFieldId="12" dataDxfId="96"/>
    <tableColumn id="13" xr3:uid="{FCAFAAE3-8B38-4B4C-B66C-5EBB12A94E8A}" uniqueName="13" name="ISBNs" queryTableFieldId="13" dataDxfId="95"/>
    <tableColumn id="14" xr3:uid="{2915AC95-567F-408F-8C54-B64F7CB3FB4F}" uniqueName="14" name="DOI" queryTableFieldId="14" dataDxfId="94"/>
    <tableColumn id="15" xr3:uid="{76FE5195-215B-43C7-A422-72F675BF0137}" uniqueName="15" name="Funding Information" queryTableFieldId="15" dataDxfId="93"/>
    <tableColumn id="16" xr3:uid="{A5A8F747-C72D-42F4-9862-4A6E2BDB5762}" uniqueName="16" name="PDF Link" queryTableFieldId="16" dataDxfId="92"/>
    <tableColumn id="17" xr3:uid="{5C4D2900-C3C1-4154-8BD2-10C6768C59A0}" uniqueName="17" name="Author Keywords" queryTableFieldId="17" dataDxfId="91"/>
    <tableColumn id="18" xr3:uid="{52646D84-D338-428E-8E7B-079EF4232D92}" uniqueName="18" name="IEEE Terms" queryTableFieldId="18" dataDxfId="90"/>
    <tableColumn id="19" xr3:uid="{4456D1BA-4707-4BF5-BA38-DE879C55E878}" uniqueName="19" name="INSPEC Controlled Terms" queryTableFieldId="19" dataDxfId="89"/>
    <tableColumn id="20" xr3:uid="{5DFD81C1-387D-4A86-BE22-B8C71DA4C781}" uniqueName="20" name="INSPEC Non-Controlled Terms" queryTableFieldId="20" dataDxfId="88"/>
    <tableColumn id="21" xr3:uid="{9FD43330-012A-4851-8595-C9F97464E1ED}" uniqueName="21" name="Mesh_Terms" queryTableFieldId="21" dataDxfId="87"/>
    <tableColumn id="22" xr3:uid="{475679E0-808F-4E50-8256-6850B172124F}" uniqueName="22" name="Article Citation Count" queryTableFieldId="22"/>
    <tableColumn id="23" xr3:uid="{C8C2B9AF-ABAD-400A-AAE1-C80EEB425100}" uniqueName="23" name="Patent Citation Count" queryTableFieldId="23"/>
    <tableColumn id="24" xr3:uid="{1EA254A1-0541-45F7-94DA-EAD5B8D2D14F}" uniqueName="24" name="Reference Count" queryTableFieldId="24"/>
    <tableColumn id="25" xr3:uid="{89DD23BA-30A7-4D61-A162-3DB0428D40E9}" uniqueName="25" name="License" queryTableFieldId="25" dataDxfId="86"/>
    <tableColumn id="26" xr3:uid="{30ABC523-8874-4FC7-83FF-F66F6E57291D}" uniqueName="26" name="Online Date" queryTableFieldId="26" dataDxfId="85"/>
    <tableColumn id="27" xr3:uid="{5E0DCBD0-4546-4152-A1E5-13EC7F2E6AFD}" uniqueName="27" name="Issue Date" queryTableFieldId="27" dataDxfId="84"/>
    <tableColumn id="28" xr3:uid="{20CF8B87-FC00-4CB0-BFE7-FE72F2635DD5}" uniqueName="28" name="Meeting Date" queryTableFieldId="28" dataDxfId="83"/>
    <tableColumn id="29" xr3:uid="{57AACC92-0154-4AE0-BCD8-BFEC53B7393E}" uniqueName="29" name="Publisher" queryTableFieldId="29" dataDxfId="82"/>
    <tableColumn id="30" xr3:uid="{D98FC2F8-CA35-4932-9935-97AF4AFD7C28}" uniqueName="30" name="Document Identifier" queryTableFieldId="30" dataDxfId="81"/>
    <tableColumn id="31" xr3:uid="{F53F4036-1428-447F-94E8-4C8A32EC13E0}" uniqueName="31" name="Language of Original Document" queryTableFieldId="31" dataDxfId="80"/>
    <tableColumn id="34" xr3:uid="{F84294BC-DF59-471C-BC9D-301E30ADB5A8}" uniqueName="34" name="IC1" queryTableFieldId="34" dataDxfId="79"/>
    <tableColumn id="42" xr3:uid="{8DA4FB04-1F75-4153-9E31-3D7EA26F9D87}" uniqueName="42" name="IC2" queryTableFieldId="42" dataDxfId="78"/>
    <tableColumn id="43" xr3:uid="{BCBFB64A-FD2C-459B-A477-26FF9FF3EBDB}" uniqueName="43" name="IC3" queryTableFieldId="43" dataDxfId="77"/>
    <tableColumn id="35" xr3:uid="{B1556DC3-5DC6-4A94-8B2F-EAD44C501A87}" uniqueName="35" name="IC4" queryTableFieldId="35" dataDxfId="76"/>
    <tableColumn id="46" xr3:uid="{0990F177-1B5D-4011-9315-A7091DD915F5}" uniqueName="46" name="IC5" queryTableFieldId="45" dataDxfId="75"/>
    <tableColumn id="36" xr3:uid="{B95DAEC3-235E-4155-8CC5-F99FB19523C6}" uniqueName="36" name="EC1" queryTableFieldId="36" dataDxfId="74"/>
    <tableColumn id="44" xr3:uid="{CCB56E13-F205-466C-A75C-C6A5A61F24FA}" uniqueName="44" name="EC12" queryTableFieldId="44" dataDxfId="73">
      <calculatedColumnFormula>IEEE45637891012[[#This Row],[End Page]]-IEEE45637891012[[#This Row],[Start Page]]</calculatedColumnFormula>
    </tableColumn>
    <tableColumn id="37" xr3:uid="{C67F4B59-1EF9-4DBE-BED9-266DDD2AA829}" uniqueName="37" name="EC2" queryTableFieldId="37" dataDxfId="72"/>
    <tableColumn id="38" xr3:uid="{A17966BA-DAB6-4890-BC8B-C654D760CABF}" uniqueName="38" name="EC3" queryTableFieldId="38" dataDxfId="71"/>
    <tableColumn id="39" xr3:uid="{F6098707-C26B-4E41-B9F7-E2A2F09791B6}" uniqueName="39" name="EC4" queryTableFieldId="39" dataDxfId="70"/>
    <tableColumn id="40" xr3:uid="{DBE8F846-7F10-4DE0-84E1-96DC699FFF57}" uniqueName="40" name="EC5" queryTableFieldId="40" dataDxfId="69"/>
    <tableColumn id="41" xr3:uid="{F349B06B-A51C-4E04-BD43-8BA3759FE80F}" uniqueName="41" name="Selected (if all ICs and no EC)" queryTableFieldId="41" dataDxfId="68"/>
    <tableColumn id="45" xr3:uid="{8C775F44-856E-450C-8396-7ACB77ADC050}" uniqueName="45" name="Second round selection" queryTableFieldId="46" dataDxfId="67"/>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585033B-DB8F-4663-837E-871599D1E598}" name="IEEE456378910" displayName="IEEE456378910" ref="A3:AT77" tableType="queryTable" totalsRowShown="0">
  <autoFilter ref="A3:AT77" xr:uid="{00000000-0009-0000-0100-000001000000}"/>
  <sortState xmlns:xlrd2="http://schemas.microsoft.com/office/spreadsheetml/2017/richdata2" ref="A4:AT77">
    <sortCondition sortBy="cellColor" ref="AS3:AS77" dxfId="148"/>
  </sortState>
  <tableColumns count="46">
    <tableColumn id="33" xr3:uid="{30D966AB-17AC-44B7-9E61-6B14CF537E48}" uniqueName="33" name="ID" queryTableFieldId="33" dataDxfId="147"/>
    <tableColumn id="32" xr3:uid="{D5CEBC2A-DCB7-4292-9C30-D7E9AFA7F3E1}" uniqueName="32" name="Source" queryTableFieldId="32" dataDxfId="146"/>
    <tableColumn id="1" xr3:uid="{AB2D7B11-FE48-4810-BCA7-E61595B56307}" uniqueName="1" name="Document Title" queryTableFieldId="1" dataDxfId="145"/>
    <tableColumn id="2" xr3:uid="{4630EE34-96AB-434E-9118-1DCA8AF9DB37}" uniqueName="2" name="Authors" queryTableFieldId="2" dataDxfId="144"/>
    <tableColumn id="3" xr3:uid="{A8F802AC-4136-4532-95E4-1A0A9FF63764}" uniqueName="3" name="Author Affiliations" queryTableFieldId="3" dataDxfId="143"/>
    <tableColumn id="4" xr3:uid="{D3536055-F181-4DB8-BC07-7BF5741FF9EA}" uniqueName="4" name="Publication Title" queryTableFieldId="4" dataDxfId="142"/>
    <tableColumn id="5" xr3:uid="{34288DAA-EA61-4BF5-A1B3-789F0ED8FB81}" uniqueName="5" name="Date Added To Xplore" queryTableFieldId="5" dataDxfId="141"/>
    <tableColumn id="6" xr3:uid="{42DE928B-E62F-47E6-8F37-CB08850F6995}" uniqueName="6" name="Publication Year" queryTableFieldId="6"/>
    <tableColumn id="7" xr3:uid="{1782D630-714A-4316-AE24-F6304B53B4BB}" uniqueName="7" name="Volume" queryTableFieldId="7" dataDxfId="140"/>
    <tableColumn id="8" xr3:uid="{1E2B9F94-3DF8-4F2A-86A4-B0C82906F905}" uniqueName="8" name="Issue" queryTableFieldId="8"/>
    <tableColumn id="9" xr3:uid="{896809D7-4BBF-44AF-B567-B15247B7876B}" uniqueName="9" name="Start Page" queryTableFieldId="9"/>
    <tableColumn id="10" xr3:uid="{2B45BF82-3821-487C-BF83-0B1927F35F64}" uniqueName="10" name="End Page" queryTableFieldId="10" dataDxfId="139"/>
    <tableColumn id="11" xr3:uid="{F28F2891-8220-4887-A43D-E37288D734A1}" uniqueName="11" name="Abstract" queryTableFieldId="11" dataDxfId="138"/>
    <tableColumn id="12" xr3:uid="{D7FB675D-C150-4DAD-8F39-7569055776CE}" uniqueName="12" name="ISSN" queryTableFieldId="12" dataDxfId="137"/>
    <tableColumn id="13" xr3:uid="{85FE68CD-80CD-4C46-8645-02313DEA7DC6}" uniqueName="13" name="ISBNs" queryTableFieldId="13" dataDxfId="136"/>
    <tableColumn id="14" xr3:uid="{2099ABA5-5858-46D0-A0C7-A37DBBA2279D}" uniqueName="14" name="DOI" queryTableFieldId="14" dataDxfId="135"/>
    <tableColumn id="15" xr3:uid="{F1486490-0C87-4A00-8087-A1C809BAF269}" uniqueName="15" name="Funding Information" queryTableFieldId="15" dataDxfId="134"/>
    <tableColumn id="16" xr3:uid="{62FE1D4C-B7D7-44C4-BE27-46B339EB8552}" uniqueName="16" name="PDF Link" queryTableFieldId="16" dataDxfId="133"/>
    <tableColumn id="17" xr3:uid="{820949E6-2207-41D9-A750-633B20972995}" uniqueName="17" name="Author Keywords" queryTableFieldId="17" dataDxfId="132"/>
    <tableColumn id="18" xr3:uid="{B2FC5B42-F207-4E36-B245-36D73B97DA7B}" uniqueName="18" name="IEEE Terms" queryTableFieldId="18" dataDxfId="131"/>
    <tableColumn id="19" xr3:uid="{1E7CF97D-9C58-43C4-9122-E7F2FDB5830A}" uniqueName="19" name="INSPEC Controlled Terms" queryTableFieldId="19" dataDxfId="130"/>
    <tableColumn id="20" xr3:uid="{8B57477B-57F0-4654-9617-565E14FF6E92}" uniqueName="20" name="INSPEC Non-Controlled Terms" queryTableFieldId="20" dataDxfId="129"/>
    <tableColumn id="21" xr3:uid="{68614F5E-7512-47FE-B360-A852C24EE76C}" uniqueName="21" name="Mesh_Terms" queryTableFieldId="21" dataDxfId="128"/>
    <tableColumn id="22" xr3:uid="{7BCB3A4D-5BFE-4E7A-90BD-9628D1C0F4E1}" uniqueName="22" name="Article Citation Count" queryTableFieldId="22"/>
    <tableColumn id="23" xr3:uid="{048DAFFF-2819-4ADA-A52E-B87046BE22AF}" uniqueName="23" name="Patent Citation Count" queryTableFieldId="23"/>
    <tableColumn id="24" xr3:uid="{3FB65FA0-1131-471F-9974-6D39C97E48B7}" uniqueName="24" name="Reference Count" queryTableFieldId="24"/>
    <tableColumn id="25" xr3:uid="{A2F3CF67-576F-4C7B-87DD-B26774359F5D}" uniqueName="25" name="License" queryTableFieldId="25" dataDxfId="127"/>
    <tableColumn id="26" xr3:uid="{58E46E64-1F33-423C-BFB9-110E21083E1C}" uniqueName="26" name="Online Date" queryTableFieldId="26" dataDxfId="126"/>
    <tableColumn id="27" xr3:uid="{C80D8D4B-409B-4C27-8AC4-2E64C49BD31E}" uniqueName="27" name="Issue Date" queryTableFieldId="27" dataDxfId="125"/>
    <tableColumn id="28" xr3:uid="{77FCFE24-181A-462A-8C7C-FE03B5A9B933}" uniqueName="28" name="Meeting Date" queryTableFieldId="28" dataDxfId="124"/>
    <tableColumn id="29" xr3:uid="{AAF9625C-27FD-4011-9AF1-8F67111C58E2}" uniqueName="29" name="Publisher" queryTableFieldId="29" dataDxfId="123"/>
    <tableColumn id="30" xr3:uid="{CEC9CF00-B2F7-4A62-890D-DDF50785762A}" uniqueName="30" name="Document Identifier" queryTableFieldId="30" dataDxfId="122"/>
    <tableColumn id="31" xr3:uid="{6C688781-E321-4F83-8F69-1F1E79930096}" uniqueName="31" name="Language of Original Document" queryTableFieldId="31" dataDxfId="121"/>
    <tableColumn id="34" xr3:uid="{13514A9D-47A0-4393-B643-B4D6A9CD1BC9}" uniqueName="34" name="IC1" queryTableFieldId="34" dataDxfId="120"/>
    <tableColumn id="42" xr3:uid="{372277C8-57A7-4EF3-B6E4-7BAD37B00C0F}" uniqueName="42" name="IC2" queryTableFieldId="42" dataDxfId="119"/>
    <tableColumn id="43" xr3:uid="{9954FDA2-00C4-4C32-B7D4-D614239B896B}" uniqueName="43" name="IC3" queryTableFieldId="43" dataDxfId="118"/>
    <tableColumn id="35" xr3:uid="{E0E0E368-4EFF-4195-B36F-821E58D8BD09}" uniqueName="35" name="IC4" queryTableFieldId="35" dataDxfId="117"/>
    <tableColumn id="46" xr3:uid="{9C41792B-33D9-4151-8921-08B61BE8D442}" uniqueName="46" name="IC5" queryTableFieldId="45" dataDxfId="116"/>
    <tableColumn id="36" xr3:uid="{D27A6DAA-E9CA-45FD-8235-3B0120E472DE}" uniqueName="36" name="EC1" queryTableFieldId="36" dataDxfId="115"/>
    <tableColumn id="44" xr3:uid="{78051B6F-70BE-4E31-AB4A-77346F1BCC86}" uniqueName="44" name="EC12" queryTableFieldId="44" dataDxfId="114">
      <calculatedColumnFormula>IEEE456378910[[#This Row],[End Page]]-IEEE456378910[[#This Row],[Start Page]]</calculatedColumnFormula>
    </tableColumn>
    <tableColumn id="37" xr3:uid="{305AA835-DC53-470E-940D-3A4AE5A12D95}" uniqueName="37" name="EC2" queryTableFieldId="37" dataDxfId="113"/>
    <tableColumn id="38" xr3:uid="{841B199F-6928-4FB2-8FE4-90494AE89EE4}" uniqueName="38" name="EC3" queryTableFieldId="38" dataDxfId="112"/>
    <tableColumn id="39" xr3:uid="{9979DCDF-FF71-4781-BECB-29A49E2A98BA}" uniqueName="39" name="EC4" queryTableFieldId="39" dataDxfId="111"/>
    <tableColumn id="40" xr3:uid="{3B8C1F3C-6AE4-425A-9225-77910BB153CA}" uniqueName="40" name="EC5" queryTableFieldId="40" dataDxfId="110"/>
    <tableColumn id="41" xr3:uid="{32503865-841A-424F-855C-6FB9AF674459}" uniqueName="41" name="Selected (if all ICs and no EC)" queryTableFieldId="41" dataDxfId="109"/>
    <tableColumn id="45" xr3:uid="{20314A8E-EE40-444F-9A6F-1A6D7C1F566E}" uniqueName="45" name="Second round selection" queryTableFieldId="46" dataDxfId="10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www.scopus.com/inward/record.uri?eid=2-s2.0-84988304519&amp;partnerID=40&amp;md5=df6c8b89c1f358a6d661e87d7a1c6c69" TargetMode="External"/><Relationship Id="rId1" Type="http://schemas.openxmlformats.org/officeDocument/2006/relationships/hyperlink" Target="https://ieeexplore.ieee.org/stamp/stamp.jsp?arnumber=8502291" TargetMode="Externa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942"/>
  <sheetViews>
    <sheetView zoomScaleNormal="100" workbookViewId="0">
      <pane ySplit="1" topLeftCell="A932" activePane="bottomLeft" state="frozen"/>
      <selection pane="bottomLeft" activeCell="C729" sqref="C729"/>
    </sheetView>
  </sheetViews>
  <sheetFormatPr defaultRowHeight="14.4" x14ac:dyDescent="0.3"/>
  <cols>
    <col min="1" max="1" width="5" customWidth="1"/>
    <col min="3" max="6" width="80.88671875" bestFit="1" customWidth="1"/>
    <col min="7" max="7" width="22.21875" bestFit="1" customWidth="1"/>
    <col min="8" max="8" width="17.33203125" bestFit="1" customWidth="1"/>
    <col min="9" max="9" width="10" bestFit="1" customWidth="1"/>
    <col min="10" max="10" width="7.6640625" bestFit="1" customWidth="1"/>
    <col min="11" max="11" width="11.77734375" bestFit="1" customWidth="1"/>
    <col min="12" max="12" width="11" bestFit="1" customWidth="1"/>
    <col min="13" max="13" width="80.88671875" bestFit="1" customWidth="1"/>
    <col min="14" max="14" width="9.6640625" bestFit="1" customWidth="1"/>
    <col min="15" max="15" width="16.77734375" bestFit="1" customWidth="1"/>
    <col min="16" max="16" width="56.77734375" bestFit="1" customWidth="1"/>
    <col min="17" max="17" width="80.88671875" bestFit="1" customWidth="1"/>
    <col min="18" max="18" width="59" bestFit="1" customWidth="1"/>
    <col min="19" max="22" width="80.88671875" bestFit="1" customWidth="1"/>
    <col min="23" max="23" width="16.88671875" bestFit="1" customWidth="1"/>
    <col min="24" max="25" width="21.88671875" bestFit="1" customWidth="1"/>
    <col min="26" max="26" width="17.77734375" bestFit="1" customWidth="1"/>
    <col min="27" max="27" width="10.44140625" bestFit="1" customWidth="1"/>
    <col min="28" max="28" width="13.44140625" bestFit="1" customWidth="1"/>
    <col min="29" max="29" width="12.109375" bestFit="1" customWidth="1"/>
    <col min="30" max="30" width="15.109375" bestFit="1" customWidth="1"/>
    <col min="31" max="31" width="11.33203125" bestFit="1" customWidth="1"/>
    <col min="32" max="32" width="22.44140625" bestFit="1" customWidth="1"/>
    <col min="33" max="33" width="19.44140625" customWidth="1"/>
  </cols>
  <sheetData>
    <row r="1" spans="1:33" x14ac:dyDescent="0.3">
      <c r="A1" s="2" t="s">
        <v>3012</v>
      </c>
      <c r="B1" s="2"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row>
    <row r="2" spans="1:3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row>
    <row r="3" spans="1:33" x14ac:dyDescent="0.3">
      <c r="A3" s="4">
        <v>2</v>
      </c>
      <c r="B3" s="5" t="s">
        <v>43</v>
      </c>
      <c r="C3" t="s">
        <v>45</v>
      </c>
      <c r="D3" t="s">
        <v>46</v>
      </c>
      <c r="E3" t="s">
        <v>47</v>
      </c>
      <c r="F3" t="s">
        <v>48</v>
      </c>
      <c r="G3" s="1">
        <v>37474</v>
      </c>
      <c r="H3">
        <v>1993</v>
      </c>
      <c r="I3" t="s">
        <v>2830</v>
      </c>
      <c r="K3">
        <v>493</v>
      </c>
      <c r="L3" t="s">
        <v>49</v>
      </c>
      <c r="M3" t="s">
        <v>50</v>
      </c>
      <c r="N3" t="s">
        <v>2830</v>
      </c>
      <c r="O3" t="s">
        <v>51</v>
      </c>
      <c r="P3" t="s">
        <v>52</v>
      </c>
      <c r="Q3" t="s">
        <v>2830</v>
      </c>
      <c r="R3" t="s">
        <v>53</v>
      </c>
      <c r="S3" t="s">
        <v>2830</v>
      </c>
      <c r="T3" t="s">
        <v>54</v>
      </c>
      <c r="U3" t="s">
        <v>55</v>
      </c>
      <c r="V3" t="s">
        <v>56</v>
      </c>
      <c r="W3" t="s">
        <v>2830</v>
      </c>
      <c r="X3">
        <v>2</v>
      </c>
      <c r="Z3">
        <v>12</v>
      </c>
      <c r="AA3" t="s">
        <v>43</v>
      </c>
      <c r="AB3" s="1">
        <v>37474</v>
      </c>
      <c r="AC3" t="s">
        <v>2830</v>
      </c>
      <c r="AD3" t="s">
        <v>2830</v>
      </c>
      <c r="AE3" t="s">
        <v>43</v>
      </c>
      <c r="AF3" t="s">
        <v>57</v>
      </c>
    </row>
    <row r="4" spans="1:33" x14ac:dyDescent="0.3">
      <c r="A4" s="3">
        <v>3</v>
      </c>
      <c r="B4" s="3" t="s">
        <v>43</v>
      </c>
      <c r="C4" t="s">
        <v>58</v>
      </c>
      <c r="D4" t="s">
        <v>59</v>
      </c>
      <c r="E4" t="s">
        <v>60</v>
      </c>
      <c r="F4" t="s">
        <v>61</v>
      </c>
      <c r="G4" s="1">
        <v>43304</v>
      </c>
      <c r="H4">
        <v>2018</v>
      </c>
      <c r="I4" t="s">
        <v>2830</v>
      </c>
      <c r="K4">
        <v>1052</v>
      </c>
      <c r="L4" t="s">
        <v>2831</v>
      </c>
      <c r="M4" t="s">
        <v>62</v>
      </c>
      <c r="N4" t="s">
        <v>63</v>
      </c>
      <c r="O4" t="s">
        <v>64</v>
      </c>
      <c r="P4" t="s">
        <v>65</v>
      </c>
      <c r="Q4" t="s">
        <v>2830</v>
      </c>
      <c r="R4" t="s">
        <v>66</v>
      </c>
      <c r="S4" t="s">
        <v>67</v>
      </c>
      <c r="T4" t="s">
        <v>68</v>
      </c>
      <c r="U4" t="s">
        <v>69</v>
      </c>
      <c r="V4" t="s">
        <v>70</v>
      </c>
      <c r="W4" t="s">
        <v>2830</v>
      </c>
      <c r="X4">
        <v>39</v>
      </c>
      <c r="Z4">
        <v>36</v>
      </c>
      <c r="AA4" t="s">
        <v>43</v>
      </c>
      <c r="AB4" s="1">
        <v>43304</v>
      </c>
      <c r="AC4" t="s">
        <v>2830</v>
      </c>
      <c r="AD4" t="s">
        <v>2830</v>
      </c>
      <c r="AE4" t="s">
        <v>43</v>
      </c>
      <c r="AF4" t="s">
        <v>57</v>
      </c>
    </row>
    <row r="5" spans="1:33" x14ac:dyDescent="0.3">
      <c r="A5" s="4">
        <v>4</v>
      </c>
      <c r="B5" s="5" t="s">
        <v>43</v>
      </c>
      <c r="C5" t="s">
        <v>71</v>
      </c>
      <c r="D5" t="s">
        <v>72</v>
      </c>
      <c r="E5" t="s">
        <v>73</v>
      </c>
      <c r="F5" t="s">
        <v>74</v>
      </c>
      <c r="G5" s="1">
        <v>41274</v>
      </c>
      <c r="H5">
        <v>2012</v>
      </c>
      <c r="I5" t="s">
        <v>2830</v>
      </c>
      <c r="K5">
        <v>374</v>
      </c>
      <c r="L5" t="s">
        <v>2832</v>
      </c>
      <c r="M5" t="s">
        <v>75</v>
      </c>
      <c r="N5" t="s">
        <v>2830</v>
      </c>
      <c r="O5" t="s">
        <v>76</v>
      </c>
      <c r="P5" t="s">
        <v>2830</v>
      </c>
      <c r="Q5" t="s">
        <v>2830</v>
      </c>
      <c r="R5" t="s">
        <v>77</v>
      </c>
      <c r="S5" t="s">
        <v>78</v>
      </c>
      <c r="T5" t="s">
        <v>79</v>
      </c>
      <c r="U5" t="s">
        <v>80</v>
      </c>
      <c r="V5" t="s">
        <v>81</v>
      </c>
      <c r="W5" t="s">
        <v>2830</v>
      </c>
      <c r="Z5">
        <v>5</v>
      </c>
      <c r="AA5" t="s">
        <v>2830</v>
      </c>
      <c r="AB5" s="1">
        <v>41274</v>
      </c>
      <c r="AC5" t="s">
        <v>2830</v>
      </c>
      <c r="AD5" t="s">
        <v>2830</v>
      </c>
      <c r="AE5" t="s">
        <v>43</v>
      </c>
      <c r="AF5" t="s">
        <v>57</v>
      </c>
    </row>
    <row r="6" spans="1:33" x14ac:dyDescent="0.3">
      <c r="A6" s="3">
        <v>5</v>
      </c>
      <c r="B6" s="3"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row>
    <row r="7" spans="1:33" x14ac:dyDescent="0.3">
      <c r="A7" s="4">
        <v>6</v>
      </c>
      <c r="B7" s="5" t="s">
        <v>43</v>
      </c>
      <c r="C7" t="s">
        <v>94</v>
      </c>
      <c r="D7" t="s">
        <v>95</v>
      </c>
      <c r="E7" t="s">
        <v>96</v>
      </c>
      <c r="F7" t="s">
        <v>97</v>
      </c>
      <c r="G7" s="1">
        <v>44278</v>
      </c>
      <c r="H7">
        <v>2021</v>
      </c>
      <c r="I7" t="s">
        <v>2834</v>
      </c>
      <c r="J7">
        <v>4</v>
      </c>
      <c r="K7">
        <v>347</v>
      </c>
      <c r="L7" t="s">
        <v>2835</v>
      </c>
      <c r="M7" t="s">
        <v>98</v>
      </c>
      <c r="N7" t="s">
        <v>99</v>
      </c>
      <c r="O7" t="s">
        <v>2830</v>
      </c>
      <c r="P7" t="s">
        <v>100</v>
      </c>
      <c r="Q7" t="s">
        <v>2830</v>
      </c>
      <c r="R7" t="s">
        <v>101</v>
      </c>
      <c r="S7" t="s">
        <v>102</v>
      </c>
      <c r="T7" t="s">
        <v>103</v>
      </c>
      <c r="U7" t="s">
        <v>104</v>
      </c>
      <c r="V7" t="s">
        <v>105</v>
      </c>
      <c r="W7" t="s">
        <v>2830</v>
      </c>
      <c r="X7">
        <v>19</v>
      </c>
      <c r="Z7">
        <v>115</v>
      </c>
      <c r="AA7" t="s">
        <v>43</v>
      </c>
      <c r="AB7" s="1">
        <v>44161</v>
      </c>
      <c r="AC7" t="s">
        <v>2830</v>
      </c>
      <c r="AD7" t="s">
        <v>2830</v>
      </c>
      <c r="AE7" t="s">
        <v>43</v>
      </c>
      <c r="AF7" t="s">
        <v>44</v>
      </c>
    </row>
    <row r="8" spans="1:33" x14ac:dyDescent="0.3">
      <c r="A8" s="3">
        <v>7</v>
      </c>
      <c r="B8" s="3" t="s">
        <v>43</v>
      </c>
      <c r="C8" t="s">
        <v>106</v>
      </c>
      <c r="D8" t="s">
        <v>107</v>
      </c>
      <c r="E8" t="s">
        <v>108</v>
      </c>
      <c r="F8" t="s">
        <v>109</v>
      </c>
      <c r="G8" s="1">
        <v>43896</v>
      </c>
      <c r="H8">
        <v>2020</v>
      </c>
      <c r="I8" t="s">
        <v>2836</v>
      </c>
      <c r="J8">
        <v>6</v>
      </c>
      <c r="K8">
        <v>3871</v>
      </c>
      <c r="L8" t="s">
        <v>2837</v>
      </c>
      <c r="M8" t="s">
        <v>110</v>
      </c>
      <c r="N8" t="s">
        <v>111</v>
      </c>
      <c r="O8" t="s">
        <v>2830</v>
      </c>
      <c r="P8" t="s">
        <v>112</v>
      </c>
      <c r="Q8" t="s">
        <v>113</v>
      </c>
      <c r="R8" t="s">
        <v>114</v>
      </c>
      <c r="S8" t="s">
        <v>115</v>
      </c>
      <c r="T8" t="s">
        <v>116</v>
      </c>
      <c r="U8" t="s">
        <v>117</v>
      </c>
      <c r="V8" t="s">
        <v>118</v>
      </c>
      <c r="W8" t="s">
        <v>2830</v>
      </c>
      <c r="X8">
        <v>3</v>
      </c>
      <c r="Z8">
        <v>40</v>
      </c>
      <c r="AA8" t="s">
        <v>43</v>
      </c>
      <c r="AB8" s="1">
        <v>43740</v>
      </c>
      <c r="AC8" t="s">
        <v>2830</v>
      </c>
      <c r="AD8" t="s">
        <v>2830</v>
      </c>
      <c r="AE8" t="s">
        <v>43</v>
      </c>
      <c r="AF8" t="s">
        <v>44</v>
      </c>
    </row>
    <row r="9" spans="1:33" x14ac:dyDescent="0.3">
      <c r="A9" s="4">
        <v>8</v>
      </c>
      <c r="B9" s="5" t="s">
        <v>43</v>
      </c>
      <c r="C9" t="s">
        <v>119</v>
      </c>
      <c r="D9" t="s">
        <v>120</v>
      </c>
      <c r="E9" t="s">
        <v>121</v>
      </c>
      <c r="F9" t="s">
        <v>122</v>
      </c>
      <c r="G9" s="1">
        <v>44323</v>
      </c>
      <c r="H9">
        <v>2020</v>
      </c>
      <c r="I9" t="s">
        <v>2830</v>
      </c>
      <c r="K9">
        <v>81</v>
      </c>
      <c r="L9" t="s">
        <v>2838</v>
      </c>
      <c r="M9" t="s">
        <v>123</v>
      </c>
      <c r="N9" t="s">
        <v>2830</v>
      </c>
      <c r="O9" t="s">
        <v>124</v>
      </c>
      <c r="P9" t="s">
        <v>125</v>
      </c>
      <c r="Q9" t="s">
        <v>2830</v>
      </c>
      <c r="R9" t="s">
        <v>126</v>
      </c>
      <c r="S9" t="s">
        <v>127</v>
      </c>
      <c r="T9" t="s">
        <v>128</v>
      </c>
      <c r="U9" t="s">
        <v>129</v>
      </c>
      <c r="V9" t="s">
        <v>130</v>
      </c>
      <c r="W9" t="s">
        <v>2830</v>
      </c>
      <c r="X9">
        <v>1</v>
      </c>
      <c r="Z9">
        <v>25</v>
      </c>
      <c r="AA9" t="s">
        <v>43</v>
      </c>
      <c r="AB9" s="1">
        <v>44323</v>
      </c>
      <c r="AC9" t="s">
        <v>2830</v>
      </c>
      <c r="AD9" t="s">
        <v>2830</v>
      </c>
      <c r="AE9" t="s">
        <v>43</v>
      </c>
      <c r="AF9" t="s">
        <v>57</v>
      </c>
    </row>
    <row r="10" spans="1:33" x14ac:dyDescent="0.3">
      <c r="A10" s="3">
        <v>9</v>
      </c>
      <c r="B10" s="3" t="s">
        <v>43</v>
      </c>
      <c r="C10" t="s">
        <v>131</v>
      </c>
      <c r="D10" t="s">
        <v>132</v>
      </c>
      <c r="E10" t="s">
        <v>133</v>
      </c>
      <c r="F10" t="s">
        <v>134</v>
      </c>
      <c r="G10" s="1">
        <v>43941</v>
      </c>
      <c r="H10">
        <v>2020</v>
      </c>
      <c r="I10" t="s">
        <v>2830</v>
      </c>
      <c r="K10">
        <v>1</v>
      </c>
      <c r="L10" t="s">
        <v>2833</v>
      </c>
      <c r="M10" t="s">
        <v>135</v>
      </c>
      <c r="N10" t="s">
        <v>2830</v>
      </c>
      <c r="O10" t="s">
        <v>136</v>
      </c>
      <c r="P10" t="s">
        <v>137</v>
      </c>
      <c r="Q10" t="s">
        <v>2830</v>
      </c>
      <c r="R10" t="s">
        <v>138</v>
      </c>
      <c r="S10" t="s">
        <v>139</v>
      </c>
      <c r="T10" t="s">
        <v>140</v>
      </c>
      <c r="U10" t="s">
        <v>141</v>
      </c>
      <c r="V10" t="s">
        <v>142</v>
      </c>
      <c r="W10" t="s">
        <v>2830</v>
      </c>
      <c r="X10">
        <v>1</v>
      </c>
      <c r="Z10">
        <v>20</v>
      </c>
      <c r="AA10" t="s">
        <v>43</v>
      </c>
      <c r="AB10" s="1">
        <v>43941</v>
      </c>
      <c r="AC10" t="s">
        <v>2830</v>
      </c>
      <c r="AD10" t="s">
        <v>2830</v>
      </c>
      <c r="AE10" t="s">
        <v>43</v>
      </c>
      <c r="AF10" t="s">
        <v>57</v>
      </c>
    </row>
    <row r="11" spans="1:33" x14ac:dyDescent="0.3">
      <c r="A11" s="4">
        <v>10</v>
      </c>
      <c r="B11" s="5" t="s">
        <v>43</v>
      </c>
      <c r="C11" t="s">
        <v>143</v>
      </c>
      <c r="D11" t="s">
        <v>144</v>
      </c>
      <c r="E11" t="s">
        <v>145</v>
      </c>
      <c r="F11" t="s">
        <v>146</v>
      </c>
      <c r="G11" s="1">
        <v>44305</v>
      </c>
      <c r="H11">
        <v>2021</v>
      </c>
      <c r="I11" t="s">
        <v>2839</v>
      </c>
      <c r="K11">
        <v>58088</v>
      </c>
      <c r="L11" t="s">
        <v>2840</v>
      </c>
      <c r="M11" t="s">
        <v>147</v>
      </c>
      <c r="N11" t="s">
        <v>148</v>
      </c>
      <c r="O11" t="s">
        <v>2830</v>
      </c>
      <c r="P11" t="s">
        <v>149</v>
      </c>
      <c r="Q11" t="s">
        <v>150</v>
      </c>
      <c r="R11" t="s">
        <v>151</v>
      </c>
      <c r="S11" t="s">
        <v>152</v>
      </c>
      <c r="T11" t="s">
        <v>153</v>
      </c>
      <c r="U11" t="s">
        <v>154</v>
      </c>
      <c r="V11" t="s">
        <v>155</v>
      </c>
      <c r="W11" t="s">
        <v>2830</v>
      </c>
      <c r="X11">
        <v>6</v>
      </c>
      <c r="Z11">
        <v>42</v>
      </c>
      <c r="AA11" t="s">
        <v>156</v>
      </c>
      <c r="AB11" s="1">
        <v>44294</v>
      </c>
      <c r="AC11" t="s">
        <v>2830</v>
      </c>
      <c r="AD11" t="s">
        <v>2830</v>
      </c>
      <c r="AE11" t="s">
        <v>43</v>
      </c>
      <c r="AF11" t="s">
        <v>44</v>
      </c>
    </row>
    <row r="12" spans="1:33" x14ac:dyDescent="0.3">
      <c r="A12" s="3">
        <v>11</v>
      </c>
      <c r="B12" s="3" t="s">
        <v>43</v>
      </c>
      <c r="C12" t="s">
        <v>157</v>
      </c>
      <c r="D12" t="s">
        <v>158</v>
      </c>
      <c r="E12" t="s">
        <v>159</v>
      </c>
      <c r="F12" t="s">
        <v>160</v>
      </c>
      <c r="G12" s="1">
        <v>38903</v>
      </c>
      <c r="H12">
        <v>2006</v>
      </c>
      <c r="I12" t="s">
        <v>2841</v>
      </c>
      <c r="J12">
        <v>3</v>
      </c>
      <c r="K12">
        <v>309</v>
      </c>
      <c r="L12" t="s">
        <v>2842</v>
      </c>
      <c r="M12" t="s">
        <v>161</v>
      </c>
      <c r="N12" t="s">
        <v>162</v>
      </c>
      <c r="O12" t="s">
        <v>2830</v>
      </c>
      <c r="P12" t="s">
        <v>163</v>
      </c>
      <c r="Q12" t="s">
        <v>2830</v>
      </c>
      <c r="R12" t="s">
        <v>164</v>
      </c>
      <c r="S12" t="s">
        <v>165</v>
      </c>
      <c r="T12" t="s">
        <v>166</v>
      </c>
      <c r="U12" t="s">
        <v>167</v>
      </c>
      <c r="V12" t="s">
        <v>168</v>
      </c>
      <c r="W12" t="s">
        <v>2830</v>
      </c>
      <c r="X12">
        <v>48</v>
      </c>
      <c r="Z12">
        <v>33</v>
      </c>
      <c r="AA12" t="s">
        <v>43</v>
      </c>
      <c r="AB12" s="1">
        <v>38903</v>
      </c>
      <c r="AC12" t="s">
        <v>2830</v>
      </c>
      <c r="AD12" t="s">
        <v>2830</v>
      </c>
      <c r="AE12" t="s">
        <v>43</v>
      </c>
      <c r="AF12" t="s">
        <v>44</v>
      </c>
    </row>
    <row r="13" spans="1:33" x14ac:dyDescent="0.3">
      <c r="A13" s="4">
        <v>12</v>
      </c>
      <c r="B13" s="5" t="s">
        <v>43</v>
      </c>
      <c r="C13" t="s">
        <v>169</v>
      </c>
      <c r="D13" t="s">
        <v>170</v>
      </c>
      <c r="E13" t="s">
        <v>171</v>
      </c>
      <c r="F13" t="s">
        <v>172</v>
      </c>
      <c r="G13" s="1">
        <v>44236</v>
      </c>
      <c r="H13">
        <v>2020</v>
      </c>
      <c r="I13" t="s">
        <v>2830</v>
      </c>
      <c r="K13">
        <v>1920</v>
      </c>
      <c r="L13" t="s">
        <v>2843</v>
      </c>
      <c r="M13" t="s">
        <v>173</v>
      </c>
      <c r="N13" t="s">
        <v>174</v>
      </c>
      <c r="O13" t="s">
        <v>175</v>
      </c>
      <c r="P13" t="s">
        <v>176</v>
      </c>
      <c r="Q13" t="s">
        <v>2830</v>
      </c>
      <c r="R13" t="s">
        <v>177</v>
      </c>
      <c r="S13" t="s">
        <v>178</v>
      </c>
      <c r="T13" t="s">
        <v>179</v>
      </c>
      <c r="U13" t="s">
        <v>180</v>
      </c>
      <c r="V13" t="s">
        <v>181</v>
      </c>
      <c r="W13" t="s">
        <v>2830</v>
      </c>
      <c r="X13">
        <v>7</v>
      </c>
      <c r="Z13">
        <v>34</v>
      </c>
      <c r="AA13" t="s">
        <v>43</v>
      </c>
      <c r="AB13" s="1">
        <v>44236</v>
      </c>
      <c r="AC13" t="s">
        <v>2830</v>
      </c>
      <c r="AD13" t="s">
        <v>2830</v>
      </c>
      <c r="AE13" t="s">
        <v>43</v>
      </c>
      <c r="AF13" t="s">
        <v>57</v>
      </c>
    </row>
    <row r="14" spans="1:33" x14ac:dyDescent="0.3">
      <c r="A14" s="3">
        <v>13</v>
      </c>
      <c r="B14" s="3" t="s">
        <v>43</v>
      </c>
      <c r="C14" t="s">
        <v>182</v>
      </c>
      <c r="D14" t="s">
        <v>183</v>
      </c>
      <c r="E14" t="s">
        <v>184</v>
      </c>
      <c r="F14" t="s">
        <v>185</v>
      </c>
      <c r="G14" s="1">
        <v>42761</v>
      </c>
      <c r="H14">
        <v>2016</v>
      </c>
      <c r="I14" t="s">
        <v>2830</v>
      </c>
      <c r="K14">
        <v>1099</v>
      </c>
      <c r="L14" t="s">
        <v>2844</v>
      </c>
      <c r="M14" t="s">
        <v>186</v>
      </c>
      <c r="N14" t="s">
        <v>2830</v>
      </c>
      <c r="O14" t="s">
        <v>187</v>
      </c>
      <c r="P14" t="s">
        <v>188</v>
      </c>
      <c r="Q14" t="s">
        <v>2830</v>
      </c>
      <c r="R14" t="s">
        <v>189</v>
      </c>
      <c r="S14" t="s">
        <v>190</v>
      </c>
      <c r="T14" t="s">
        <v>191</v>
      </c>
      <c r="U14" t="s">
        <v>192</v>
      </c>
      <c r="V14" t="s">
        <v>193</v>
      </c>
      <c r="W14" t="s">
        <v>2830</v>
      </c>
      <c r="X14">
        <v>1</v>
      </c>
      <c r="Z14">
        <v>15</v>
      </c>
      <c r="AA14" t="s">
        <v>2830</v>
      </c>
      <c r="AB14" s="1">
        <v>42761</v>
      </c>
      <c r="AC14" t="s">
        <v>2830</v>
      </c>
      <c r="AD14" t="s">
        <v>2830</v>
      </c>
      <c r="AE14" t="s">
        <v>43</v>
      </c>
      <c r="AF14" t="s">
        <v>57</v>
      </c>
    </row>
    <row r="15" spans="1:33" x14ac:dyDescent="0.3">
      <c r="A15" s="4">
        <v>14</v>
      </c>
      <c r="B15" s="5" t="s">
        <v>43</v>
      </c>
      <c r="C15" t="s">
        <v>194</v>
      </c>
      <c r="D15" t="s">
        <v>195</v>
      </c>
      <c r="E15" t="s">
        <v>196</v>
      </c>
      <c r="F15" t="s">
        <v>109</v>
      </c>
      <c r="G15" s="1">
        <v>44726</v>
      </c>
      <c r="H15">
        <v>2022</v>
      </c>
      <c r="I15" t="s">
        <v>2845</v>
      </c>
      <c r="J15">
        <v>9</v>
      </c>
      <c r="K15">
        <v>6503</v>
      </c>
      <c r="L15" t="s">
        <v>2846</v>
      </c>
      <c r="M15" t="s">
        <v>197</v>
      </c>
      <c r="N15" t="s">
        <v>111</v>
      </c>
      <c r="O15" t="s">
        <v>2830</v>
      </c>
      <c r="P15" t="s">
        <v>198</v>
      </c>
      <c r="Q15" t="s">
        <v>199</v>
      </c>
      <c r="R15" t="s">
        <v>200</v>
      </c>
      <c r="S15" t="s">
        <v>201</v>
      </c>
      <c r="T15" t="s">
        <v>202</v>
      </c>
      <c r="U15" t="s">
        <v>203</v>
      </c>
      <c r="V15" t="s">
        <v>204</v>
      </c>
      <c r="W15" t="s">
        <v>2830</v>
      </c>
      <c r="X15">
        <v>16</v>
      </c>
      <c r="Z15">
        <v>36</v>
      </c>
      <c r="AA15" t="s">
        <v>43</v>
      </c>
      <c r="AB15" s="1">
        <v>44561</v>
      </c>
      <c r="AC15" t="s">
        <v>2830</v>
      </c>
      <c r="AD15" t="s">
        <v>2830</v>
      </c>
      <c r="AE15" t="s">
        <v>43</v>
      </c>
      <c r="AF15" t="s">
        <v>44</v>
      </c>
    </row>
    <row r="16" spans="1:33" x14ac:dyDescent="0.3">
      <c r="A16" s="3">
        <v>15</v>
      </c>
      <c r="B16" s="3" t="s">
        <v>43</v>
      </c>
      <c r="C16" t="s">
        <v>205</v>
      </c>
      <c r="D16" t="s">
        <v>206</v>
      </c>
      <c r="E16" t="s">
        <v>207</v>
      </c>
      <c r="F16" t="s">
        <v>208</v>
      </c>
      <c r="G16" s="1">
        <v>44146</v>
      </c>
      <c r="H16">
        <v>2020</v>
      </c>
      <c r="I16" t="s">
        <v>2830</v>
      </c>
      <c r="K16">
        <v>267</v>
      </c>
      <c r="L16" t="s">
        <v>2847</v>
      </c>
      <c r="M16" t="s">
        <v>209</v>
      </c>
      <c r="N16" t="s">
        <v>2830</v>
      </c>
      <c r="O16" t="s">
        <v>210</v>
      </c>
      <c r="P16" t="s">
        <v>211</v>
      </c>
      <c r="Q16" t="s">
        <v>2830</v>
      </c>
      <c r="R16" t="s">
        <v>212</v>
      </c>
      <c r="S16" t="s">
        <v>213</v>
      </c>
      <c r="T16" t="s">
        <v>214</v>
      </c>
      <c r="U16" t="s">
        <v>215</v>
      </c>
      <c r="V16" t="s">
        <v>216</v>
      </c>
      <c r="W16" t="s">
        <v>2830</v>
      </c>
      <c r="Z16">
        <v>15</v>
      </c>
      <c r="AA16" t="s">
        <v>43</v>
      </c>
      <c r="AB16" s="1">
        <v>44146</v>
      </c>
      <c r="AC16" t="s">
        <v>2830</v>
      </c>
      <c r="AD16" t="s">
        <v>2830</v>
      </c>
      <c r="AE16" t="s">
        <v>43</v>
      </c>
      <c r="AF16" t="s">
        <v>57</v>
      </c>
    </row>
    <row r="17" spans="1:32" x14ac:dyDescent="0.3">
      <c r="A17" s="4">
        <v>16</v>
      </c>
      <c r="B17" s="5" t="s">
        <v>43</v>
      </c>
      <c r="C17" t="s">
        <v>217</v>
      </c>
      <c r="D17" t="s">
        <v>218</v>
      </c>
      <c r="E17" t="s">
        <v>219</v>
      </c>
      <c r="F17" t="s">
        <v>220</v>
      </c>
      <c r="G17" s="1">
        <v>43629</v>
      </c>
      <c r="H17">
        <v>2019</v>
      </c>
      <c r="I17" t="s">
        <v>2830</v>
      </c>
      <c r="K17">
        <v>85</v>
      </c>
      <c r="L17" t="s">
        <v>2848</v>
      </c>
      <c r="M17" t="s">
        <v>221</v>
      </c>
      <c r="N17" t="s">
        <v>2830</v>
      </c>
      <c r="O17" t="s">
        <v>222</v>
      </c>
      <c r="P17" t="s">
        <v>223</v>
      </c>
      <c r="Q17" t="s">
        <v>2830</v>
      </c>
      <c r="R17" t="s">
        <v>224</v>
      </c>
      <c r="S17" t="s">
        <v>225</v>
      </c>
      <c r="T17" t="s">
        <v>226</v>
      </c>
      <c r="U17" t="s">
        <v>227</v>
      </c>
      <c r="V17" t="s">
        <v>228</v>
      </c>
      <c r="W17" t="s">
        <v>2830</v>
      </c>
      <c r="X17">
        <v>1</v>
      </c>
      <c r="Z17">
        <v>10</v>
      </c>
      <c r="AA17" t="s">
        <v>43</v>
      </c>
      <c r="AB17" s="1">
        <v>43629</v>
      </c>
      <c r="AC17" t="s">
        <v>2830</v>
      </c>
      <c r="AD17" t="s">
        <v>2830</v>
      </c>
      <c r="AE17" t="s">
        <v>43</v>
      </c>
      <c r="AF17" t="s">
        <v>57</v>
      </c>
    </row>
    <row r="18" spans="1:32" x14ac:dyDescent="0.3">
      <c r="A18" s="3">
        <v>17</v>
      </c>
      <c r="B18" s="3" t="s">
        <v>43</v>
      </c>
      <c r="C18" t="s">
        <v>229</v>
      </c>
      <c r="D18" t="s">
        <v>230</v>
      </c>
      <c r="E18" t="s">
        <v>231</v>
      </c>
      <c r="F18" t="s">
        <v>232</v>
      </c>
      <c r="G18" s="1">
        <v>44466</v>
      </c>
      <c r="H18">
        <v>2021</v>
      </c>
      <c r="I18" t="s">
        <v>2830</v>
      </c>
      <c r="K18">
        <v>238</v>
      </c>
      <c r="L18" t="s">
        <v>2849</v>
      </c>
      <c r="M18" t="s">
        <v>233</v>
      </c>
      <c r="N18" t="s">
        <v>2830</v>
      </c>
      <c r="O18" t="s">
        <v>234</v>
      </c>
      <c r="P18" t="s">
        <v>235</v>
      </c>
      <c r="Q18" t="s">
        <v>2830</v>
      </c>
      <c r="R18" t="s">
        <v>236</v>
      </c>
      <c r="S18" t="s">
        <v>237</v>
      </c>
      <c r="T18" t="s">
        <v>238</v>
      </c>
      <c r="U18" t="s">
        <v>239</v>
      </c>
      <c r="V18" t="s">
        <v>240</v>
      </c>
      <c r="W18" t="s">
        <v>2830</v>
      </c>
      <c r="X18">
        <v>2</v>
      </c>
      <c r="Z18">
        <v>20</v>
      </c>
      <c r="AA18" t="s">
        <v>43</v>
      </c>
      <c r="AB18" s="1">
        <v>44466</v>
      </c>
      <c r="AC18" t="s">
        <v>2830</v>
      </c>
      <c r="AD18" t="s">
        <v>2830</v>
      </c>
      <c r="AE18" t="s">
        <v>43</v>
      </c>
      <c r="AF18" t="s">
        <v>57</v>
      </c>
    </row>
    <row r="19" spans="1:32" x14ac:dyDescent="0.3">
      <c r="A19" s="4">
        <v>18</v>
      </c>
      <c r="B19" s="5" t="s">
        <v>43</v>
      </c>
      <c r="C19" t="s">
        <v>241</v>
      </c>
      <c r="D19" t="s">
        <v>242</v>
      </c>
      <c r="E19" t="s">
        <v>243</v>
      </c>
      <c r="F19" t="s">
        <v>244</v>
      </c>
      <c r="G19" s="1">
        <v>44882</v>
      </c>
      <c r="H19">
        <v>2022</v>
      </c>
      <c r="I19" t="s">
        <v>2830</v>
      </c>
      <c r="K19">
        <v>1</v>
      </c>
      <c r="L19" t="s">
        <v>2833</v>
      </c>
      <c r="M19" t="s">
        <v>245</v>
      </c>
      <c r="N19" t="s">
        <v>2830</v>
      </c>
      <c r="O19" t="s">
        <v>246</v>
      </c>
      <c r="P19" t="s">
        <v>247</v>
      </c>
      <c r="Q19" t="s">
        <v>2830</v>
      </c>
      <c r="R19" t="s">
        <v>248</v>
      </c>
      <c r="S19" t="s">
        <v>249</v>
      </c>
      <c r="T19" t="s">
        <v>250</v>
      </c>
      <c r="U19" t="s">
        <v>251</v>
      </c>
      <c r="V19" t="s">
        <v>252</v>
      </c>
      <c r="W19" t="s">
        <v>2830</v>
      </c>
      <c r="Z19">
        <v>17</v>
      </c>
      <c r="AA19" t="s">
        <v>43</v>
      </c>
      <c r="AB19" s="1">
        <v>44882</v>
      </c>
      <c r="AC19" t="s">
        <v>2830</v>
      </c>
      <c r="AD19" t="s">
        <v>2830</v>
      </c>
      <c r="AE19" t="s">
        <v>43</v>
      </c>
      <c r="AF19" t="s">
        <v>57</v>
      </c>
    </row>
    <row r="20" spans="1:32" x14ac:dyDescent="0.3">
      <c r="A20" s="3">
        <v>19</v>
      </c>
      <c r="B20" s="3" t="s">
        <v>43</v>
      </c>
      <c r="C20" t="s">
        <v>253</v>
      </c>
      <c r="D20" t="s">
        <v>254</v>
      </c>
      <c r="E20" t="s">
        <v>255</v>
      </c>
      <c r="F20" t="s">
        <v>256</v>
      </c>
      <c r="G20" s="1">
        <v>44732</v>
      </c>
      <c r="H20">
        <v>2022</v>
      </c>
      <c r="I20" t="s">
        <v>2830</v>
      </c>
      <c r="K20">
        <v>623</v>
      </c>
      <c r="L20" t="s">
        <v>2850</v>
      </c>
      <c r="M20" t="s">
        <v>257</v>
      </c>
      <c r="N20" t="s">
        <v>258</v>
      </c>
      <c r="O20" t="s">
        <v>259</v>
      </c>
      <c r="P20" t="s">
        <v>260</v>
      </c>
      <c r="Q20" t="s">
        <v>2830</v>
      </c>
      <c r="R20" t="s">
        <v>261</v>
      </c>
      <c r="S20" t="s">
        <v>262</v>
      </c>
      <c r="T20" t="s">
        <v>263</v>
      </c>
      <c r="U20" t="s">
        <v>264</v>
      </c>
      <c r="V20" t="s">
        <v>265</v>
      </c>
      <c r="W20" t="s">
        <v>2830</v>
      </c>
      <c r="X20">
        <v>1</v>
      </c>
      <c r="Z20">
        <v>44</v>
      </c>
      <c r="AA20" t="s">
        <v>2830</v>
      </c>
      <c r="AB20" s="1">
        <v>44732</v>
      </c>
      <c r="AC20" t="s">
        <v>2830</v>
      </c>
      <c r="AD20" t="s">
        <v>2830</v>
      </c>
      <c r="AE20" t="s">
        <v>43</v>
      </c>
      <c r="AF20" t="s">
        <v>57</v>
      </c>
    </row>
    <row r="21" spans="1:32" x14ac:dyDescent="0.3">
      <c r="A21" s="4">
        <v>20</v>
      </c>
      <c r="B21" s="5" t="s">
        <v>43</v>
      </c>
      <c r="C21" t="s">
        <v>266</v>
      </c>
      <c r="D21" t="s">
        <v>267</v>
      </c>
      <c r="E21" t="s">
        <v>268</v>
      </c>
      <c r="F21" t="s">
        <v>269</v>
      </c>
      <c r="G21" s="1">
        <v>43874</v>
      </c>
      <c r="H21">
        <v>2019</v>
      </c>
      <c r="I21" t="s">
        <v>2830</v>
      </c>
      <c r="K21">
        <v>150</v>
      </c>
      <c r="L21" t="s">
        <v>2851</v>
      </c>
      <c r="M21" t="s">
        <v>270</v>
      </c>
      <c r="N21" t="s">
        <v>271</v>
      </c>
      <c r="O21" t="s">
        <v>272</v>
      </c>
      <c r="P21" t="s">
        <v>273</v>
      </c>
      <c r="Q21" t="s">
        <v>2830</v>
      </c>
      <c r="R21" t="s">
        <v>274</v>
      </c>
      <c r="S21" t="s">
        <v>275</v>
      </c>
      <c r="T21" t="s">
        <v>2830</v>
      </c>
      <c r="U21" t="s">
        <v>276</v>
      </c>
      <c r="V21" t="s">
        <v>277</v>
      </c>
      <c r="W21" t="s">
        <v>2830</v>
      </c>
      <c r="X21">
        <v>3</v>
      </c>
      <c r="Z21">
        <v>24</v>
      </c>
      <c r="AA21" t="s">
        <v>43</v>
      </c>
      <c r="AB21" s="1">
        <v>43874</v>
      </c>
      <c r="AC21" t="s">
        <v>2830</v>
      </c>
      <c r="AD21" t="s">
        <v>2830</v>
      </c>
      <c r="AE21" t="s">
        <v>43</v>
      </c>
      <c r="AF21" t="s">
        <v>57</v>
      </c>
    </row>
    <row r="22" spans="1:32" x14ac:dyDescent="0.3">
      <c r="A22" s="3">
        <v>21</v>
      </c>
      <c r="B22" s="3" t="s">
        <v>43</v>
      </c>
      <c r="C22" t="s">
        <v>278</v>
      </c>
      <c r="D22" t="s">
        <v>279</v>
      </c>
      <c r="E22" t="s">
        <v>280</v>
      </c>
      <c r="F22" t="s">
        <v>281</v>
      </c>
      <c r="G22" s="1">
        <v>43991</v>
      </c>
      <c r="H22">
        <v>2020</v>
      </c>
      <c r="I22" t="s">
        <v>2833</v>
      </c>
      <c r="J22">
        <v>2</v>
      </c>
      <c r="K22">
        <v>548</v>
      </c>
      <c r="L22" t="s">
        <v>2852</v>
      </c>
      <c r="M22" t="s">
        <v>282</v>
      </c>
      <c r="N22" t="s">
        <v>283</v>
      </c>
      <c r="O22" t="s">
        <v>2830</v>
      </c>
      <c r="P22" t="s">
        <v>284</v>
      </c>
      <c r="Q22" t="s">
        <v>2830</v>
      </c>
      <c r="R22" t="s">
        <v>285</v>
      </c>
      <c r="S22" t="s">
        <v>286</v>
      </c>
      <c r="T22" t="s">
        <v>287</v>
      </c>
      <c r="U22" t="s">
        <v>288</v>
      </c>
      <c r="V22" t="s">
        <v>289</v>
      </c>
      <c r="W22" t="s">
        <v>2830</v>
      </c>
      <c r="X22">
        <v>42</v>
      </c>
      <c r="Z22">
        <v>50</v>
      </c>
      <c r="AA22" t="s">
        <v>43</v>
      </c>
      <c r="AB22" s="1">
        <v>43843</v>
      </c>
      <c r="AC22" t="s">
        <v>2830</v>
      </c>
      <c r="AD22" t="s">
        <v>2830</v>
      </c>
      <c r="AE22" t="s">
        <v>43</v>
      </c>
      <c r="AF22" t="s">
        <v>44</v>
      </c>
    </row>
    <row r="23" spans="1:32" x14ac:dyDescent="0.3">
      <c r="A23" s="4">
        <v>22</v>
      </c>
      <c r="B23" s="5" t="s">
        <v>43</v>
      </c>
      <c r="C23" t="s">
        <v>290</v>
      </c>
      <c r="D23" t="s">
        <v>291</v>
      </c>
      <c r="E23" t="s">
        <v>292</v>
      </c>
      <c r="F23" t="s">
        <v>109</v>
      </c>
      <c r="G23" s="1">
        <v>43950</v>
      </c>
      <c r="H23">
        <v>2020</v>
      </c>
      <c r="I23" t="s">
        <v>2836</v>
      </c>
      <c r="J23">
        <v>8</v>
      </c>
      <c r="K23">
        <v>5244</v>
      </c>
      <c r="L23" t="s">
        <v>2853</v>
      </c>
      <c r="M23" t="s">
        <v>293</v>
      </c>
      <c r="N23" t="s">
        <v>111</v>
      </c>
      <c r="O23" t="s">
        <v>2830</v>
      </c>
      <c r="P23" t="s">
        <v>294</v>
      </c>
      <c r="Q23" t="s">
        <v>295</v>
      </c>
      <c r="R23" t="s">
        <v>296</v>
      </c>
      <c r="S23" t="s">
        <v>297</v>
      </c>
      <c r="T23" t="s">
        <v>298</v>
      </c>
      <c r="U23" t="s">
        <v>299</v>
      </c>
      <c r="V23" t="s">
        <v>300</v>
      </c>
      <c r="W23" t="s">
        <v>2830</v>
      </c>
      <c r="X23">
        <v>89</v>
      </c>
      <c r="Z23">
        <v>32</v>
      </c>
      <c r="AA23" t="s">
        <v>43</v>
      </c>
      <c r="AB23" s="1">
        <v>43780</v>
      </c>
      <c r="AC23" t="s">
        <v>2830</v>
      </c>
      <c r="AD23" t="s">
        <v>2830</v>
      </c>
      <c r="AE23" t="s">
        <v>43</v>
      </c>
      <c r="AF23" t="s">
        <v>44</v>
      </c>
    </row>
    <row r="24" spans="1:32" x14ac:dyDescent="0.3">
      <c r="A24" s="3">
        <v>23</v>
      </c>
      <c r="B24" s="3" t="s">
        <v>43</v>
      </c>
      <c r="C24" t="s">
        <v>301</v>
      </c>
      <c r="D24" t="s">
        <v>302</v>
      </c>
      <c r="E24" t="s">
        <v>303</v>
      </c>
      <c r="F24" t="s">
        <v>304</v>
      </c>
      <c r="G24" s="1">
        <v>44721</v>
      </c>
      <c r="H24">
        <v>2022</v>
      </c>
      <c r="I24" t="s">
        <v>2854</v>
      </c>
      <c r="J24">
        <v>2</v>
      </c>
      <c r="K24">
        <v>1705</v>
      </c>
      <c r="L24" t="s">
        <v>2855</v>
      </c>
      <c r="M24" t="s">
        <v>305</v>
      </c>
      <c r="N24" t="s">
        <v>306</v>
      </c>
      <c r="O24" t="s">
        <v>2830</v>
      </c>
      <c r="P24" t="s">
        <v>307</v>
      </c>
      <c r="Q24" t="s">
        <v>308</v>
      </c>
      <c r="R24" t="s">
        <v>309</v>
      </c>
      <c r="S24" t="s">
        <v>310</v>
      </c>
      <c r="T24" t="s">
        <v>311</v>
      </c>
      <c r="U24" t="s">
        <v>312</v>
      </c>
      <c r="V24" t="s">
        <v>313</v>
      </c>
      <c r="W24" t="s">
        <v>2830</v>
      </c>
      <c r="X24">
        <v>4</v>
      </c>
      <c r="Z24">
        <v>38</v>
      </c>
      <c r="AA24" t="s">
        <v>43</v>
      </c>
      <c r="AB24" s="1">
        <v>44610</v>
      </c>
      <c r="AC24" t="s">
        <v>2830</v>
      </c>
      <c r="AD24" t="s">
        <v>2830</v>
      </c>
      <c r="AE24" t="s">
        <v>43</v>
      </c>
      <c r="AF24" t="s">
        <v>44</v>
      </c>
    </row>
    <row r="25" spans="1:32" x14ac:dyDescent="0.3">
      <c r="A25" s="4">
        <v>24</v>
      </c>
      <c r="B25" s="5" t="s">
        <v>43</v>
      </c>
      <c r="C25" t="s">
        <v>314</v>
      </c>
      <c r="D25" t="s">
        <v>315</v>
      </c>
      <c r="E25" t="s">
        <v>316</v>
      </c>
      <c r="F25" t="s">
        <v>317</v>
      </c>
      <c r="G25" s="1">
        <v>44522</v>
      </c>
      <c r="H25">
        <v>2021</v>
      </c>
      <c r="I25" t="s">
        <v>2856</v>
      </c>
      <c r="K25">
        <v>1</v>
      </c>
      <c r="L25" t="s">
        <v>2857</v>
      </c>
      <c r="M25" t="s">
        <v>318</v>
      </c>
      <c r="N25" t="s">
        <v>319</v>
      </c>
      <c r="O25" t="s">
        <v>2830</v>
      </c>
      <c r="P25" t="s">
        <v>320</v>
      </c>
      <c r="Q25" t="s">
        <v>321</v>
      </c>
      <c r="R25" t="s">
        <v>322</v>
      </c>
      <c r="S25" t="s">
        <v>323</v>
      </c>
      <c r="T25" t="s">
        <v>324</v>
      </c>
      <c r="U25" t="s">
        <v>325</v>
      </c>
      <c r="V25" t="s">
        <v>326</v>
      </c>
      <c r="W25" t="s">
        <v>2830</v>
      </c>
      <c r="X25">
        <v>6</v>
      </c>
      <c r="Z25">
        <v>36</v>
      </c>
      <c r="AA25" t="s">
        <v>43</v>
      </c>
      <c r="AB25" s="1">
        <v>44508</v>
      </c>
      <c r="AC25" t="s">
        <v>2830</v>
      </c>
      <c r="AD25" t="s">
        <v>2830</v>
      </c>
      <c r="AE25" t="s">
        <v>43</v>
      </c>
      <c r="AF25" t="s">
        <v>44</v>
      </c>
    </row>
    <row r="26" spans="1:32" x14ac:dyDescent="0.3">
      <c r="A26" s="3">
        <v>25</v>
      </c>
      <c r="B26" s="3" t="s">
        <v>43</v>
      </c>
      <c r="C26" t="s">
        <v>327</v>
      </c>
      <c r="D26" t="s">
        <v>328</v>
      </c>
      <c r="E26" t="s">
        <v>329</v>
      </c>
      <c r="F26" t="s">
        <v>330</v>
      </c>
      <c r="G26" s="1">
        <v>43482</v>
      </c>
      <c r="H26">
        <v>2018</v>
      </c>
      <c r="I26" t="s">
        <v>2830</v>
      </c>
      <c r="K26">
        <v>3057</v>
      </c>
      <c r="L26" t="s">
        <v>2858</v>
      </c>
      <c r="M26" t="s">
        <v>331</v>
      </c>
      <c r="N26" t="s">
        <v>332</v>
      </c>
      <c r="O26" t="s">
        <v>333</v>
      </c>
      <c r="P26" t="s">
        <v>334</v>
      </c>
      <c r="Q26" t="s">
        <v>2830</v>
      </c>
      <c r="R26" t="s">
        <v>335</v>
      </c>
      <c r="S26" t="s">
        <v>336</v>
      </c>
      <c r="T26" t="s">
        <v>337</v>
      </c>
      <c r="U26" t="s">
        <v>338</v>
      </c>
      <c r="V26" t="s">
        <v>339</v>
      </c>
      <c r="W26" t="s">
        <v>2830</v>
      </c>
      <c r="X26">
        <v>8</v>
      </c>
      <c r="Z26">
        <v>18</v>
      </c>
      <c r="AA26" t="s">
        <v>43</v>
      </c>
      <c r="AB26" s="1">
        <v>43482</v>
      </c>
      <c r="AC26" t="s">
        <v>2830</v>
      </c>
      <c r="AD26" t="s">
        <v>2830</v>
      </c>
      <c r="AE26" t="s">
        <v>43</v>
      </c>
      <c r="AF26" t="s">
        <v>57</v>
      </c>
    </row>
    <row r="27" spans="1:32" x14ac:dyDescent="0.3">
      <c r="A27" s="4">
        <v>26</v>
      </c>
      <c r="B27" s="5" t="s">
        <v>43</v>
      </c>
      <c r="C27" t="s">
        <v>340</v>
      </c>
      <c r="D27" t="s">
        <v>341</v>
      </c>
      <c r="E27" t="s">
        <v>342</v>
      </c>
      <c r="F27" t="s">
        <v>343</v>
      </c>
      <c r="G27" s="1">
        <v>43415</v>
      </c>
      <c r="H27">
        <v>2018</v>
      </c>
      <c r="I27" t="s">
        <v>2830</v>
      </c>
      <c r="K27">
        <v>140</v>
      </c>
      <c r="L27" t="s">
        <v>2859</v>
      </c>
      <c r="M27" t="s">
        <v>344</v>
      </c>
      <c r="N27" t="s">
        <v>2830</v>
      </c>
      <c r="O27" t="s">
        <v>345</v>
      </c>
      <c r="P27" t="s">
        <v>346</v>
      </c>
      <c r="Q27" t="s">
        <v>2830</v>
      </c>
      <c r="R27" t="s">
        <v>347</v>
      </c>
      <c r="S27" t="s">
        <v>348</v>
      </c>
      <c r="T27" t="s">
        <v>349</v>
      </c>
      <c r="U27" t="s">
        <v>350</v>
      </c>
      <c r="V27" t="s">
        <v>351</v>
      </c>
      <c r="W27" t="s">
        <v>2830</v>
      </c>
      <c r="X27">
        <v>9</v>
      </c>
      <c r="Z27">
        <v>10</v>
      </c>
      <c r="AA27" t="s">
        <v>43</v>
      </c>
      <c r="AB27" s="1">
        <v>43415</v>
      </c>
      <c r="AC27" t="s">
        <v>2830</v>
      </c>
      <c r="AD27" t="s">
        <v>2830</v>
      </c>
      <c r="AE27" t="s">
        <v>43</v>
      </c>
      <c r="AF27" t="s">
        <v>57</v>
      </c>
    </row>
    <row r="28" spans="1:32" x14ac:dyDescent="0.3">
      <c r="A28" s="3">
        <v>27</v>
      </c>
      <c r="B28" s="3" t="s">
        <v>43</v>
      </c>
      <c r="C28" t="s">
        <v>352</v>
      </c>
      <c r="D28" t="s">
        <v>353</v>
      </c>
      <c r="E28" t="s">
        <v>354</v>
      </c>
      <c r="F28" t="s">
        <v>355</v>
      </c>
      <c r="G28" s="1">
        <v>43413</v>
      </c>
      <c r="H28">
        <v>2018</v>
      </c>
      <c r="I28" t="s">
        <v>2860</v>
      </c>
      <c r="J28">
        <v>6</v>
      </c>
      <c r="K28">
        <v>931</v>
      </c>
      <c r="L28" t="s">
        <v>2861</v>
      </c>
      <c r="M28" t="s">
        <v>356</v>
      </c>
      <c r="N28" t="s">
        <v>357</v>
      </c>
      <c r="O28" t="s">
        <v>2830</v>
      </c>
      <c r="P28" t="s">
        <v>358</v>
      </c>
      <c r="Q28" t="s">
        <v>359</v>
      </c>
      <c r="R28" t="s">
        <v>360</v>
      </c>
      <c r="S28" t="s">
        <v>361</v>
      </c>
      <c r="T28" t="s">
        <v>362</v>
      </c>
      <c r="U28" t="s">
        <v>363</v>
      </c>
      <c r="V28" t="s">
        <v>364</v>
      </c>
      <c r="W28" t="s">
        <v>2830</v>
      </c>
      <c r="X28">
        <v>78</v>
      </c>
      <c r="Z28">
        <v>54</v>
      </c>
      <c r="AA28" t="s">
        <v>43</v>
      </c>
      <c r="AB28" s="1">
        <v>43021</v>
      </c>
      <c r="AC28" t="s">
        <v>2830</v>
      </c>
      <c r="AD28" t="s">
        <v>2830</v>
      </c>
      <c r="AE28" t="s">
        <v>43</v>
      </c>
      <c r="AF28" t="s">
        <v>44</v>
      </c>
    </row>
    <row r="29" spans="1:32" x14ac:dyDescent="0.3">
      <c r="A29" s="4">
        <v>28</v>
      </c>
      <c r="B29" s="5" t="s">
        <v>43</v>
      </c>
      <c r="C29" t="s">
        <v>365</v>
      </c>
      <c r="D29" t="s">
        <v>366</v>
      </c>
      <c r="E29" t="s">
        <v>367</v>
      </c>
      <c r="F29" t="s">
        <v>368</v>
      </c>
      <c r="G29" s="1">
        <v>44179</v>
      </c>
      <c r="H29">
        <v>2020</v>
      </c>
      <c r="I29" t="s">
        <v>2830</v>
      </c>
      <c r="K29">
        <v>2822</v>
      </c>
      <c r="L29" t="s">
        <v>2862</v>
      </c>
      <c r="M29" t="s">
        <v>369</v>
      </c>
      <c r="N29" t="s">
        <v>332</v>
      </c>
      <c r="O29" t="s">
        <v>370</v>
      </c>
      <c r="P29" t="s">
        <v>371</v>
      </c>
      <c r="Q29" t="s">
        <v>2830</v>
      </c>
      <c r="R29" t="s">
        <v>372</v>
      </c>
      <c r="S29" t="s">
        <v>373</v>
      </c>
      <c r="T29" t="s">
        <v>374</v>
      </c>
      <c r="U29" t="s">
        <v>375</v>
      </c>
      <c r="V29" t="s">
        <v>376</v>
      </c>
      <c r="W29" t="s">
        <v>2830</v>
      </c>
      <c r="X29">
        <v>1</v>
      </c>
      <c r="Z29">
        <v>33</v>
      </c>
      <c r="AA29" t="s">
        <v>43</v>
      </c>
      <c r="AB29" s="1">
        <v>44179</v>
      </c>
      <c r="AC29" t="s">
        <v>2830</v>
      </c>
      <c r="AD29" t="s">
        <v>2830</v>
      </c>
      <c r="AE29" t="s">
        <v>43</v>
      </c>
      <c r="AF29" t="s">
        <v>57</v>
      </c>
    </row>
    <row r="30" spans="1:32" x14ac:dyDescent="0.3">
      <c r="A30" s="3">
        <v>29</v>
      </c>
      <c r="B30" s="3" t="s">
        <v>43</v>
      </c>
      <c r="C30" t="s">
        <v>377</v>
      </c>
      <c r="D30" t="s">
        <v>378</v>
      </c>
      <c r="E30" t="s">
        <v>379</v>
      </c>
      <c r="F30" t="s">
        <v>380</v>
      </c>
      <c r="G30" s="1">
        <v>44446</v>
      </c>
      <c r="H30">
        <v>2021</v>
      </c>
      <c r="I30" t="s">
        <v>2830</v>
      </c>
      <c r="K30">
        <v>19</v>
      </c>
      <c r="L30" t="s">
        <v>2863</v>
      </c>
      <c r="M30" t="s">
        <v>381</v>
      </c>
      <c r="N30" t="s">
        <v>2830</v>
      </c>
      <c r="O30" t="s">
        <v>382</v>
      </c>
      <c r="P30" t="s">
        <v>383</v>
      </c>
      <c r="Q30" t="s">
        <v>2830</v>
      </c>
      <c r="R30" t="s">
        <v>384</v>
      </c>
      <c r="S30" t="s">
        <v>385</v>
      </c>
      <c r="T30" t="s">
        <v>386</v>
      </c>
      <c r="U30" t="s">
        <v>387</v>
      </c>
      <c r="V30" t="s">
        <v>388</v>
      </c>
      <c r="W30" t="s">
        <v>2830</v>
      </c>
      <c r="Z30">
        <v>16</v>
      </c>
      <c r="AA30" t="s">
        <v>43</v>
      </c>
      <c r="AB30" s="1">
        <v>44446</v>
      </c>
      <c r="AC30" t="s">
        <v>2830</v>
      </c>
      <c r="AD30" t="s">
        <v>2830</v>
      </c>
      <c r="AE30" t="s">
        <v>43</v>
      </c>
      <c r="AF30" t="s">
        <v>57</v>
      </c>
    </row>
    <row r="31" spans="1:32" x14ac:dyDescent="0.3">
      <c r="A31" s="4">
        <v>30</v>
      </c>
      <c r="B31" s="5" t="s">
        <v>43</v>
      </c>
      <c r="C31" t="s">
        <v>389</v>
      </c>
      <c r="D31" t="s">
        <v>390</v>
      </c>
      <c r="E31" t="s">
        <v>391</v>
      </c>
      <c r="F31" t="s">
        <v>392</v>
      </c>
      <c r="G31" s="1">
        <v>44797</v>
      </c>
      <c r="H31">
        <v>2022</v>
      </c>
      <c r="I31" t="s">
        <v>2830</v>
      </c>
      <c r="K31">
        <v>321</v>
      </c>
      <c r="L31" t="s">
        <v>2864</v>
      </c>
      <c r="M31" t="s">
        <v>393</v>
      </c>
      <c r="N31" t="s">
        <v>394</v>
      </c>
      <c r="O31" t="s">
        <v>395</v>
      </c>
      <c r="P31" t="s">
        <v>396</v>
      </c>
      <c r="Q31" t="s">
        <v>2830</v>
      </c>
      <c r="R31" t="s">
        <v>397</v>
      </c>
      <c r="S31" t="s">
        <v>398</v>
      </c>
      <c r="T31" t="s">
        <v>399</v>
      </c>
      <c r="U31" t="s">
        <v>400</v>
      </c>
      <c r="V31" t="s">
        <v>401</v>
      </c>
      <c r="W31" t="s">
        <v>2830</v>
      </c>
      <c r="Z31">
        <v>18</v>
      </c>
      <c r="AA31" t="s">
        <v>43</v>
      </c>
      <c r="AB31" s="1">
        <v>44797</v>
      </c>
      <c r="AC31" t="s">
        <v>2830</v>
      </c>
      <c r="AD31" t="s">
        <v>2830</v>
      </c>
      <c r="AE31" t="s">
        <v>43</v>
      </c>
      <c r="AF31" t="s">
        <v>57</v>
      </c>
    </row>
    <row r="32" spans="1:32" x14ac:dyDescent="0.3">
      <c r="A32" s="3">
        <v>31</v>
      </c>
      <c r="B32" s="3" t="s">
        <v>43</v>
      </c>
      <c r="C32" t="s">
        <v>402</v>
      </c>
      <c r="D32" t="s">
        <v>403</v>
      </c>
      <c r="E32" t="s">
        <v>404</v>
      </c>
      <c r="F32" t="s">
        <v>405</v>
      </c>
      <c r="G32" s="1">
        <v>42383</v>
      </c>
      <c r="H32">
        <v>2015</v>
      </c>
      <c r="I32" t="s">
        <v>2830</v>
      </c>
      <c r="K32">
        <v>24</v>
      </c>
      <c r="L32" t="s">
        <v>2865</v>
      </c>
      <c r="M32" t="s">
        <v>406</v>
      </c>
      <c r="N32" t="s">
        <v>2830</v>
      </c>
      <c r="O32" t="s">
        <v>407</v>
      </c>
      <c r="P32" t="s">
        <v>408</v>
      </c>
      <c r="Q32" t="s">
        <v>2830</v>
      </c>
      <c r="R32" t="s">
        <v>409</v>
      </c>
      <c r="S32" t="s">
        <v>410</v>
      </c>
      <c r="T32" t="s">
        <v>411</v>
      </c>
      <c r="U32" t="s">
        <v>412</v>
      </c>
      <c r="V32" t="s">
        <v>413</v>
      </c>
      <c r="W32" t="s">
        <v>2830</v>
      </c>
      <c r="X32">
        <v>46</v>
      </c>
      <c r="Y32">
        <v>2</v>
      </c>
      <c r="Z32">
        <v>30</v>
      </c>
      <c r="AA32" t="s">
        <v>43</v>
      </c>
      <c r="AB32" s="1">
        <v>42383</v>
      </c>
      <c r="AC32" t="s">
        <v>2830</v>
      </c>
      <c r="AD32" t="s">
        <v>2830</v>
      </c>
      <c r="AE32" t="s">
        <v>43</v>
      </c>
      <c r="AF32" t="s">
        <v>57</v>
      </c>
    </row>
    <row r="33" spans="1:32" x14ac:dyDescent="0.3">
      <c r="A33" s="4">
        <v>32</v>
      </c>
      <c r="B33" s="5" t="s">
        <v>43</v>
      </c>
      <c r="C33" t="s">
        <v>414</v>
      </c>
      <c r="D33" t="s">
        <v>415</v>
      </c>
      <c r="E33" t="s">
        <v>416</v>
      </c>
      <c r="F33" t="s">
        <v>417</v>
      </c>
      <c r="G33" s="1">
        <v>44159</v>
      </c>
      <c r="H33">
        <v>2020</v>
      </c>
      <c r="I33" t="s">
        <v>2830</v>
      </c>
      <c r="K33">
        <v>135</v>
      </c>
      <c r="L33" t="s">
        <v>2866</v>
      </c>
      <c r="M33" t="s">
        <v>418</v>
      </c>
      <c r="N33" t="s">
        <v>2830</v>
      </c>
      <c r="O33" t="s">
        <v>419</v>
      </c>
      <c r="P33" t="s">
        <v>420</v>
      </c>
      <c r="Q33" t="s">
        <v>421</v>
      </c>
      <c r="R33" t="s">
        <v>422</v>
      </c>
      <c r="S33" t="s">
        <v>423</v>
      </c>
      <c r="T33" t="s">
        <v>424</v>
      </c>
      <c r="U33" t="s">
        <v>425</v>
      </c>
      <c r="V33" t="s">
        <v>426</v>
      </c>
      <c r="W33" t="s">
        <v>2830</v>
      </c>
      <c r="X33">
        <v>1</v>
      </c>
      <c r="Z33">
        <v>18</v>
      </c>
      <c r="AA33" t="s">
        <v>43</v>
      </c>
      <c r="AB33" s="1">
        <v>44159</v>
      </c>
      <c r="AC33" t="s">
        <v>2830</v>
      </c>
      <c r="AD33" t="s">
        <v>2830</v>
      </c>
      <c r="AE33" t="s">
        <v>43</v>
      </c>
      <c r="AF33" t="s">
        <v>57</v>
      </c>
    </row>
    <row r="34" spans="1:32" x14ac:dyDescent="0.3">
      <c r="A34" s="3">
        <v>33</v>
      </c>
      <c r="B34" s="3" t="s">
        <v>43</v>
      </c>
      <c r="C34" t="s">
        <v>427</v>
      </c>
      <c r="D34" t="s">
        <v>428</v>
      </c>
      <c r="E34" t="s">
        <v>429</v>
      </c>
      <c r="F34" t="s">
        <v>430</v>
      </c>
      <c r="G34" s="1">
        <v>43185</v>
      </c>
      <c r="H34">
        <v>2017</v>
      </c>
      <c r="I34" t="s">
        <v>2830</v>
      </c>
      <c r="K34">
        <v>519</v>
      </c>
      <c r="L34" t="s">
        <v>2867</v>
      </c>
      <c r="M34" t="s">
        <v>431</v>
      </c>
      <c r="N34" t="s">
        <v>2830</v>
      </c>
      <c r="O34" t="s">
        <v>432</v>
      </c>
      <c r="P34" t="s">
        <v>433</v>
      </c>
      <c r="Q34" t="s">
        <v>2830</v>
      </c>
      <c r="R34" t="s">
        <v>434</v>
      </c>
      <c r="S34" t="s">
        <v>435</v>
      </c>
      <c r="T34" t="s">
        <v>436</v>
      </c>
      <c r="U34" t="s">
        <v>437</v>
      </c>
      <c r="V34" t="s">
        <v>438</v>
      </c>
      <c r="W34" t="s">
        <v>2830</v>
      </c>
      <c r="X34">
        <v>20</v>
      </c>
      <c r="Z34">
        <v>19</v>
      </c>
      <c r="AA34" t="s">
        <v>43</v>
      </c>
      <c r="AB34" s="1">
        <v>43185</v>
      </c>
      <c r="AC34" t="s">
        <v>2830</v>
      </c>
      <c r="AD34" t="s">
        <v>2830</v>
      </c>
      <c r="AE34" t="s">
        <v>43</v>
      </c>
      <c r="AF34" t="s">
        <v>57</v>
      </c>
    </row>
    <row r="35" spans="1:32" x14ac:dyDescent="0.3">
      <c r="A35" s="4">
        <v>34</v>
      </c>
      <c r="B35" s="5" t="s">
        <v>43</v>
      </c>
      <c r="C35" t="s">
        <v>439</v>
      </c>
      <c r="D35" t="s">
        <v>440</v>
      </c>
      <c r="E35" t="s">
        <v>441</v>
      </c>
      <c r="F35" t="s">
        <v>442</v>
      </c>
      <c r="G35" s="1">
        <v>44026</v>
      </c>
      <c r="H35">
        <v>2020</v>
      </c>
      <c r="I35" t="s">
        <v>2830</v>
      </c>
      <c r="K35">
        <v>1</v>
      </c>
      <c r="L35" t="s">
        <v>2868</v>
      </c>
      <c r="M35" t="s">
        <v>443</v>
      </c>
      <c r="N35" t="s">
        <v>2830</v>
      </c>
      <c r="O35" t="s">
        <v>444</v>
      </c>
      <c r="P35" t="s">
        <v>445</v>
      </c>
      <c r="Q35" t="s">
        <v>2830</v>
      </c>
      <c r="R35" t="s">
        <v>446</v>
      </c>
      <c r="S35" t="s">
        <v>447</v>
      </c>
      <c r="T35" t="s">
        <v>448</v>
      </c>
      <c r="U35" t="s">
        <v>449</v>
      </c>
      <c r="V35" t="s">
        <v>450</v>
      </c>
      <c r="W35" t="s">
        <v>2830</v>
      </c>
      <c r="X35">
        <v>2</v>
      </c>
      <c r="Z35">
        <v>15</v>
      </c>
      <c r="AA35" t="s">
        <v>43</v>
      </c>
      <c r="AB35" s="1">
        <v>44026</v>
      </c>
      <c r="AC35" t="s">
        <v>2830</v>
      </c>
      <c r="AD35" t="s">
        <v>2830</v>
      </c>
      <c r="AE35" t="s">
        <v>43</v>
      </c>
      <c r="AF35" t="s">
        <v>57</v>
      </c>
    </row>
    <row r="36" spans="1:32" x14ac:dyDescent="0.3">
      <c r="A36" s="3">
        <v>35</v>
      </c>
      <c r="B36" s="3" t="s">
        <v>43</v>
      </c>
      <c r="C36" t="s">
        <v>451</v>
      </c>
      <c r="D36" t="s">
        <v>452</v>
      </c>
      <c r="E36" t="s">
        <v>453</v>
      </c>
      <c r="F36" t="s">
        <v>454</v>
      </c>
      <c r="G36" s="1">
        <v>42233</v>
      </c>
      <c r="H36">
        <v>2015</v>
      </c>
      <c r="I36" t="s">
        <v>2869</v>
      </c>
      <c r="K36">
        <v>169</v>
      </c>
      <c r="L36" t="s">
        <v>2870</v>
      </c>
      <c r="M36" t="s">
        <v>455</v>
      </c>
      <c r="N36" t="s">
        <v>258</v>
      </c>
      <c r="O36" t="s">
        <v>456</v>
      </c>
      <c r="P36" t="s">
        <v>457</v>
      </c>
      <c r="Q36" t="s">
        <v>2830</v>
      </c>
      <c r="R36" t="s">
        <v>458</v>
      </c>
      <c r="S36" t="s">
        <v>459</v>
      </c>
      <c r="T36" t="s">
        <v>460</v>
      </c>
      <c r="U36" t="s">
        <v>461</v>
      </c>
      <c r="V36" t="s">
        <v>462</v>
      </c>
      <c r="W36" t="s">
        <v>2830</v>
      </c>
      <c r="X36">
        <v>47</v>
      </c>
      <c r="Z36">
        <v>31</v>
      </c>
      <c r="AA36" t="s">
        <v>43</v>
      </c>
      <c r="AB36" s="1">
        <v>42233</v>
      </c>
      <c r="AC36" t="s">
        <v>2830</v>
      </c>
      <c r="AD36" t="s">
        <v>2830</v>
      </c>
      <c r="AE36" t="s">
        <v>43</v>
      </c>
      <c r="AF36" t="s">
        <v>57</v>
      </c>
    </row>
    <row r="37" spans="1:32" x14ac:dyDescent="0.3">
      <c r="A37" s="4">
        <v>36</v>
      </c>
      <c r="B37" s="5" t="s">
        <v>43</v>
      </c>
      <c r="C37" t="s">
        <v>463</v>
      </c>
      <c r="D37" t="s">
        <v>464</v>
      </c>
      <c r="E37" t="s">
        <v>465</v>
      </c>
      <c r="F37" t="s">
        <v>466</v>
      </c>
      <c r="G37" s="1">
        <v>44791</v>
      </c>
      <c r="H37">
        <v>2022</v>
      </c>
      <c r="I37" t="s">
        <v>2830</v>
      </c>
      <c r="K37">
        <v>840</v>
      </c>
      <c r="L37" t="s">
        <v>2871</v>
      </c>
      <c r="M37" t="s">
        <v>467</v>
      </c>
      <c r="N37" t="s">
        <v>2830</v>
      </c>
      <c r="O37" t="s">
        <v>468</v>
      </c>
      <c r="P37" t="s">
        <v>469</v>
      </c>
      <c r="Q37" t="s">
        <v>2830</v>
      </c>
      <c r="R37" t="s">
        <v>470</v>
      </c>
      <c r="S37" t="s">
        <v>471</v>
      </c>
      <c r="T37" t="s">
        <v>472</v>
      </c>
      <c r="U37" t="s">
        <v>473</v>
      </c>
      <c r="V37" t="s">
        <v>474</v>
      </c>
      <c r="W37" t="s">
        <v>2830</v>
      </c>
      <c r="Z37">
        <v>28</v>
      </c>
      <c r="AA37" t="s">
        <v>43</v>
      </c>
      <c r="AB37" s="1">
        <v>44791</v>
      </c>
      <c r="AC37" t="s">
        <v>2830</v>
      </c>
      <c r="AD37" t="s">
        <v>2830</v>
      </c>
      <c r="AE37" t="s">
        <v>43</v>
      </c>
      <c r="AF37" t="s">
        <v>57</v>
      </c>
    </row>
    <row r="38" spans="1:32" x14ac:dyDescent="0.3">
      <c r="A38" s="3">
        <v>37</v>
      </c>
      <c r="B38" s="3" t="s">
        <v>43</v>
      </c>
      <c r="C38" t="s">
        <v>475</v>
      </c>
      <c r="D38" t="s">
        <v>476</v>
      </c>
      <c r="E38" t="s">
        <v>477</v>
      </c>
      <c r="F38" t="s">
        <v>478</v>
      </c>
      <c r="G38" s="1">
        <v>42712</v>
      </c>
      <c r="H38">
        <v>2016</v>
      </c>
      <c r="I38" t="s">
        <v>2830</v>
      </c>
      <c r="K38">
        <v>207</v>
      </c>
      <c r="L38" t="s">
        <v>2872</v>
      </c>
      <c r="M38" t="s">
        <v>479</v>
      </c>
      <c r="N38" t="s">
        <v>480</v>
      </c>
      <c r="O38" t="s">
        <v>481</v>
      </c>
      <c r="P38" t="s">
        <v>482</v>
      </c>
      <c r="Q38" t="s">
        <v>2830</v>
      </c>
      <c r="R38" t="s">
        <v>483</v>
      </c>
      <c r="S38" t="s">
        <v>2830</v>
      </c>
      <c r="T38" t="s">
        <v>484</v>
      </c>
      <c r="U38" t="s">
        <v>485</v>
      </c>
      <c r="V38" t="s">
        <v>486</v>
      </c>
      <c r="W38" t="s">
        <v>2830</v>
      </c>
      <c r="X38">
        <v>201</v>
      </c>
      <c r="Z38">
        <v>49</v>
      </c>
      <c r="AA38" t="s">
        <v>43</v>
      </c>
      <c r="AB38" s="1">
        <v>42712</v>
      </c>
      <c r="AC38" t="s">
        <v>2830</v>
      </c>
      <c r="AD38" t="s">
        <v>2830</v>
      </c>
      <c r="AE38" t="s">
        <v>43</v>
      </c>
      <c r="AF38" t="s">
        <v>57</v>
      </c>
    </row>
    <row r="39" spans="1:32" x14ac:dyDescent="0.3">
      <c r="A39" s="4">
        <v>38</v>
      </c>
      <c r="B39" s="5" t="s">
        <v>43</v>
      </c>
      <c r="C39" t="s">
        <v>487</v>
      </c>
      <c r="D39" t="s">
        <v>488</v>
      </c>
      <c r="E39" t="s">
        <v>489</v>
      </c>
      <c r="F39" t="s">
        <v>490</v>
      </c>
      <c r="G39" s="1">
        <v>44203</v>
      </c>
      <c r="H39">
        <v>2020</v>
      </c>
      <c r="I39" t="s">
        <v>2830</v>
      </c>
      <c r="K39">
        <v>1</v>
      </c>
      <c r="L39" t="s">
        <v>2868</v>
      </c>
      <c r="M39" t="s">
        <v>491</v>
      </c>
      <c r="N39" t="s">
        <v>492</v>
      </c>
      <c r="O39" t="s">
        <v>493</v>
      </c>
      <c r="P39" t="s">
        <v>494</v>
      </c>
      <c r="Q39" t="s">
        <v>2830</v>
      </c>
      <c r="R39" t="s">
        <v>495</v>
      </c>
      <c r="S39" t="s">
        <v>496</v>
      </c>
      <c r="T39" t="s">
        <v>497</v>
      </c>
      <c r="U39" t="s">
        <v>498</v>
      </c>
      <c r="V39" t="s">
        <v>499</v>
      </c>
      <c r="W39" t="s">
        <v>2830</v>
      </c>
      <c r="AA39" t="s">
        <v>43</v>
      </c>
      <c r="AB39" s="1">
        <v>44203</v>
      </c>
      <c r="AC39" t="s">
        <v>2830</v>
      </c>
      <c r="AD39" t="s">
        <v>2830</v>
      </c>
      <c r="AE39" t="s">
        <v>43</v>
      </c>
      <c r="AF39" t="s">
        <v>57</v>
      </c>
    </row>
    <row r="40" spans="1:32" x14ac:dyDescent="0.3">
      <c r="A40" s="3">
        <v>39</v>
      </c>
      <c r="B40" s="3" t="s">
        <v>43</v>
      </c>
      <c r="C40" t="s">
        <v>500</v>
      </c>
      <c r="D40" t="s">
        <v>501</v>
      </c>
      <c r="E40" t="s">
        <v>502</v>
      </c>
      <c r="F40" t="s">
        <v>503</v>
      </c>
      <c r="G40" s="1">
        <v>43780</v>
      </c>
      <c r="H40">
        <v>2019</v>
      </c>
      <c r="I40" t="s">
        <v>2873</v>
      </c>
      <c r="J40">
        <v>6</v>
      </c>
      <c r="K40">
        <v>6313</v>
      </c>
      <c r="L40" t="s">
        <v>2874</v>
      </c>
      <c r="M40" t="s">
        <v>504</v>
      </c>
      <c r="N40" t="s">
        <v>505</v>
      </c>
      <c r="O40" t="s">
        <v>2830</v>
      </c>
      <c r="P40" t="s">
        <v>506</v>
      </c>
      <c r="Q40" t="s">
        <v>507</v>
      </c>
      <c r="R40" t="s">
        <v>508</v>
      </c>
      <c r="S40" t="s">
        <v>509</v>
      </c>
      <c r="T40" t="s">
        <v>510</v>
      </c>
      <c r="U40" t="s">
        <v>511</v>
      </c>
      <c r="V40" t="s">
        <v>512</v>
      </c>
      <c r="W40" t="s">
        <v>2830</v>
      </c>
      <c r="X40">
        <v>30</v>
      </c>
      <c r="Z40">
        <v>32</v>
      </c>
      <c r="AA40" t="s">
        <v>43</v>
      </c>
      <c r="AB40" s="1">
        <v>43661</v>
      </c>
      <c r="AC40" t="s">
        <v>2830</v>
      </c>
      <c r="AD40" t="s">
        <v>2830</v>
      </c>
      <c r="AE40" t="s">
        <v>43</v>
      </c>
      <c r="AF40" t="s">
        <v>44</v>
      </c>
    </row>
    <row r="41" spans="1:32" x14ac:dyDescent="0.3">
      <c r="A41" s="4">
        <v>40</v>
      </c>
      <c r="B41" s="5" t="s">
        <v>43</v>
      </c>
      <c r="C41" t="s">
        <v>513</v>
      </c>
      <c r="D41" t="s">
        <v>514</v>
      </c>
      <c r="E41" t="s">
        <v>515</v>
      </c>
      <c r="F41" t="s">
        <v>516</v>
      </c>
      <c r="G41" s="1">
        <v>44735</v>
      </c>
      <c r="H41">
        <v>2022</v>
      </c>
      <c r="I41" t="s">
        <v>2830</v>
      </c>
      <c r="K41">
        <v>80</v>
      </c>
      <c r="L41" t="s">
        <v>2875</v>
      </c>
      <c r="M41" t="s">
        <v>517</v>
      </c>
      <c r="N41" t="s">
        <v>2830</v>
      </c>
      <c r="O41" t="s">
        <v>518</v>
      </c>
      <c r="P41" t="s">
        <v>519</v>
      </c>
      <c r="Q41" t="s">
        <v>2830</v>
      </c>
      <c r="R41" t="s">
        <v>520</v>
      </c>
      <c r="S41" t="s">
        <v>521</v>
      </c>
      <c r="T41" t="s">
        <v>522</v>
      </c>
      <c r="U41" t="s">
        <v>523</v>
      </c>
      <c r="V41" t="s">
        <v>524</v>
      </c>
      <c r="W41" t="s">
        <v>2830</v>
      </c>
      <c r="Z41">
        <v>6</v>
      </c>
      <c r="AA41" t="s">
        <v>43</v>
      </c>
      <c r="AB41" s="1">
        <v>44735</v>
      </c>
      <c r="AC41" t="s">
        <v>2830</v>
      </c>
      <c r="AD41" t="s">
        <v>2830</v>
      </c>
      <c r="AE41" t="s">
        <v>43</v>
      </c>
      <c r="AF41" t="s">
        <v>57</v>
      </c>
    </row>
    <row r="42" spans="1:32" x14ac:dyDescent="0.3">
      <c r="A42" s="3">
        <v>41</v>
      </c>
      <c r="B42" s="3" t="s">
        <v>43</v>
      </c>
      <c r="C42" t="s">
        <v>525</v>
      </c>
      <c r="D42" t="s">
        <v>526</v>
      </c>
      <c r="E42" t="s">
        <v>527</v>
      </c>
      <c r="F42" t="s">
        <v>528</v>
      </c>
      <c r="G42" s="1">
        <v>44776</v>
      </c>
      <c r="H42">
        <v>2022</v>
      </c>
      <c r="I42" t="s">
        <v>2876</v>
      </c>
      <c r="K42">
        <v>1504</v>
      </c>
      <c r="L42" t="s">
        <v>2877</v>
      </c>
      <c r="M42" t="s">
        <v>529</v>
      </c>
      <c r="N42" t="s">
        <v>530</v>
      </c>
      <c r="O42" t="s">
        <v>531</v>
      </c>
      <c r="P42" t="s">
        <v>532</v>
      </c>
      <c r="Q42" t="s">
        <v>2830</v>
      </c>
      <c r="R42" t="s">
        <v>533</v>
      </c>
      <c r="S42" t="s">
        <v>534</v>
      </c>
      <c r="T42" t="s">
        <v>535</v>
      </c>
      <c r="U42" t="s">
        <v>536</v>
      </c>
      <c r="V42" t="s">
        <v>537</v>
      </c>
      <c r="W42" t="s">
        <v>2830</v>
      </c>
      <c r="X42">
        <v>1</v>
      </c>
      <c r="Z42">
        <v>18</v>
      </c>
      <c r="AA42" t="s">
        <v>43</v>
      </c>
      <c r="AB42" s="1">
        <v>44776</v>
      </c>
      <c r="AC42" t="s">
        <v>2830</v>
      </c>
      <c r="AD42" t="s">
        <v>2830</v>
      </c>
      <c r="AE42" t="s">
        <v>43</v>
      </c>
      <c r="AF42" t="s">
        <v>57</v>
      </c>
    </row>
    <row r="43" spans="1:32" x14ac:dyDescent="0.3">
      <c r="A43" s="4">
        <v>42</v>
      </c>
      <c r="B43" s="5" t="s">
        <v>43</v>
      </c>
      <c r="C43" t="s">
        <v>538</v>
      </c>
      <c r="D43" t="s">
        <v>539</v>
      </c>
      <c r="E43" t="s">
        <v>540</v>
      </c>
      <c r="F43" t="s">
        <v>146</v>
      </c>
      <c r="G43" s="1">
        <v>44337</v>
      </c>
      <c r="H43">
        <v>2021</v>
      </c>
      <c r="I43" t="s">
        <v>2839</v>
      </c>
      <c r="K43">
        <v>73522</v>
      </c>
      <c r="L43" t="s">
        <v>2878</v>
      </c>
      <c r="M43" t="s">
        <v>541</v>
      </c>
      <c r="N43" t="s">
        <v>148</v>
      </c>
      <c r="O43" t="s">
        <v>2830</v>
      </c>
      <c r="P43" t="s">
        <v>542</v>
      </c>
      <c r="Q43" t="s">
        <v>543</v>
      </c>
      <c r="R43" t="s">
        <v>544</v>
      </c>
      <c r="S43" t="s">
        <v>545</v>
      </c>
      <c r="T43" t="s">
        <v>546</v>
      </c>
      <c r="U43" t="s">
        <v>547</v>
      </c>
      <c r="V43" t="s">
        <v>548</v>
      </c>
      <c r="W43" t="s">
        <v>2830</v>
      </c>
      <c r="X43">
        <v>4</v>
      </c>
      <c r="Z43">
        <v>45</v>
      </c>
      <c r="AA43" t="s">
        <v>549</v>
      </c>
      <c r="AB43" s="1">
        <v>44316</v>
      </c>
      <c r="AC43" t="s">
        <v>2830</v>
      </c>
      <c r="AD43" t="s">
        <v>2830</v>
      </c>
      <c r="AE43" t="s">
        <v>43</v>
      </c>
      <c r="AF43" t="s">
        <v>44</v>
      </c>
    </row>
    <row r="44" spans="1:32" x14ac:dyDescent="0.3">
      <c r="A44" s="3">
        <v>43</v>
      </c>
      <c r="B44" s="3" t="s">
        <v>43</v>
      </c>
      <c r="C44" t="s">
        <v>550</v>
      </c>
      <c r="D44" t="s">
        <v>551</v>
      </c>
      <c r="E44" t="s">
        <v>552</v>
      </c>
      <c r="F44" t="s">
        <v>553</v>
      </c>
      <c r="G44" s="1">
        <v>42394</v>
      </c>
      <c r="H44">
        <v>2015</v>
      </c>
      <c r="I44" t="s">
        <v>2830</v>
      </c>
      <c r="K44">
        <v>287</v>
      </c>
      <c r="L44" t="s">
        <v>2879</v>
      </c>
      <c r="M44" t="s">
        <v>554</v>
      </c>
      <c r="N44" t="s">
        <v>555</v>
      </c>
      <c r="O44" t="s">
        <v>556</v>
      </c>
      <c r="P44" t="s">
        <v>557</v>
      </c>
      <c r="Q44" t="s">
        <v>2830</v>
      </c>
      <c r="R44" t="s">
        <v>558</v>
      </c>
      <c r="S44" t="s">
        <v>559</v>
      </c>
      <c r="T44" t="s">
        <v>560</v>
      </c>
      <c r="U44" t="s">
        <v>561</v>
      </c>
      <c r="V44" t="s">
        <v>562</v>
      </c>
      <c r="W44" t="s">
        <v>2830</v>
      </c>
      <c r="X44">
        <v>5</v>
      </c>
      <c r="Z44">
        <v>11</v>
      </c>
      <c r="AA44" t="s">
        <v>43</v>
      </c>
      <c r="AB44" s="1">
        <v>42394</v>
      </c>
      <c r="AC44" t="s">
        <v>2830</v>
      </c>
      <c r="AD44" t="s">
        <v>2830</v>
      </c>
      <c r="AE44" t="s">
        <v>43</v>
      </c>
      <c r="AF44" t="s">
        <v>57</v>
      </c>
    </row>
    <row r="45" spans="1:32" x14ac:dyDescent="0.3">
      <c r="A45" s="4">
        <v>44</v>
      </c>
      <c r="B45" s="5" t="s">
        <v>43</v>
      </c>
      <c r="C45" t="s">
        <v>563</v>
      </c>
      <c r="D45" t="s">
        <v>564</v>
      </c>
      <c r="E45" t="s">
        <v>565</v>
      </c>
      <c r="F45" t="s">
        <v>566</v>
      </c>
      <c r="G45" s="1">
        <v>43696</v>
      </c>
      <c r="H45">
        <v>2019</v>
      </c>
      <c r="I45" t="s">
        <v>2830</v>
      </c>
      <c r="K45">
        <v>121</v>
      </c>
      <c r="L45" t="s">
        <v>2880</v>
      </c>
      <c r="M45" t="s">
        <v>567</v>
      </c>
      <c r="N45" t="s">
        <v>2830</v>
      </c>
      <c r="O45" t="s">
        <v>568</v>
      </c>
      <c r="P45" t="s">
        <v>569</v>
      </c>
      <c r="Q45" t="s">
        <v>2830</v>
      </c>
      <c r="R45" t="s">
        <v>570</v>
      </c>
      <c r="S45" t="s">
        <v>571</v>
      </c>
      <c r="T45" t="s">
        <v>572</v>
      </c>
      <c r="U45" t="s">
        <v>573</v>
      </c>
      <c r="V45" t="s">
        <v>574</v>
      </c>
      <c r="W45" t="s">
        <v>2830</v>
      </c>
      <c r="X45">
        <v>128</v>
      </c>
      <c r="Y45">
        <v>1</v>
      </c>
      <c r="Z45">
        <v>57</v>
      </c>
      <c r="AA45" t="s">
        <v>43</v>
      </c>
      <c r="AB45" s="1">
        <v>43696</v>
      </c>
      <c r="AC45" t="s">
        <v>2830</v>
      </c>
      <c r="AD45" t="s">
        <v>2830</v>
      </c>
      <c r="AE45" t="s">
        <v>43</v>
      </c>
      <c r="AF45" t="s">
        <v>57</v>
      </c>
    </row>
    <row r="46" spans="1:32" x14ac:dyDescent="0.3">
      <c r="A46" s="3">
        <v>45</v>
      </c>
      <c r="B46" s="3" t="s">
        <v>43</v>
      </c>
      <c r="C46" t="s">
        <v>575</v>
      </c>
      <c r="D46" t="s">
        <v>576</v>
      </c>
      <c r="E46" t="s">
        <v>577</v>
      </c>
      <c r="F46" t="s">
        <v>578</v>
      </c>
      <c r="G46" s="1">
        <v>43489</v>
      </c>
      <c r="H46">
        <v>2018</v>
      </c>
      <c r="I46" t="s">
        <v>2830</v>
      </c>
      <c r="K46">
        <v>781</v>
      </c>
      <c r="L46" t="s">
        <v>2881</v>
      </c>
      <c r="M46" t="s">
        <v>579</v>
      </c>
      <c r="N46" t="s">
        <v>2830</v>
      </c>
      <c r="O46" t="s">
        <v>580</v>
      </c>
      <c r="P46" t="s">
        <v>581</v>
      </c>
      <c r="Q46" t="s">
        <v>2830</v>
      </c>
      <c r="R46" t="s">
        <v>582</v>
      </c>
      <c r="S46" t="s">
        <v>583</v>
      </c>
      <c r="T46" t="s">
        <v>584</v>
      </c>
      <c r="U46" t="s">
        <v>585</v>
      </c>
      <c r="V46" t="s">
        <v>586</v>
      </c>
      <c r="W46" t="s">
        <v>2830</v>
      </c>
      <c r="X46">
        <v>3</v>
      </c>
      <c r="Z46">
        <v>35</v>
      </c>
      <c r="AA46" t="s">
        <v>43</v>
      </c>
      <c r="AB46" s="1">
        <v>43489</v>
      </c>
      <c r="AC46" t="s">
        <v>2830</v>
      </c>
      <c r="AD46" t="s">
        <v>2830</v>
      </c>
      <c r="AE46" t="s">
        <v>43</v>
      </c>
      <c r="AF46" t="s">
        <v>57</v>
      </c>
    </row>
    <row r="47" spans="1:32" x14ac:dyDescent="0.3">
      <c r="A47" s="4">
        <v>46</v>
      </c>
      <c r="B47" s="5" t="s">
        <v>43</v>
      </c>
      <c r="C47" t="s">
        <v>587</v>
      </c>
      <c r="D47" t="s">
        <v>588</v>
      </c>
      <c r="E47" t="s">
        <v>589</v>
      </c>
      <c r="F47" t="s">
        <v>590</v>
      </c>
      <c r="G47" s="1">
        <v>44208</v>
      </c>
      <c r="H47">
        <v>2020</v>
      </c>
      <c r="I47" t="s">
        <v>2830</v>
      </c>
      <c r="K47">
        <v>171</v>
      </c>
      <c r="L47" t="s">
        <v>2882</v>
      </c>
      <c r="M47" t="s">
        <v>591</v>
      </c>
      <c r="N47" t="s">
        <v>2830</v>
      </c>
      <c r="O47" t="s">
        <v>592</v>
      </c>
      <c r="P47" t="s">
        <v>593</v>
      </c>
      <c r="Q47" t="s">
        <v>2830</v>
      </c>
      <c r="R47" t="s">
        <v>594</v>
      </c>
      <c r="S47" t="s">
        <v>595</v>
      </c>
      <c r="T47" t="s">
        <v>596</v>
      </c>
      <c r="U47" t="s">
        <v>597</v>
      </c>
      <c r="V47" t="s">
        <v>598</v>
      </c>
      <c r="W47" t="s">
        <v>2830</v>
      </c>
      <c r="Z47">
        <v>7</v>
      </c>
      <c r="AA47" t="s">
        <v>43</v>
      </c>
      <c r="AB47" s="1">
        <v>44208</v>
      </c>
      <c r="AC47" t="s">
        <v>2830</v>
      </c>
      <c r="AD47" t="s">
        <v>2830</v>
      </c>
      <c r="AE47" t="s">
        <v>43</v>
      </c>
      <c r="AF47" t="s">
        <v>57</v>
      </c>
    </row>
    <row r="48" spans="1:32" x14ac:dyDescent="0.3">
      <c r="A48" s="3">
        <v>47</v>
      </c>
      <c r="B48" s="3" t="s">
        <v>43</v>
      </c>
      <c r="C48" t="s">
        <v>599</v>
      </c>
      <c r="D48" t="s">
        <v>600</v>
      </c>
      <c r="E48" t="s">
        <v>601</v>
      </c>
      <c r="F48" t="s">
        <v>602</v>
      </c>
      <c r="G48" s="1">
        <v>42681</v>
      </c>
      <c r="H48">
        <v>2016</v>
      </c>
      <c r="I48" t="s">
        <v>2830</v>
      </c>
      <c r="K48">
        <v>1</v>
      </c>
      <c r="L48" t="s">
        <v>2883</v>
      </c>
      <c r="M48" t="s">
        <v>603</v>
      </c>
      <c r="N48" t="s">
        <v>2830</v>
      </c>
      <c r="O48" t="s">
        <v>604</v>
      </c>
      <c r="P48" t="s">
        <v>605</v>
      </c>
      <c r="Q48" t="s">
        <v>2830</v>
      </c>
      <c r="R48" t="s">
        <v>606</v>
      </c>
      <c r="S48" t="s">
        <v>607</v>
      </c>
      <c r="T48" t="s">
        <v>608</v>
      </c>
      <c r="U48" t="s">
        <v>609</v>
      </c>
      <c r="V48" t="s">
        <v>610</v>
      </c>
      <c r="W48" t="s">
        <v>2830</v>
      </c>
      <c r="X48">
        <v>5</v>
      </c>
      <c r="Z48">
        <v>23</v>
      </c>
      <c r="AA48" t="s">
        <v>43</v>
      </c>
      <c r="AB48" s="1">
        <v>42681</v>
      </c>
      <c r="AC48" t="s">
        <v>2830</v>
      </c>
      <c r="AD48" t="s">
        <v>2830</v>
      </c>
      <c r="AE48" t="s">
        <v>43</v>
      </c>
      <c r="AF48" t="s">
        <v>57</v>
      </c>
    </row>
    <row r="49" spans="1:32" x14ac:dyDescent="0.3">
      <c r="A49" s="4">
        <v>48</v>
      </c>
      <c r="B49" s="5" t="s">
        <v>43</v>
      </c>
      <c r="C49" t="s">
        <v>611</v>
      </c>
      <c r="D49" t="s">
        <v>612</v>
      </c>
      <c r="E49" t="s">
        <v>613</v>
      </c>
      <c r="F49" t="s">
        <v>614</v>
      </c>
      <c r="G49" s="1">
        <v>41291</v>
      </c>
      <c r="H49">
        <v>2012</v>
      </c>
      <c r="I49" t="s">
        <v>2830</v>
      </c>
      <c r="K49">
        <v>1074</v>
      </c>
      <c r="L49" t="s">
        <v>2884</v>
      </c>
      <c r="M49" t="s">
        <v>615</v>
      </c>
      <c r="N49" t="s">
        <v>616</v>
      </c>
      <c r="O49" t="s">
        <v>617</v>
      </c>
      <c r="P49" t="s">
        <v>618</v>
      </c>
      <c r="Q49" t="s">
        <v>2830</v>
      </c>
      <c r="R49" t="s">
        <v>619</v>
      </c>
      <c r="S49" t="s">
        <v>620</v>
      </c>
      <c r="T49" t="s">
        <v>621</v>
      </c>
      <c r="U49" t="s">
        <v>622</v>
      </c>
      <c r="V49" t="s">
        <v>623</v>
      </c>
      <c r="W49" t="s">
        <v>2830</v>
      </c>
      <c r="X49">
        <v>48</v>
      </c>
      <c r="Y49">
        <v>1</v>
      </c>
      <c r="Z49">
        <v>16</v>
      </c>
      <c r="AA49" t="s">
        <v>43</v>
      </c>
      <c r="AB49" s="1">
        <v>41291</v>
      </c>
      <c r="AC49" t="s">
        <v>2830</v>
      </c>
      <c r="AD49" t="s">
        <v>2830</v>
      </c>
      <c r="AE49" t="s">
        <v>43</v>
      </c>
      <c r="AF49" t="s">
        <v>57</v>
      </c>
    </row>
    <row r="50" spans="1:32" x14ac:dyDescent="0.3">
      <c r="A50" s="3">
        <v>49</v>
      </c>
      <c r="B50" s="3" t="s">
        <v>43</v>
      </c>
      <c r="C50" t="s">
        <v>624</v>
      </c>
      <c r="D50" t="s">
        <v>625</v>
      </c>
      <c r="E50" t="s">
        <v>626</v>
      </c>
      <c r="F50" t="s">
        <v>627</v>
      </c>
      <c r="G50" s="1">
        <v>40861</v>
      </c>
      <c r="H50">
        <v>2011</v>
      </c>
      <c r="I50" t="s">
        <v>2830</v>
      </c>
      <c r="K50">
        <v>11</v>
      </c>
      <c r="L50" t="s">
        <v>2885</v>
      </c>
      <c r="M50" t="s">
        <v>628</v>
      </c>
      <c r="N50" t="s">
        <v>629</v>
      </c>
      <c r="O50" t="s">
        <v>630</v>
      </c>
      <c r="P50" t="s">
        <v>631</v>
      </c>
      <c r="Q50" t="s">
        <v>2830</v>
      </c>
      <c r="R50" t="s">
        <v>632</v>
      </c>
      <c r="S50" t="s">
        <v>2830</v>
      </c>
      <c r="T50" t="s">
        <v>633</v>
      </c>
      <c r="U50" t="s">
        <v>634</v>
      </c>
      <c r="V50" t="s">
        <v>635</v>
      </c>
      <c r="W50" t="s">
        <v>2830</v>
      </c>
      <c r="X50">
        <v>25</v>
      </c>
      <c r="Y50">
        <v>2</v>
      </c>
      <c r="Z50">
        <v>23</v>
      </c>
      <c r="AA50" t="s">
        <v>43</v>
      </c>
      <c r="AB50" s="1">
        <v>40861</v>
      </c>
      <c r="AC50" t="s">
        <v>2830</v>
      </c>
      <c r="AD50" t="s">
        <v>2830</v>
      </c>
      <c r="AE50" t="s">
        <v>43</v>
      </c>
      <c r="AF50" t="s">
        <v>57</v>
      </c>
    </row>
    <row r="51" spans="1:32" x14ac:dyDescent="0.3">
      <c r="A51" s="4">
        <v>50</v>
      </c>
      <c r="B51" s="5" t="s">
        <v>43</v>
      </c>
      <c r="C51" t="s">
        <v>636</v>
      </c>
      <c r="D51" t="s">
        <v>637</v>
      </c>
      <c r="E51" t="s">
        <v>638</v>
      </c>
      <c r="F51" t="s">
        <v>146</v>
      </c>
      <c r="G51" s="1">
        <v>43276</v>
      </c>
      <c r="H51">
        <v>2018</v>
      </c>
      <c r="I51" t="s">
        <v>2833</v>
      </c>
      <c r="K51">
        <v>30602</v>
      </c>
      <c r="L51" t="s">
        <v>2886</v>
      </c>
      <c r="M51" t="s">
        <v>639</v>
      </c>
      <c r="N51" t="s">
        <v>148</v>
      </c>
      <c r="O51" t="s">
        <v>2830</v>
      </c>
      <c r="P51" t="s">
        <v>640</v>
      </c>
      <c r="Q51" t="s">
        <v>641</v>
      </c>
      <c r="R51" t="s">
        <v>642</v>
      </c>
      <c r="S51" t="s">
        <v>643</v>
      </c>
      <c r="T51" t="s">
        <v>644</v>
      </c>
      <c r="U51" t="s">
        <v>645</v>
      </c>
      <c r="V51" t="s">
        <v>646</v>
      </c>
      <c r="W51" t="s">
        <v>2830</v>
      </c>
      <c r="X51">
        <v>24</v>
      </c>
      <c r="Z51">
        <v>27</v>
      </c>
      <c r="AA51" t="s">
        <v>647</v>
      </c>
      <c r="AB51" s="1">
        <v>43255</v>
      </c>
      <c r="AC51" t="s">
        <v>2830</v>
      </c>
      <c r="AD51" t="s">
        <v>2830</v>
      </c>
      <c r="AE51" t="s">
        <v>43</v>
      </c>
      <c r="AF51" t="s">
        <v>44</v>
      </c>
    </row>
    <row r="52" spans="1:32" x14ac:dyDescent="0.3">
      <c r="A52" s="3">
        <v>51</v>
      </c>
      <c r="B52" s="3" t="s">
        <v>43</v>
      </c>
      <c r="C52" t="s">
        <v>648</v>
      </c>
      <c r="D52" t="s">
        <v>649</v>
      </c>
      <c r="E52" t="s">
        <v>650</v>
      </c>
      <c r="F52" t="s">
        <v>146</v>
      </c>
      <c r="G52" s="1">
        <v>43626</v>
      </c>
      <c r="H52">
        <v>2019</v>
      </c>
      <c r="I52" t="s">
        <v>2887</v>
      </c>
      <c r="K52">
        <v>69422</v>
      </c>
      <c r="L52" t="s">
        <v>2888</v>
      </c>
      <c r="M52" t="s">
        <v>651</v>
      </c>
      <c r="N52" t="s">
        <v>148</v>
      </c>
      <c r="O52" t="s">
        <v>2830</v>
      </c>
      <c r="P52" t="s">
        <v>652</v>
      </c>
      <c r="Q52" t="s">
        <v>2830</v>
      </c>
      <c r="R52" t="s">
        <v>653</v>
      </c>
      <c r="S52" t="s">
        <v>654</v>
      </c>
      <c r="T52" t="s">
        <v>655</v>
      </c>
      <c r="U52" t="s">
        <v>656</v>
      </c>
      <c r="V52" t="s">
        <v>657</v>
      </c>
      <c r="W52" t="s">
        <v>2830</v>
      </c>
      <c r="X52">
        <v>1</v>
      </c>
      <c r="Z52">
        <v>36</v>
      </c>
      <c r="AA52" t="s">
        <v>647</v>
      </c>
      <c r="AB52" s="1">
        <v>43601</v>
      </c>
      <c r="AC52" t="s">
        <v>2830</v>
      </c>
      <c r="AD52" t="s">
        <v>2830</v>
      </c>
      <c r="AE52" t="s">
        <v>43</v>
      </c>
      <c r="AF52" t="s">
        <v>44</v>
      </c>
    </row>
    <row r="53" spans="1:32" x14ac:dyDescent="0.3">
      <c r="A53" s="4">
        <v>52</v>
      </c>
      <c r="B53" s="5" t="s">
        <v>43</v>
      </c>
      <c r="C53" t="s">
        <v>658</v>
      </c>
      <c r="D53" t="s">
        <v>659</v>
      </c>
      <c r="E53" t="s">
        <v>660</v>
      </c>
      <c r="F53" t="s">
        <v>661</v>
      </c>
      <c r="G53" s="1">
        <v>44104</v>
      </c>
      <c r="H53">
        <v>2020</v>
      </c>
      <c r="I53" t="s">
        <v>2830</v>
      </c>
      <c r="K53">
        <v>1</v>
      </c>
      <c r="L53" t="s">
        <v>2887</v>
      </c>
      <c r="M53" t="s">
        <v>662</v>
      </c>
      <c r="N53" t="s">
        <v>663</v>
      </c>
      <c r="O53" t="s">
        <v>664</v>
      </c>
      <c r="P53" t="s">
        <v>665</v>
      </c>
      <c r="Q53" t="s">
        <v>2830</v>
      </c>
      <c r="R53" t="s">
        <v>666</v>
      </c>
      <c r="S53" t="s">
        <v>667</v>
      </c>
      <c r="T53" t="s">
        <v>668</v>
      </c>
      <c r="U53" t="s">
        <v>669</v>
      </c>
      <c r="V53" t="s">
        <v>670</v>
      </c>
      <c r="W53" t="s">
        <v>2830</v>
      </c>
      <c r="X53">
        <v>11</v>
      </c>
      <c r="Z53">
        <v>25</v>
      </c>
      <c r="AA53" t="s">
        <v>43</v>
      </c>
      <c r="AB53" s="1">
        <v>44104</v>
      </c>
      <c r="AC53" t="s">
        <v>2830</v>
      </c>
      <c r="AD53" t="s">
        <v>2830</v>
      </c>
      <c r="AE53" t="s">
        <v>43</v>
      </c>
      <c r="AF53" t="s">
        <v>57</v>
      </c>
    </row>
    <row r="54" spans="1:32" x14ac:dyDescent="0.3">
      <c r="A54" s="3">
        <v>53</v>
      </c>
      <c r="B54" s="3" t="s">
        <v>43</v>
      </c>
      <c r="C54" t="s">
        <v>671</v>
      </c>
      <c r="D54" t="s">
        <v>672</v>
      </c>
      <c r="E54" t="s">
        <v>673</v>
      </c>
      <c r="F54" t="s">
        <v>109</v>
      </c>
      <c r="G54" s="1">
        <v>44595</v>
      </c>
      <c r="H54">
        <v>2022</v>
      </c>
      <c r="I54" t="s">
        <v>2845</v>
      </c>
      <c r="J54">
        <v>5</v>
      </c>
      <c r="K54">
        <v>3114</v>
      </c>
      <c r="L54" t="s">
        <v>2889</v>
      </c>
      <c r="M54" t="s">
        <v>674</v>
      </c>
      <c r="N54" t="s">
        <v>111</v>
      </c>
      <c r="O54" t="s">
        <v>2830</v>
      </c>
      <c r="P54" t="s">
        <v>675</v>
      </c>
      <c r="Q54" t="s">
        <v>676</v>
      </c>
      <c r="R54" t="s">
        <v>677</v>
      </c>
      <c r="S54" t="s">
        <v>678</v>
      </c>
      <c r="T54" t="s">
        <v>679</v>
      </c>
      <c r="U54" t="s">
        <v>680</v>
      </c>
      <c r="V54" t="s">
        <v>681</v>
      </c>
      <c r="W54" t="s">
        <v>2830</v>
      </c>
      <c r="X54">
        <v>4</v>
      </c>
      <c r="Z54">
        <v>31</v>
      </c>
      <c r="AA54" t="s">
        <v>43</v>
      </c>
      <c r="AB54" s="1">
        <v>44418</v>
      </c>
      <c r="AC54" t="s">
        <v>2830</v>
      </c>
      <c r="AD54" t="s">
        <v>2830</v>
      </c>
      <c r="AE54" t="s">
        <v>43</v>
      </c>
      <c r="AF54" t="s">
        <v>44</v>
      </c>
    </row>
    <row r="55" spans="1:32" x14ac:dyDescent="0.3">
      <c r="A55" s="4">
        <v>54</v>
      </c>
      <c r="B55" s="5" t="s">
        <v>43</v>
      </c>
      <c r="C55" t="s">
        <v>682</v>
      </c>
      <c r="D55" t="s">
        <v>683</v>
      </c>
      <c r="E55" t="s">
        <v>684</v>
      </c>
      <c r="F55" t="s">
        <v>685</v>
      </c>
      <c r="G55" s="1">
        <v>37474</v>
      </c>
      <c r="H55">
        <v>1990</v>
      </c>
      <c r="I55" t="s">
        <v>2830</v>
      </c>
      <c r="K55">
        <v>24</v>
      </c>
      <c r="L55" t="s">
        <v>686</v>
      </c>
      <c r="M55" t="s">
        <v>687</v>
      </c>
      <c r="N55" t="s">
        <v>2830</v>
      </c>
      <c r="O55" t="s">
        <v>688</v>
      </c>
      <c r="P55" t="s">
        <v>689</v>
      </c>
      <c r="Q55" t="s">
        <v>2830</v>
      </c>
      <c r="R55" t="s">
        <v>690</v>
      </c>
      <c r="S55" t="s">
        <v>2830</v>
      </c>
      <c r="T55" t="s">
        <v>691</v>
      </c>
      <c r="U55" t="s">
        <v>692</v>
      </c>
      <c r="V55" t="s">
        <v>693</v>
      </c>
      <c r="W55" t="s">
        <v>2830</v>
      </c>
      <c r="X55">
        <v>23</v>
      </c>
      <c r="Y55">
        <v>6</v>
      </c>
      <c r="Z55">
        <v>7</v>
      </c>
      <c r="AA55" t="s">
        <v>43</v>
      </c>
      <c r="AB55" s="1">
        <v>37474</v>
      </c>
      <c r="AC55" t="s">
        <v>2830</v>
      </c>
      <c r="AD55" t="s">
        <v>2830</v>
      </c>
      <c r="AE55" t="s">
        <v>43</v>
      </c>
      <c r="AF55" t="s">
        <v>57</v>
      </c>
    </row>
    <row r="56" spans="1:32" x14ac:dyDescent="0.3">
      <c r="A56" s="3">
        <v>55</v>
      </c>
      <c r="B56" s="3" t="s">
        <v>43</v>
      </c>
      <c r="C56" t="s">
        <v>694</v>
      </c>
      <c r="D56" t="s">
        <v>695</v>
      </c>
      <c r="E56" t="s">
        <v>696</v>
      </c>
      <c r="F56" t="s">
        <v>697</v>
      </c>
      <c r="G56" s="1">
        <v>40826</v>
      </c>
      <c r="H56">
        <v>2011</v>
      </c>
      <c r="I56" t="s">
        <v>2830</v>
      </c>
      <c r="K56">
        <v>130</v>
      </c>
      <c r="L56" t="s">
        <v>2890</v>
      </c>
      <c r="M56" t="s">
        <v>698</v>
      </c>
      <c r="N56" t="s">
        <v>699</v>
      </c>
      <c r="O56" t="s">
        <v>700</v>
      </c>
      <c r="P56" t="s">
        <v>701</v>
      </c>
      <c r="Q56" t="s">
        <v>2830</v>
      </c>
      <c r="R56" t="s">
        <v>702</v>
      </c>
      <c r="S56" t="s">
        <v>703</v>
      </c>
      <c r="T56" t="s">
        <v>704</v>
      </c>
      <c r="U56" t="s">
        <v>705</v>
      </c>
      <c r="V56" t="s">
        <v>706</v>
      </c>
      <c r="W56" t="s">
        <v>2830</v>
      </c>
      <c r="X56">
        <v>3</v>
      </c>
      <c r="Y56">
        <v>1</v>
      </c>
      <c r="Z56">
        <v>9</v>
      </c>
      <c r="AA56" t="s">
        <v>43</v>
      </c>
      <c r="AB56" s="1">
        <v>40826</v>
      </c>
      <c r="AC56" t="s">
        <v>2830</v>
      </c>
      <c r="AD56" t="s">
        <v>2830</v>
      </c>
      <c r="AE56" t="s">
        <v>43</v>
      </c>
      <c r="AF56" t="s">
        <v>57</v>
      </c>
    </row>
    <row r="57" spans="1:32" x14ac:dyDescent="0.3">
      <c r="A57" s="4">
        <v>56</v>
      </c>
      <c r="B57" s="5" t="s">
        <v>43</v>
      </c>
      <c r="C57" t="s">
        <v>707</v>
      </c>
      <c r="D57" t="s">
        <v>708</v>
      </c>
      <c r="E57" t="s">
        <v>709</v>
      </c>
      <c r="F57" t="s">
        <v>710</v>
      </c>
      <c r="G57" s="1">
        <v>37474</v>
      </c>
      <c r="H57">
        <v>1999</v>
      </c>
      <c r="I57" t="s">
        <v>2891</v>
      </c>
      <c r="K57">
        <v>212</v>
      </c>
      <c r="L57" t="s">
        <v>711</v>
      </c>
      <c r="M57" t="s">
        <v>712</v>
      </c>
      <c r="N57" t="s">
        <v>2830</v>
      </c>
      <c r="O57" t="s">
        <v>713</v>
      </c>
      <c r="P57" t="s">
        <v>714</v>
      </c>
      <c r="Q57" t="s">
        <v>2830</v>
      </c>
      <c r="R57" t="s">
        <v>715</v>
      </c>
      <c r="S57" t="s">
        <v>2830</v>
      </c>
      <c r="T57" t="s">
        <v>716</v>
      </c>
      <c r="U57" t="s">
        <v>717</v>
      </c>
      <c r="V57" t="s">
        <v>718</v>
      </c>
      <c r="W57" t="s">
        <v>2830</v>
      </c>
      <c r="X57">
        <v>3</v>
      </c>
      <c r="Z57">
        <v>3</v>
      </c>
      <c r="AA57" t="s">
        <v>43</v>
      </c>
      <c r="AB57" s="1">
        <v>37474</v>
      </c>
      <c r="AC57" t="s">
        <v>2830</v>
      </c>
      <c r="AD57" t="s">
        <v>2830</v>
      </c>
      <c r="AE57" t="s">
        <v>43</v>
      </c>
      <c r="AF57" t="s">
        <v>57</v>
      </c>
    </row>
    <row r="58" spans="1:32" x14ac:dyDescent="0.3">
      <c r="A58" s="3">
        <v>57</v>
      </c>
      <c r="B58" s="3" t="s">
        <v>43</v>
      </c>
      <c r="C58" t="s">
        <v>719</v>
      </c>
      <c r="D58" t="s">
        <v>720</v>
      </c>
      <c r="E58" t="s">
        <v>721</v>
      </c>
      <c r="F58" t="s">
        <v>146</v>
      </c>
      <c r="G58" s="1">
        <v>44873</v>
      </c>
      <c r="H58">
        <v>2022</v>
      </c>
      <c r="I58" t="s">
        <v>2876</v>
      </c>
      <c r="K58">
        <v>115179</v>
      </c>
      <c r="L58" t="s">
        <v>2892</v>
      </c>
      <c r="M58" t="s">
        <v>722</v>
      </c>
      <c r="N58" t="s">
        <v>148</v>
      </c>
      <c r="O58" t="s">
        <v>2830</v>
      </c>
      <c r="P58" t="s">
        <v>723</v>
      </c>
      <c r="Q58" t="s">
        <v>2830</v>
      </c>
      <c r="R58" t="s">
        <v>724</v>
      </c>
      <c r="S58" t="s">
        <v>725</v>
      </c>
      <c r="T58" t="s">
        <v>726</v>
      </c>
      <c r="U58" t="s">
        <v>727</v>
      </c>
      <c r="V58" t="s">
        <v>728</v>
      </c>
      <c r="W58" t="s">
        <v>2830</v>
      </c>
      <c r="Z58">
        <v>50</v>
      </c>
      <c r="AA58" t="s">
        <v>156</v>
      </c>
      <c r="AB58" s="1">
        <v>44866</v>
      </c>
      <c r="AC58" t="s">
        <v>2830</v>
      </c>
      <c r="AD58" t="s">
        <v>2830</v>
      </c>
      <c r="AE58" t="s">
        <v>43</v>
      </c>
      <c r="AF58" t="s">
        <v>44</v>
      </c>
    </row>
    <row r="59" spans="1:32" x14ac:dyDescent="0.3">
      <c r="A59" s="4">
        <v>58</v>
      </c>
      <c r="B59" s="5" t="s">
        <v>43</v>
      </c>
      <c r="C59" t="s">
        <v>729</v>
      </c>
      <c r="D59" t="s">
        <v>730</v>
      </c>
      <c r="E59" t="s">
        <v>731</v>
      </c>
      <c r="F59" t="s">
        <v>732</v>
      </c>
      <c r="G59" s="1">
        <v>43916</v>
      </c>
      <c r="H59">
        <v>2019</v>
      </c>
      <c r="I59" t="s">
        <v>2830</v>
      </c>
      <c r="K59">
        <v>1244</v>
      </c>
      <c r="L59" t="s">
        <v>2893</v>
      </c>
      <c r="M59" t="s">
        <v>733</v>
      </c>
      <c r="N59" t="s">
        <v>2830</v>
      </c>
      <c r="O59" t="s">
        <v>734</v>
      </c>
      <c r="P59" t="s">
        <v>735</v>
      </c>
      <c r="Q59" t="s">
        <v>2830</v>
      </c>
      <c r="R59" t="s">
        <v>736</v>
      </c>
      <c r="S59" t="s">
        <v>737</v>
      </c>
      <c r="T59" t="s">
        <v>738</v>
      </c>
      <c r="U59" t="s">
        <v>739</v>
      </c>
      <c r="V59" t="s">
        <v>740</v>
      </c>
      <c r="W59" t="s">
        <v>2830</v>
      </c>
      <c r="X59">
        <v>2</v>
      </c>
      <c r="Z59">
        <v>29</v>
      </c>
      <c r="AA59" t="s">
        <v>43</v>
      </c>
      <c r="AB59" s="1">
        <v>43916</v>
      </c>
      <c r="AC59" t="s">
        <v>2830</v>
      </c>
      <c r="AD59" t="s">
        <v>2830</v>
      </c>
      <c r="AE59" t="s">
        <v>43</v>
      </c>
      <c r="AF59" t="s">
        <v>57</v>
      </c>
    </row>
    <row r="60" spans="1:32" x14ac:dyDescent="0.3">
      <c r="A60" s="3">
        <v>59</v>
      </c>
      <c r="B60" s="3" t="s">
        <v>43</v>
      </c>
      <c r="C60" t="s">
        <v>741</v>
      </c>
      <c r="D60" t="s">
        <v>742</v>
      </c>
      <c r="E60" t="s">
        <v>743</v>
      </c>
      <c r="F60" t="s">
        <v>744</v>
      </c>
      <c r="G60" s="1">
        <v>42597</v>
      </c>
      <c r="H60">
        <v>2016</v>
      </c>
      <c r="I60" t="s">
        <v>2830</v>
      </c>
      <c r="K60">
        <v>1</v>
      </c>
      <c r="L60" t="s">
        <v>2894</v>
      </c>
      <c r="M60" t="s">
        <v>745</v>
      </c>
      <c r="N60" t="s">
        <v>2830</v>
      </c>
      <c r="O60" t="s">
        <v>746</v>
      </c>
      <c r="P60" t="s">
        <v>747</v>
      </c>
      <c r="Q60" t="s">
        <v>2830</v>
      </c>
      <c r="R60" t="s">
        <v>748</v>
      </c>
      <c r="S60" t="s">
        <v>749</v>
      </c>
      <c r="T60" t="s">
        <v>750</v>
      </c>
      <c r="U60" t="s">
        <v>751</v>
      </c>
      <c r="V60" t="s">
        <v>752</v>
      </c>
      <c r="W60" t="s">
        <v>2830</v>
      </c>
      <c r="X60">
        <v>5</v>
      </c>
      <c r="Z60">
        <v>8</v>
      </c>
      <c r="AA60" t="s">
        <v>43</v>
      </c>
      <c r="AB60" s="1">
        <v>42597</v>
      </c>
      <c r="AC60" t="s">
        <v>2830</v>
      </c>
      <c r="AD60" t="s">
        <v>2830</v>
      </c>
      <c r="AE60" t="s">
        <v>43</v>
      </c>
      <c r="AF60" t="s">
        <v>57</v>
      </c>
    </row>
    <row r="61" spans="1:32" x14ac:dyDescent="0.3">
      <c r="A61" s="4">
        <v>60</v>
      </c>
      <c r="B61" s="5" t="s">
        <v>43</v>
      </c>
      <c r="C61" t="s">
        <v>753</v>
      </c>
      <c r="D61" t="s">
        <v>754</v>
      </c>
      <c r="E61" t="s">
        <v>755</v>
      </c>
      <c r="F61" t="s">
        <v>756</v>
      </c>
      <c r="G61" s="1">
        <v>44382</v>
      </c>
      <c r="H61">
        <v>2021</v>
      </c>
      <c r="I61" t="s">
        <v>2830</v>
      </c>
      <c r="K61">
        <v>70</v>
      </c>
      <c r="L61" t="s">
        <v>2895</v>
      </c>
      <c r="M61" t="s">
        <v>757</v>
      </c>
      <c r="N61" t="s">
        <v>2830</v>
      </c>
      <c r="O61" t="s">
        <v>758</v>
      </c>
      <c r="P61" t="s">
        <v>759</v>
      </c>
      <c r="Q61" t="s">
        <v>2830</v>
      </c>
      <c r="R61" t="s">
        <v>760</v>
      </c>
      <c r="S61" t="s">
        <v>761</v>
      </c>
      <c r="T61" t="s">
        <v>762</v>
      </c>
      <c r="U61" t="s">
        <v>763</v>
      </c>
      <c r="V61" t="s">
        <v>764</v>
      </c>
      <c r="W61" t="s">
        <v>2830</v>
      </c>
      <c r="X61">
        <v>3</v>
      </c>
      <c r="Z61">
        <v>23</v>
      </c>
      <c r="AA61" t="s">
        <v>43</v>
      </c>
      <c r="AB61" s="1">
        <v>44382</v>
      </c>
      <c r="AC61" t="s">
        <v>2830</v>
      </c>
      <c r="AD61" t="s">
        <v>2830</v>
      </c>
      <c r="AE61" t="s">
        <v>43</v>
      </c>
      <c r="AF61" t="s">
        <v>57</v>
      </c>
    </row>
    <row r="62" spans="1:32" x14ac:dyDescent="0.3">
      <c r="A62" s="3">
        <v>61</v>
      </c>
      <c r="B62" s="3" t="s">
        <v>43</v>
      </c>
      <c r="C62" t="s">
        <v>765</v>
      </c>
      <c r="D62" t="s">
        <v>766</v>
      </c>
      <c r="E62" t="s">
        <v>767</v>
      </c>
      <c r="F62" t="s">
        <v>768</v>
      </c>
      <c r="G62" s="1">
        <v>40448</v>
      </c>
      <c r="H62">
        <v>2010</v>
      </c>
      <c r="I62" t="s">
        <v>2830</v>
      </c>
      <c r="K62">
        <v>1</v>
      </c>
      <c r="L62" t="s">
        <v>2894</v>
      </c>
      <c r="M62" t="s">
        <v>769</v>
      </c>
      <c r="N62" t="s">
        <v>770</v>
      </c>
      <c r="O62" t="s">
        <v>771</v>
      </c>
      <c r="P62" t="s">
        <v>772</v>
      </c>
      <c r="Q62" t="s">
        <v>2830</v>
      </c>
      <c r="R62" t="s">
        <v>773</v>
      </c>
      <c r="S62" t="s">
        <v>774</v>
      </c>
      <c r="T62" t="s">
        <v>775</v>
      </c>
      <c r="U62" t="s">
        <v>776</v>
      </c>
      <c r="V62" t="s">
        <v>777</v>
      </c>
      <c r="W62" t="s">
        <v>2830</v>
      </c>
      <c r="X62">
        <v>1</v>
      </c>
      <c r="Z62">
        <v>12</v>
      </c>
      <c r="AA62" t="s">
        <v>43</v>
      </c>
      <c r="AB62" s="1">
        <v>40448</v>
      </c>
      <c r="AC62" t="s">
        <v>2830</v>
      </c>
      <c r="AD62" t="s">
        <v>2830</v>
      </c>
      <c r="AE62" t="s">
        <v>43</v>
      </c>
      <c r="AF62" t="s">
        <v>57</v>
      </c>
    </row>
    <row r="63" spans="1:32" x14ac:dyDescent="0.3">
      <c r="A63" s="4">
        <v>62</v>
      </c>
      <c r="B63" s="5" t="s">
        <v>43</v>
      </c>
      <c r="C63" t="s">
        <v>778</v>
      </c>
      <c r="D63" t="s">
        <v>779</v>
      </c>
      <c r="E63" t="s">
        <v>780</v>
      </c>
      <c r="F63" t="s">
        <v>781</v>
      </c>
      <c r="G63" s="1">
        <v>43853</v>
      </c>
      <c r="H63">
        <v>2019</v>
      </c>
      <c r="I63" t="s">
        <v>2830</v>
      </c>
      <c r="K63">
        <v>337</v>
      </c>
      <c r="L63" t="s">
        <v>2896</v>
      </c>
      <c r="M63" t="s">
        <v>782</v>
      </c>
      <c r="N63" t="s">
        <v>2830</v>
      </c>
      <c r="O63" t="s">
        <v>783</v>
      </c>
      <c r="P63" t="s">
        <v>784</v>
      </c>
      <c r="Q63" t="s">
        <v>2830</v>
      </c>
      <c r="R63" t="s">
        <v>785</v>
      </c>
      <c r="S63" t="s">
        <v>786</v>
      </c>
      <c r="T63" t="s">
        <v>2830</v>
      </c>
      <c r="U63" t="s">
        <v>787</v>
      </c>
      <c r="V63" t="s">
        <v>788</v>
      </c>
      <c r="W63" t="s">
        <v>2830</v>
      </c>
      <c r="Z63">
        <v>40</v>
      </c>
      <c r="AA63" t="s">
        <v>43</v>
      </c>
      <c r="AB63" s="1">
        <v>43853</v>
      </c>
      <c r="AC63" t="s">
        <v>2830</v>
      </c>
      <c r="AD63" t="s">
        <v>2830</v>
      </c>
      <c r="AE63" t="s">
        <v>43</v>
      </c>
      <c r="AF63" t="s">
        <v>57</v>
      </c>
    </row>
    <row r="64" spans="1:32" x14ac:dyDescent="0.3">
      <c r="A64" s="3">
        <v>63</v>
      </c>
      <c r="B64" s="3" t="s">
        <v>43</v>
      </c>
      <c r="C64" t="s">
        <v>789</v>
      </c>
      <c r="D64" t="s">
        <v>790</v>
      </c>
      <c r="E64" t="s">
        <v>791</v>
      </c>
      <c r="F64" t="s">
        <v>792</v>
      </c>
      <c r="G64" s="1">
        <v>44720</v>
      </c>
      <c r="H64">
        <v>2022</v>
      </c>
      <c r="I64" t="s">
        <v>2830</v>
      </c>
      <c r="K64">
        <v>40</v>
      </c>
      <c r="L64" t="s">
        <v>2897</v>
      </c>
      <c r="M64" t="s">
        <v>793</v>
      </c>
      <c r="N64" t="s">
        <v>794</v>
      </c>
      <c r="O64" t="s">
        <v>795</v>
      </c>
      <c r="P64" t="s">
        <v>796</v>
      </c>
      <c r="Q64" t="s">
        <v>2830</v>
      </c>
      <c r="R64" t="s">
        <v>797</v>
      </c>
      <c r="S64" t="s">
        <v>798</v>
      </c>
      <c r="T64" t="s">
        <v>799</v>
      </c>
      <c r="U64" t="s">
        <v>800</v>
      </c>
      <c r="V64" t="s">
        <v>801</v>
      </c>
      <c r="W64" t="s">
        <v>2830</v>
      </c>
      <c r="Z64">
        <v>21</v>
      </c>
      <c r="AA64" t="s">
        <v>43</v>
      </c>
      <c r="AB64" s="1">
        <v>44720</v>
      </c>
      <c r="AC64" t="s">
        <v>2830</v>
      </c>
      <c r="AD64" t="s">
        <v>2830</v>
      </c>
      <c r="AE64" t="s">
        <v>43</v>
      </c>
      <c r="AF64" t="s">
        <v>57</v>
      </c>
    </row>
    <row r="65" spans="1:32" x14ac:dyDescent="0.3">
      <c r="A65" s="4">
        <v>64</v>
      </c>
      <c r="B65" s="5" t="s">
        <v>43</v>
      </c>
      <c r="C65" t="s">
        <v>802</v>
      </c>
      <c r="D65" t="s">
        <v>803</v>
      </c>
      <c r="E65" t="s">
        <v>804</v>
      </c>
      <c r="F65" t="s">
        <v>805</v>
      </c>
      <c r="G65" s="1">
        <v>44767</v>
      </c>
      <c r="H65">
        <v>2022</v>
      </c>
      <c r="I65" t="s">
        <v>2830</v>
      </c>
      <c r="K65">
        <v>129</v>
      </c>
      <c r="L65" t="s">
        <v>2898</v>
      </c>
      <c r="M65" t="s">
        <v>806</v>
      </c>
      <c r="N65" t="s">
        <v>2830</v>
      </c>
      <c r="O65" t="s">
        <v>807</v>
      </c>
      <c r="P65" t="s">
        <v>808</v>
      </c>
      <c r="Q65" t="s">
        <v>2830</v>
      </c>
      <c r="R65" t="s">
        <v>809</v>
      </c>
      <c r="S65" t="s">
        <v>810</v>
      </c>
      <c r="T65" t="s">
        <v>811</v>
      </c>
      <c r="U65" t="s">
        <v>812</v>
      </c>
      <c r="V65" t="s">
        <v>813</v>
      </c>
      <c r="W65" t="s">
        <v>2830</v>
      </c>
      <c r="Z65">
        <v>24</v>
      </c>
      <c r="AA65" t="s">
        <v>43</v>
      </c>
      <c r="AB65" s="1">
        <v>44767</v>
      </c>
      <c r="AC65" t="s">
        <v>2830</v>
      </c>
      <c r="AD65" t="s">
        <v>2830</v>
      </c>
      <c r="AE65" t="s">
        <v>43</v>
      </c>
      <c r="AF65" t="s">
        <v>57</v>
      </c>
    </row>
    <row r="66" spans="1:32" x14ac:dyDescent="0.3">
      <c r="A66" s="3">
        <v>65</v>
      </c>
      <c r="B66" s="3" t="s">
        <v>43</v>
      </c>
      <c r="C66" t="s">
        <v>814</v>
      </c>
      <c r="D66" t="s">
        <v>815</v>
      </c>
      <c r="E66" t="s">
        <v>816</v>
      </c>
      <c r="F66" t="s">
        <v>817</v>
      </c>
      <c r="G66" s="1">
        <v>44483</v>
      </c>
      <c r="H66">
        <v>2021</v>
      </c>
      <c r="I66" t="s">
        <v>2830</v>
      </c>
      <c r="K66">
        <v>21</v>
      </c>
      <c r="L66" t="s">
        <v>2863</v>
      </c>
      <c r="M66" t="s">
        <v>818</v>
      </c>
      <c r="N66" t="s">
        <v>819</v>
      </c>
      <c r="O66" t="s">
        <v>820</v>
      </c>
      <c r="P66" t="s">
        <v>821</v>
      </c>
      <c r="Q66" t="s">
        <v>2830</v>
      </c>
      <c r="R66" t="s">
        <v>822</v>
      </c>
      <c r="S66" t="s">
        <v>823</v>
      </c>
      <c r="T66" t="s">
        <v>824</v>
      </c>
      <c r="U66" t="s">
        <v>825</v>
      </c>
      <c r="V66" t="s">
        <v>826</v>
      </c>
      <c r="W66" t="s">
        <v>2830</v>
      </c>
      <c r="Z66">
        <v>5</v>
      </c>
      <c r="AA66" t="s">
        <v>2830</v>
      </c>
      <c r="AB66" s="1">
        <v>44483</v>
      </c>
      <c r="AC66" t="s">
        <v>2830</v>
      </c>
      <c r="AD66" t="s">
        <v>2830</v>
      </c>
      <c r="AE66" t="s">
        <v>43</v>
      </c>
      <c r="AF66" t="s">
        <v>57</v>
      </c>
    </row>
    <row r="67" spans="1:32" x14ac:dyDescent="0.3">
      <c r="A67" s="4">
        <v>66</v>
      </c>
      <c r="B67" s="5" t="s">
        <v>43</v>
      </c>
      <c r="C67" t="s">
        <v>827</v>
      </c>
      <c r="D67" t="s">
        <v>828</v>
      </c>
      <c r="E67" t="s">
        <v>829</v>
      </c>
      <c r="F67" t="s">
        <v>830</v>
      </c>
      <c r="G67" s="1">
        <v>44524</v>
      </c>
      <c r="H67">
        <v>2021</v>
      </c>
      <c r="I67" t="s">
        <v>2830</v>
      </c>
      <c r="K67">
        <v>1</v>
      </c>
      <c r="L67" t="s">
        <v>2839</v>
      </c>
      <c r="M67" t="s">
        <v>831</v>
      </c>
      <c r="N67" t="s">
        <v>2830</v>
      </c>
      <c r="O67" t="s">
        <v>832</v>
      </c>
      <c r="P67" t="s">
        <v>833</v>
      </c>
      <c r="Q67" t="s">
        <v>2830</v>
      </c>
      <c r="R67" t="s">
        <v>834</v>
      </c>
      <c r="S67" t="s">
        <v>835</v>
      </c>
      <c r="T67" t="s">
        <v>836</v>
      </c>
      <c r="U67" t="s">
        <v>837</v>
      </c>
      <c r="V67" t="s">
        <v>838</v>
      </c>
      <c r="W67" t="s">
        <v>2830</v>
      </c>
      <c r="X67">
        <v>1</v>
      </c>
      <c r="Z67">
        <v>22</v>
      </c>
      <c r="AA67" t="s">
        <v>43</v>
      </c>
      <c r="AB67" s="1">
        <v>44524</v>
      </c>
      <c r="AC67" t="s">
        <v>2830</v>
      </c>
      <c r="AD67" t="s">
        <v>2830</v>
      </c>
      <c r="AE67" t="s">
        <v>43</v>
      </c>
      <c r="AF67" t="s">
        <v>57</v>
      </c>
    </row>
    <row r="68" spans="1:32" x14ac:dyDescent="0.3">
      <c r="A68" s="3">
        <v>67</v>
      </c>
      <c r="B68" s="3" t="s">
        <v>43</v>
      </c>
      <c r="C68" t="s">
        <v>839</v>
      </c>
      <c r="D68" t="s">
        <v>840</v>
      </c>
      <c r="E68" t="s">
        <v>841</v>
      </c>
      <c r="F68" t="s">
        <v>842</v>
      </c>
      <c r="G68" s="1">
        <v>43401</v>
      </c>
      <c r="H68">
        <v>2018</v>
      </c>
      <c r="I68" t="s">
        <v>2830</v>
      </c>
      <c r="K68">
        <v>151</v>
      </c>
      <c r="L68" t="s">
        <v>2899</v>
      </c>
      <c r="M68" t="s">
        <v>843</v>
      </c>
      <c r="N68" t="s">
        <v>2830</v>
      </c>
      <c r="O68" t="s">
        <v>844</v>
      </c>
      <c r="P68" t="s">
        <v>845</v>
      </c>
      <c r="Q68" t="s">
        <v>2830</v>
      </c>
      <c r="R68" t="s">
        <v>846</v>
      </c>
      <c r="S68" t="s">
        <v>847</v>
      </c>
      <c r="T68" t="s">
        <v>848</v>
      </c>
      <c r="U68" t="s">
        <v>849</v>
      </c>
      <c r="V68" t="s">
        <v>850</v>
      </c>
      <c r="W68" t="s">
        <v>2830</v>
      </c>
      <c r="X68">
        <v>42</v>
      </c>
      <c r="Z68">
        <v>45</v>
      </c>
      <c r="AA68" t="s">
        <v>43</v>
      </c>
      <c r="AB68" s="1">
        <v>43401</v>
      </c>
      <c r="AC68" t="s">
        <v>2830</v>
      </c>
      <c r="AD68" t="s">
        <v>2830</v>
      </c>
      <c r="AE68" t="s">
        <v>43</v>
      </c>
      <c r="AF68" t="s">
        <v>57</v>
      </c>
    </row>
    <row r="69" spans="1:32" x14ac:dyDescent="0.3">
      <c r="A69" s="4">
        <v>68</v>
      </c>
      <c r="B69" s="5" t="s">
        <v>43</v>
      </c>
      <c r="C69" t="s">
        <v>851</v>
      </c>
      <c r="D69" t="s">
        <v>852</v>
      </c>
      <c r="E69" t="s">
        <v>853</v>
      </c>
      <c r="F69" t="s">
        <v>854</v>
      </c>
      <c r="G69" s="1">
        <v>42866</v>
      </c>
      <c r="H69">
        <v>2017</v>
      </c>
      <c r="I69" t="s">
        <v>2830</v>
      </c>
      <c r="K69">
        <v>1</v>
      </c>
      <c r="L69" t="s">
        <v>2833</v>
      </c>
      <c r="M69" t="s">
        <v>855</v>
      </c>
      <c r="N69" t="s">
        <v>2830</v>
      </c>
      <c r="O69" t="s">
        <v>856</v>
      </c>
      <c r="P69" t="s">
        <v>857</v>
      </c>
      <c r="Q69" t="s">
        <v>2830</v>
      </c>
      <c r="R69" t="s">
        <v>858</v>
      </c>
      <c r="S69" t="s">
        <v>859</v>
      </c>
      <c r="T69" t="s">
        <v>860</v>
      </c>
      <c r="U69" t="s">
        <v>861</v>
      </c>
      <c r="V69" t="s">
        <v>862</v>
      </c>
      <c r="W69" t="s">
        <v>2830</v>
      </c>
      <c r="X69">
        <v>17</v>
      </c>
      <c r="Z69">
        <v>20</v>
      </c>
      <c r="AA69" t="s">
        <v>43</v>
      </c>
      <c r="AB69" s="1">
        <v>42866</v>
      </c>
      <c r="AC69" t="s">
        <v>2830</v>
      </c>
      <c r="AD69" t="s">
        <v>2830</v>
      </c>
      <c r="AE69" t="s">
        <v>43</v>
      </c>
      <c r="AF69" t="s">
        <v>57</v>
      </c>
    </row>
    <row r="70" spans="1:32" x14ac:dyDescent="0.3">
      <c r="A70" s="3">
        <v>69</v>
      </c>
      <c r="B70" s="3" t="s">
        <v>43</v>
      </c>
      <c r="C70" t="s">
        <v>863</v>
      </c>
      <c r="D70" t="s">
        <v>864</v>
      </c>
      <c r="E70" t="s">
        <v>865</v>
      </c>
      <c r="F70" t="s">
        <v>866</v>
      </c>
      <c r="G70" s="1">
        <v>40190</v>
      </c>
      <c r="H70">
        <v>2009</v>
      </c>
      <c r="I70" t="s">
        <v>2830</v>
      </c>
      <c r="K70">
        <v>675</v>
      </c>
      <c r="L70" t="s">
        <v>2900</v>
      </c>
      <c r="M70" t="s">
        <v>867</v>
      </c>
      <c r="N70" t="s">
        <v>2830</v>
      </c>
      <c r="O70" t="s">
        <v>868</v>
      </c>
      <c r="P70" t="s">
        <v>869</v>
      </c>
      <c r="Q70" t="s">
        <v>2830</v>
      </c>
      <c r="R70" t="s">
        <v>870</v>
      </c>
      <c r="S70" t="s">
        <v>871</v>
      </c>
      <c r="T70" t="s">
        <v>872</v>
      </c>
      <c r="U70" t="s">
        <v>873</v>
      </c>
      <c r="V70" t="s">
        <v>874</v>
      </c>
      <c r="W70" t="s">
        <v>2830</v>
      </c>
      <c r="Z70">
        <v>10</v>
      </c>
      <c r="AA70" t="s">
        <v>43</v>
      </c>
      <c r="AB70" s="1">
        <v>40190</v>
      </c>
      <c r="AC70" t="s">
        <v>2830</v>
      </c>
      <c r="AD70" t="s">
        <v>2830</v>
      </c>
      <c r="AE70" t="s">
        <v>43</v>
      </c>
      <c r="AF70" t="s">
        <v>57</v>
      </c>
    </row>
    <row r="71" spans="1:32" x14ac:dyDescent="0.3">
      <c r="A71" s="4">
        <v>70</v>
      </c>
      <c r="B71" s="5" t="s">
        <v>43</v>
      </c>
      <c r="C71" t="s">
        <v>875</v>
      </c>
      <c r="D71" t="s">
        <v>876</v>
      </c>
      <c r="E71" t="s">
        <v>877</v>
      </c>
      <c r="F71" t="s">
        <v>878</v>
      </c>
      <c r="G71" s="1">
        <v>44389</v>
      </c>
      <c r="H71">
        <v>2021</v>
      </c>
      <c r="I71" t="s">
        <v>2830</v>
      </c>
      <c r="K71">
        <v>1</v>
      </c>
      <c r="L71" t="s">
        <v>2868</v>
      </c>
      <c r="M71" t="s">
        <v>879</v>
      </c>
      <c r="N71" t="s">
        <v>2830</v>
      </c>
      <c r="O71" t="s">
        <v>880</v>
      </c>
      <c r="P71" t="s">
        <v>881</v>
      </c>
      <c r="Q71" t="s">
        <v>2830</v>
      </c>
      <c r="R71" t="s">
        <v>882</v>
      </c>
      <c r="S71" t="s">
        <v>883</v>
      </c>
      <c r="T71" t="s">
        <v>884</v>
      </c>
      <c r="U71" t="s">
        <v>885</v>
      </c>
      <c r="V71" t="s">
        <v>886</v>
      </c>
      <c r="W71" t="s">
        <v>2830</v>
      </c>
      <c r="X71">
        <v>4</v>
      </c>
      <c r="Z71">
        <v>10</v>
      </c>
      <c r="AA71" t="s">
        <v>43</v>
      </c>
      <c r="AB71" s="1">
        <v>44389</v>
      </c>
      <c r="AC71" t="s">
        <v>2830</v>
      </c>
      <c r="AD71" t="s">
        <v>2830</v>
      </c>
      <c r="AE71" t="s">
        <v>43</v>
      </c>
      <c r="AF71" t="s">
        <v>57</v>
      </c>
    </row>
    <row r="72" spans="1:32" x14ac:dyDescent="0.3">
      <c r="A72" s="3">
        <v>71</v>
      </c>
      <c r="B72" s="3" t="s">
        <v>43</v>
      </c>
      <c r="C72" t="s">
        <v>887</v>
      </c>
      <c r="D72" t="s">
        <v>888</v>
      </c>
      <c r="E72" t="s">
        <v>889</v>
      </c>
      <c r="F72" t="s">
        <v>890</v>
      </c>
      <c r="G72" s="1">
        <v>44096</v>
      </c>
      <c r="H72">
        <v>2020</v>
      </c>
      <c r="I72" t="s">
        <v>2830</v>
      </c>
      <c r="K72">
        <v>1005</v>
      </c>
      <c r="L72" t="s">
        <v>2901</v>
      </c>
      <c r="M72" t="s">
        <v>891</v>
      </c>
      <c r="N72" t="s">
        <v>892</v>
      </c>
      <c r="O72" t="s">
        <v>893</v>
      </c>
      <c r="P72" t="s">
        <v>894</v>
      </c>
      <c r="Q72" t="s">
        <v>2830</v>
      </c>
      <c r="R72" t="s">
        <v>895</v>
      </c>
      <c r="S72" t="s">
        <v>896</v>
      </c>
      <c r="T72" t="s">
        <v>897</v>
      </c>
      <c r="U72" t="s">
        <v>898</v>
      </c>
      <c r="V72" t="s">
        <v>899</v>
      </c>
      <c r="W72" t="s">
        <v>2830</v>
      </c>
      <c r="Z72">
        <v>15</v>
      </c>
      <c r="AA72" t="s">
        <v>43</v>
      </c>
      <c r="AB72" s="1">
        <v>44096</v>
      </c>
      <c r="AC72" t="s">
        <v>2830</v>
      </c>
      <c r="AD72" t="s">
        <v>2830</v>
      </c>
      <c r="AE72" t="s">
        <v>43</v>
      </c>
      <c r="AF72" t="s">
        <v>57</v>
      </c>
    </row>
    <row r="73" spans="1:32" x14ac:dyDescent="0.3">
      <c r="A73" s="4">
        <v>72</v>
      </c>
      <c r="B73" s="5" t="s">
        <v>43</v>
      </c>
      <c r="C73" t="s">
        <v>900</v>
      </c>
      <c r="D73" t="s">
        <v>901</v>
      </c>
      <c r="E73" t="s">
        <v>902</v>
      </c>
      <c r="F73" t="s">
        <v>903</v>
      </c>
      <c r="G73" s="1">
        <v>37474</v>
      </c>
      <c r="H73">
        <v>1989</v>
      </c>
      <c r="I73" t="s">
        <v>2830</v>
      </c>
      <c r="K73">
        <v>1238</v>
      </c>
      <c r="L73" t="s">
        <v>904</v>
      </c>
      <c r="M73" t="s">
        <v>905</v>
      </c>
      <c r="N73" t="s">
        <v>2830</v>
      </c>
      <c r="O73" t="s">
        <v>2830</v>
      </c>
      <c r="P73" t="s">
        <v>906</v>
      </c>
      <c r="Q73" t="s">
        <v>2830</v>
      </c>
      <c r="R73" t="s">
        <v>907</v>
      </c>
      <c r="S73" t="s">
        <v>2830</v>
      </c>
      <c r="T73" t="s">
        <v>908</v>
      </c>
      <c r="U73" t="s">
        <v>909</v>
      </c>
      <c r="V73" t="s">
        <v>910</v>
      </c>
      <c r="W73" t="s">
        <v>2830</v>
      </c>
      <c r="X73">
        <v>4</v>
      </c>
      <c r="Z73">
        <v>23</v>
      </c>
      <c r="AA73" t="s">
        <v>43</v>
      </c>
      <c r="AB73" s="1">
        <v>37474</v>
      </c>
      <c r="AC73" t="s">
        <v>2830</v>
      </c>
      <c r="AD73" t="s">
        <v>2830</v>
      </c>
      <c r="AE73" t="s">
        <v>43</v>
      </c>
      <c r="AF73" t="s">
        <v>57</v>
      </c>
    </row>
    <row r="74" spans="1:32" x14ac:dyDescent="0.3">
      <c r="A74" s="3">
        <v>73</v>
      </c>
      <c r="B74" s="3" t="s">
        <v>43</v>
      </c>
      <c r="C74" t="s">
        <v>911</v>
      </c>
      <c r="D74" t="s">
        <v>912</v>
      </c>
      <c r="E74" t="s">
        <v>913</v>
      </c>
      <c r="F74" t="s">
        <v>890</v>
      </c>
      <c r="G74" s="1">
        <v>44096</v>
      </c>
      <c r="H74">
        <v>2020</v>
      </c>
      <c r="I74" t="s">
        <v>2830</v>
      </c>
      <c r="K74">
        <v>1423</v>
      </c>
      <c r="L74" t="s">
        <v>2902</v>
      </c>
      <c r="M74" t="s">
        <v>914</v>
      </c>
      <c r="N74" t="s">
        <v>892</v>
      </c>
      <c r="O74" t="s">
        <v>893</v>
      </c>
      <c r="P74" t="s">
        <v>915</v>
      </c>
      <c r="Q74" t="s">
        <v>2830</v>
      </c>
      <c r="R74" t="s">
        <v>916</v>
      </c>
      <c r="S74" t="s">
        <v>917</v>
      </c>
      <c r="T74" t="s">
        <v>918</v>
      </c>
      <c r="U74" t="s">
        <v>919</v>
      </c>
      <c r="V74" t="s">
        <v>920</v>
      </c>
      <c r="W74" t="s">
        <v>2830</v>
      </c>
      <c r="X74">
        <v>3</v>
      </c>
      <c r="Z74">
        <v>35</v>
      </c>
      <c r="AA74" t="s">
        <v>43</v>
      </c>
      <c r="AB74" s="1">
        <v>44096</v>
      </c>
      <c r="AC74" t="s">
        <v>2830</v>
      </c>
      <c r="AD74" t="s">
        <v>2830</v>
      </c>
      <c r="AE74" t="s">
        <v>43</v>
      </c>
      <c r="AF74" t="s">
        <v>57</v>
      </c>
    </row>
    <row r="75" spans="1:32" x14ac:dyDescent="0.3">
      <c r="A75" s="4">
        <v>74</v>
      </c>
      <c r="B75" s="5" t="s">
        <v>43</v>
      </c>
      <c r="C75" t="s">
        <v>921</v>
      </c>
      <c r="D75" t="s">
        <v>922</v>
      </c>
      <c r="E75" t="s">
        <v>923</v>
      </c>
      <c r="F75" t="s">
        <v>430</v>
      </c>
      <c r="G75" s="1">
        <v>43185</v>
      </c>
      <c r="H75">
        <v>2017</v>
      </c>
      <c r="I75" t="s">
        <v>2830</v>
      </c>
      <c r="K75">
        <v>1255</v>
      </c>
      <c r="L75" t="s">
        <v>2903</v>
      </c>
      <c r="M75" t="s">
        <v>924</v>
      </c>
      <c r="N75" t="s">
        <v>2830</v>
      </c>
      <c r="O75" t="s">
        <v>432</v>
      </c>
      <c r="P75" t="s">
        <v>925</v>
      </c>
      <c r="Q75" t="s">
        <v>2830</v>
      </c>
      <c r="R75" t="s">
        <v>926</v>
      </c>
      <c r="S75" t="s">
        <v>927</v>
      </c>
      <c r="T75" t="s">
        <v>928</v>
      </c>
      <c r="U75" t="s">
        <v>929</v>
      </c>
      <c r="V75" t="s">
        <v>930</v>
      </c>
      <c r="W75" t="s">
        <v>2830</v>
      </c>
      <c r="X75">
        <v>2</v>
      </c>
      <c r="Z75">
        <v>13</v>
      </c>
      <c r="AA75" t="s">
        <v>43</v>
      </c>
      <c r="AB75" s="1">
        <v>43185</v>
      </c>
      <c r="AC75" t="s">
        <v>2830</v>
      </c>
      <c r="AD75" t="s">
        <v>2830</v>
      </c>
      <c r="AE75" t="s">
        <v>43</v>
      </c>
      <c r="AF75" t="s">
        <v>57</v>
      </c>
    </row>
    <row r="76" spans="1:32" x14ac:dyDescent="0.3">
      <c r="A76" s="3">
        <v>75</v>
      </c>
      <c r="B76" s="3" t="s">
        <v>43</v>
      </c>
      <c r="C76" t="s">
        <v>931</v>
      </c>
      <c r="D76" t="s">
        <v>932</v>
      </c>
      <c r="E76" t="s">
        <v>933</v>
      </c>
      <c r="F76" t="s">
        <v>934</v>
      </c>
      <c r="G76" s="1">
        <v>42429</v>
      </c>
      <c r="H76">
        <v>2015</v>
      </c>
      <c r="I76" t="s">
        <v>2830</v>
      </c>
      <c r="K76">
        <v>50</v>
      </c>
      <c r="L76" t="s">
        <v>2904</v>
      </c>
      <c r="M76" t="s">
        <v>935</v>
      </c>
      <c r="N76" t="s">
        <v>2830</v>
      </c>
      <c r="O76" t="s">
        <v>936</v>
      </c>
      <c r="P76" t="s">
        <v>937</v>
      </c>
      <c r="Q76" t="s">
        <v>2830</v>
      </c>
      <c r="R76" t="s">
        <v>938</v>
      </c>
      <c r="S76" t="s">
        <v>939</v>
      </c>
      <c r="T76" t="s">
        <v>940</v>
      </c>
      <c r="U76" t="s">
        <v>941</v>
      </c>
      <c r="V76" t="s">
        <v>942</v>
      </c>
      <c r="W76" t="s">
        <v>2830</v>
      </c>
      <c r="X76">
        <v>3</v>
      </c>
      <c r="Z76">
        <v>18</v>
      </c>
      <c r="AA76" t="s">
        <v>2830</v>
      </c>
      <c r="AB76" s="1">
        <v>42429</v>
      </c>
      <c r="AC76" t="s">
        <v>2830</v>
      </c>
      <c r="AD76" t="s">
        <v>2830</v>
      </c>
      <c r="AE76" t="s">
        <v>43</v>
      </c>
      <c r="AF76" t="s">
        <v>57</v>
      </c>
    </row>
    <row r="77" spans="1:32" x14ac:dyDescent="0.3">
      <c r="A77" s="4">
        <v>76</v>
      </c>
      <c r="B77" s="5" t="s">
        <v>43</v>
      </c>
      <c r="C77" t="s">
        <v>943</v>
      </c>
      <c r="D77" t="s">
        <v>944</v>
      </c>
      <c r="E77" t="s">
        <v>945</v>
      </c>
      <c r="F77" t="s">
        <v>946</v>
      </c>
      <c r="G77" s="1">
        <v>44728</v>
      </c>
      <c r="H77">
        <v>2022</v>
      </c>
      <c r="I77" t="s">
        <v>2905</v>
      </c>
      <c r="J77">
        <v>6</v>
      </c>
      <c r="K77">
        <v>5161</v>
      </c>
      <c r="L77" t="s">
        <v>2906</v>
      </c>
      <c r="M77" t="s">
        <v>947</v>
      </c>
      <c r="N77" t="s">
        <v>948</v>
      </c>
      <c r="O77" t="s">
        <v>2830</v>
      </c>
      <c r="P77" t="s">
        <v>949</v>
      </c>
      <c r="Q77" t="s">
        <v>950</v>
      </c>
      <c r="R77" t="s">
        <v>951</v>
      </c>
      <c r="S77" t="s">
        <v>952</v>
      </c>
      <c r="T77" t="s">
        <v>953</v>
      </c>
      <c r="U77" t="s">
        <v>954</v>
      </c>
      <c r="V77" t="s">
        <v>955</v>
      </c>
      <c r="W77" t="s">
        <v>956</v>
      </c>
      <c r="X77">
        <v>1</v>
      </c>
      <c r="Z77">
        <v>70</v>
      </c>
      <c r="AA77" t="s">
        <v>43</v>
      </c>
      <c r="AB77" s="1">
        <v>44133</v>
      </c>
      <c r="AC77" t="s">
        <v>2830</v>
      </c>
      <c r="AD77" t="s">
        <v>2830</v>
      </c>
      <c r="AE77" t="s">
        <v>43</v>
      </c>
      <c r="AF77" t="s">
        <v>44</v>
      </c>
    </row>
    <row r="78" spans="1:32" x14ac:dyDescent="0.3">
      <c r="A78" s="3">
        <v>77</v>
      </c>
      <c r="B78" s="3" t="s">
        <v>43</v>
      </c>
      <c r="C78" t="s">
        <v>957</v>
      </c>
      <c r="D78" t="s">
        <v>958</v>
      </c>
      <c r="E78" t="s">
        <v>959</v>
      </c>
      <c r="F78" t="s">
        <v>960</v>
      </c>
      <c r="G78" s="1">
        <v>42383</v>
      </c>
      <c r="H78">
        <v>2015</v>
      </c>
      <c r="I78" t="s">
        <v>2830</v>
      </c>
      <c r="K78">
        <v>1</v>
      </c>
      <c r="L78" t="s">
        <v>2887</v>
      </c>
      <c r="M78" t="s">
        <v>961</v>
      </c>
      <c r="N78" t="s">
        <v>2830</v>
      </c>
      <c r="O78" t="s">
        <v>962</v>
      </c>
      <c r="P78" t="s">
        <v>963</v>
      </c>
      <c r="Q78" t="s">
        <v>2830</v>
      </c>
      <c r="R78" t="s">
        <v>964</v>
      </c>
      <c r="S78" t="s">
        <v>965</v>
      </c>
      <c r="T78" t="s">
        <v>966</v>
      </c>
      <c r="U78" t="s">
        <v>967</v>
      </c>
      <c r="V78" t="s">
        <v>968</v>
      </c>
      <c r="W78" t="s">
        <v>2830</v>
      </c>
      <c r="X78">
        <v>10</v>
      </c>
      <c r="Y78">
        <v>1</v>
      </c>
      <c r="Z78">
        <v>32</v>
      </c>
      <c r="AA78" t="s">
        <v>43</v>
      </c>
      <c r="AB78" s="1">
        <v>42383</v>
      </c>
      <c r="AC78" t="s">
        <v>2830</v>
      </c>
      <c r="AD78" t="s">
        <v>2830</v>
      </c>
      <c r="AE78" t="s">
        <v>43</v>
      </c>
      <c r="AF78" t="s">
        <v>57</v>
      </c>
    </row>
    <row r="79" spans="1:32" x14ac:dyDescent="0.3">
      <c r="A79" s="4">
        <v>78</v>
      </c>
      <c r="B79" s="5" t="s">
        <v>43</v>
      </c>
      <c r="C79" t="s">
        <v>969</v>
      </c>
      <c r="D79" t="s">
        <v>970</v>
      </c>
      <c r="E79" t="s">
        <v>971</v>
      </c>
      <c r="F79" t="s">
        <v>972</v>
      </c>
      <c r="G79" s="1">
        <v>39804</v>
      </c>
      <c r="H79">
        <v>2008</v>
      </c>
      <c r="I79" t="s">
        <v>2830</v>
      </c>
      <c r="K79">
        <v>11</v>
      </c>
      <c r="L79" t="s">
        <v>2845</v>
      </c>
      <c r="M79" t="s">
        <v>973</v>
      </c>
      <c r="N79" t="s">
        <v>2830</v>
      </c>
      <c r="O79" t="s">
        <v>974</v>
      </c>
      <c r="P79" t="s">
        <v>975</v>
      </c>
      <c r="Q79" t="s">
        <v>2830</v>
      </c>
      <c r="R79" t="s">
        <v>976</v>
      </c>
      <c r="S79" t="s">
        <v>977</v>
      </c>
      <c r="T79" t="s">
        <v>978</v>
      </c>
      <c r="U79" t="s">
        <v>979</v>
      </c>
      <c r="V79" t="s">
        <v>980</v>
      </c>
      <c r="W79" t="s">
        <v>2830</v>
      </c>
      <c r="X79">
        <v>6</v>
      </c>
      <c r="Z79">
        <v>22</v>
      </c>
      <c r="AA79" t="s">
        <v>43</v>
      </c>
      <c r="AB79" s="1">
        <v>39804</v>
      </c>
      <c r="AC79" t="s">
        <v>2830</v>
      </c>
      <c r="AD79" t="s">
        <v>2830</v>
      </c>
      <c r="AE79" t="s">
        <v>43</v>
      </c>
      <c r="AF79" t="s">
        <v>57</v>
      </c>
    </row>
    <row r="80" spans="1:32" x14ac:dyDescent="0.3">
      <c r="A80" s="3">
        <v>79</v>
      </c>
      <c r="B80" s="3" t="s">
        <v>43</v>
      </c>
      <c r="C80" t="s">
        <v>981</v>
      </c>
      <c r="D80" t="s">
        <v>982</v>
      </c>
      <c r="E80" t="s">
        <v>983</v>
      </c>
      <c r="F80" t="s">
        <v>578</v>
      </c>
      <c r="G80" s="1">
        <v>43489</v>
      </c>
      <c r="H80">
        <v>2018</v>
      </c>
      <c r="I80" t="s">
        <v>2830</v>
      </c>
      <c r="K80">
        <v>1177</v>
      </c>
      <c r="L80" t="s">
        <v>2907</v>
      </c>
      <c r="M80" t="s">
        <v>984</v>
      </c>
      <c r="N80" t="s">
        <v>2830</v>
      </c>
      <c r="O80" t="s">
        <v>580</v>
      </c>
      <c r="P80" t="s">
        <v>985</v>
      </c>
      <c r="Q80" t="s">
        <v>2830</v>
      </c>
      <c r="R80" t="s">
        <v>986</v>
      </c>
      <c r="S80" t="s">
        <v>987</v>
      </c>
      <c r="T80" t="s">
        <v>988</v>
      </c>
      <c r="U80" t="s">
        <v>989</v>
      </c>
      <c r="V80" t="s">
        <v>990</v>
      </c>
      <c r="W80" t="s">
        <v>2830</v>
      </c>
      <c r="X80">
        <v>2</v>
      </c>
      <c r="Z80">
        <v>21</v>
      </c>
      <c r="AA80" t="s">
        <v>43</v>
      </c>
      <c r="AB80" s="1">
        <v>43489</v>
      </c>
      <c r="AC80" t="s">
        <v>2830</v>
      </c>
      <c r="AD80" t="s">
        <v>2830</v>
      </c>
      <c r="AE80" t="s">
        <v>43</v>
      </c>
      <c r="AF80" t="s">
        <v>57</v>
      </c>
    </row>
    <row r="81" spans="1:32" x14ac:dyDescent="0.3">
      <c r="A81" s="4">
        <v>80</v>
      </c>
      <c r="B81" s="5" t="s">
        <v>43</v>
      </c>
      <c r="C81" t="s">
        <v>991</v>
      </c>
      <c r="D81" t="s">
        <v>992</v>
      </c>
      <c r="E81" t="s">
        <v>993</v>
      </c>
      <c r="F81" t="s">
        <v>994</v>
      </c>
      <c r="G81" s="1">
        <v>44378</v>
      </c>
      <c r="H81">
        <v>2021</v>
      </c>
      <c r="I81" t="s">
        <v>2830</v>
      </c>
      <c r="K81">
        <v>1</v>
      </c>
      <c r="L81" t="s">
        <v>2883</v>
      </c>
      <c r="M81" t="s">
        <v>995</v>
      </c>
      <c r="N81" t="s">
        <v>996</v>
      </c>
      <c r="O81" t="s">
        <v>997</v>
      </c>
      <c r="P81" t="s">
        <v>998</v>
      </c>
      <c r="Q81" t="s">
        <v>2830</v>
      </c>
      <c r="R81" t="s">
        <v>999</v>
      </c>
      <c r="S81" t="s">
        <v>2830</v>
      </c>
      <c r="T81" t="s">
        <v>1000</v>
      </c>
      <c r="U81" t="s">
        <v>1001</v>
      </c>
      <c r="V81" t="s">
        <v>1002</v>
      </c>
      <c r="W81" t="s">
        <v>2830</v>
      </c>
      <c r="Z81">
        <v>22</v>
      </c>
      <c r="AA81" t="s">
        <v>43</v>
      </c>
      <c r="AB81" s="1">
        <v>44378</v>
      </c>
      <c r="AC81" t="s">
        <v>2830</v>
      </c>
      <c r="AD81" t="s">
        <v>2830</v>
      </c>
      <c r="AE81" t="s">
        <v>43</v>
      </c>
      <c r="AF81" t="s">
        <v>57</v>
      </c>
    </row>
    <row r="82" spans="1:32" x14ac:dyDescent="0.3">
      <c r="A82" s="3">
        <v>81</v>
      </c>
      <c r="B82" s="3" t="s">
        <v>43</v>
      </c>
      <c r="C82" t="s">
        <v>1003</v>
      </c>
      <c r="D82" t="s">
        <v>1004</v>
      </c>
      <c r="E82" t="s">
        <v>1005</v>
      </c>
      <c r="F82" t="s">
        <v>1006</v>
      </c>
      <c r="G82" s="1">
        <v>44138</v>
      </c>
      <c r="H82">
        <v>2020</v>
      </c>
      <c r="I82" t="s">
        <v>2830</v>
      </c>
      <c r="K82">
        <v>1</v>
      </c>
      <c r="L82" t="s">
        <v>2887</v>
      </c>
      <c r="M82" t="s">
        <v>1007</v>
      </c>
      <c r="N82" t="s">
        <v>2830</v>
      </c>
      <c r="O82" t="s">
        <v>1008</v>
      </c>
      <c r="P82" t="s">
        <v>1009</v>
      </c>
      <c r="Q82" t="s">
        <v>2830</v>
      </c>
      <c r="R82" t="s">
        <v>1010</v>
      </c>
      <c r="S82" t="s">
        <v>1011</v>
      </c>
      <c r="T82" t="s">
        <v>1012</v>
      </c>
      <c r="U82" t="s">
        <v>1013</v>
      </c>
      <c r="V82" t="s">
        <v>1014</v>
      </c>
      <c r="W82" t="s">
        <v>2830</v>
      </c>
      <c r="X82">
        <v>6</v>
      </c>
      <c r="Z82">
        <v>44</v>
      </c>
      <c r="AA82" t="s">
        <v>43</v>
      </c>
      <c r="AB82" s="1">
        <v>44138</v>
      </c>
      <c r="AC82" t="s">
        <v>2830</v>
      </c>
      <c r="AD82" t="s">
        <v>2830</v>
      </c>
      <c r="AE82" t="s">
        <v>43</v>
      </c>
      <c r="AF82" t="s">
        <v>57</v>
      </c>
    </row>
    <row r="83" spans="1:32" x14ac:dyDescent="0.3">
      <c r="A83" s="4">
        <v>82</v>
      </c>
      <c r="B83" s="5" t="s">
        <v>43</v>
      </c>
      <c r="C83" t="s">
        <v>1015</v>
      </c>
      <c r="D83" t="s">
        <v>1016</v>
      </c>
      <c r="E83" t="s">
        <v>1017</v>
      </c>
      <c r="F83" t="s">
        <v>1018</v>
      </c>
      <c r="G83" s="1"/>
      <c r="H83">
        <v>2022</v>
      </c>
      <c r="I83" t="s">
        <v>1019</v>
      </c>
      <c r="J83">
        <v>99</v>
      </c>
      <c r="K83">
        <v>1</v>
      </c>
      <c r="L83" t="s">
        <v>2891</v>
      </c>
      <c r="M83" t="s">
        <v>1020</v>
      </c>
      <c r="N83" t="s">
        <v>1021</v>
      </c>
      <c r="O83" t="s">
        <v>2830</v>
      </c>
      <c r="P83" t="s">
        <v>1022</v>
      </c>
      <c r="Q83" t="s">
        <v>2830</v>
      </c>
      <c r="R83" t="s">
        <v>1023</v>
      </c>
      <c r="S83" t="s">
        <v>1024</v>
      </c>
      <c r="T83" t="s">
        <v>1025</v>
      </c>
      <c r="U83" t="s">
        <v>2830</v>
      </c>
      <c r="V83" t="s">
        <v>2830</v>
      </c>
      <c r="W83" t="s">
        <v>2830</v>
      </c>
      <c r="AA83" t="s">
        <v>156</v>
      </c>
      <c r="AB83" s="1">
        <v>44663</v>
      </c>
      <c r="AC83" t="s">
        <v>2830</v>
      </c>
      <c r="AD83" t="s">
        <v>2830</v>
      </c>
      <c r="AE83" t="s">
        <v>43</v>
      </c>
      <c r="AF83" t="s">
        <v>1026</v>
      </c>
    </row>
    <row r="84" spans="1:32" x14ac:dyDescent="0.3">
      <c r="A84" s="3">
        <v>83</v>
      </c>
      <c r="B84" s="3" t="s">
        <v>43</v>
      </c>
      <c r="C84" t="s">
        <v>1027</v>
      </c>
      <c r="D84" t="s">
        <v>1028</v>
      </c>
      <c r="E84" t="s">
        <v>1029</v>
      </c>
      <c r="F84" t="s">
        <v>1030</v>
      </c>
      <c r="G84" s="1">
        <v>43878</v>
      </c>
      <c r="H84">
        <v>2019</v>
      </c>
      <c r="I84" t="s">
        <v>2830</v>
      </c>
      <c r="K84">
        <v>1298</v>
      </c>
      <c r="L84" t="s">
        <v>2908</v>
      </c>
      <c r="M84" t="s">
        <v>1031</v>
      </c>
      <c r="N84" t="s">
        <v>2830</v>
      </c>
      <c r="O84" t="s">
        <v>1032</v>
      </c>
      <c r="P84" t="s">
        <v>1033</v>
      </c>
      <c r="Q84" t="s">
        <v>2830</v>
      </c>
      <c r="R84" t="s">
        <v>1034</v>
      </c>
      <c r="S84" t="s">
        <v>1035</v>
      </c>
      <c r="T84" t="s">
        <v>1036</v>
      </c>
      <c r="U84" t="s">
        <v>1037</v>
      </c>
      <c r="V84" t="s">
        <v>1038</v>
      </c>
      <c r="W84" t="s">
        <v>2830</v>
      </c>
      <c r="X84">
        <v>10</v>
      </c>
      <c r="Z84">
        <v>34</v>
      </c>
      <c r="AA84" t="s">
        <v>43</v>
      </c>
      <c r="AB84" s="1">
        <v>43878</v>
      </c>
      <c r="AC84" t="s">
        <v>2830</v>
      </c>
      <c r="AD84" t="s">
        <v>2830</v>
      </c>
      <c r="AE84" t="s">
        <v>43</v>
      </c>
      <c r="AF84" t="s">
        <v>57</v>
      </c>
    </row>
    <row r="85" spans="1:32" x14ac:dyDescent="0.3">
      <c r="A85" s="4">
        <v>84</v>
      </c>
      <c r="B85" s="5" t="s">
        <v>43</v>
      </c>
      <c r="C85" t="s">
        <v>1039</v>
      </c>
      <c r="D85" t="s">
        <v>1040</v>
      </c>
      <c r="E85" t="s">
        <v>1041</v>
      </c>
      <c r="F85" t="s">
        <v>1042</v>
      </c>
      <c r="G85" s="1">
        <v>40504</v>
      </c>
      <c r="H85">
        <v>2010</v>
      </c>
      <c r="I85" t="s">
        <v>2830</v>
      </c>
      <c r="K85">
        <v>481</v>
      </c>
      <c r="L85" t="s">
        <v>2909</v>
      </c>
      <c r="M85" t="s">
        <v>1043</v>
      </c>
      <c r="N85" t="s">
        <v>2830</v>
      </c>
      <c r="O85" t="s">
        <v>1044</v>
      </c>
      <c r="P85" t="s">
        <v>1045</v>
      </c>
      <c r="Q85" t="s">
        <v>2830</v>
      </c>
      <c r="R85" t="s">
        <v>1046</v>
      </c>
      <c r="S85" t="s">
        <v>1047</v>
      </c>
      <c r="T85" t="s">
        <v>1048</v>
      </c>
      <c r="U85" t="s">
        <v>1049</v>
      </c>
      <c r="V85" t="s">
        <v>1050</v>
      </c>
      <c r="W85" t="s">
        <v>2830</v>
      </c>
      <c r="X85">
        <v>7</v>
      </c>
      <c r="Y85">
        <v>2</v>
      </c>
      <c r="Z85">
        <v>11</v>
      </c>
      <c r="AA85" t="s">
        <v>43</v>
      </c>
      <c r="AB85" s="1">
        <v>40504</v>
      </c>
      <c r="AC85" t="s">
        <v>2830</v>
      </c>
      <c r="AD85" t="s">
        <v>2830</v>
      </c>
      <c r="AE85" t="s">
        <v>43</v>
      </c>
      <c r="AF85" t="s">
        <v>57</v>
      </c>
    </row>
    <row r="86" spans="1:32" x14ac:dyDescent="0.3">
      <c r="A86" s="3">
        <v>85</v>
      </c>
      <c r="B86" s="3" t="s">
        <v>43</v>
      </c>
      <c r="C86" t="s">
        <v>1051</v>
      </c>
      <c r="D86" t="s">
        <v>1052</v>
      </c>
      <c r="E86" t="s">
        <v>1053</v>
      </c>
      <c r="F86" t="s">
        <v>1054</v>
      </c>
      <c r="G86" s="1">
        <v>43657</v>
      </c>
      <c r="H86">
        <v>2019</v>
      </c>
      <c r="I86" t="s">
        <v>2830</v>
      </c>
      <c r="K86">
        <v>286</v>
      </c>
      <c r="L86" t="s">
        <v>2910</v>
      </c>
      <c r="M86" t="s">
        <v>1055</v>
      </c>
      <c r="N86" t="s">
        <v>1056</v>
      </c>
      <c r="O86" t="s">
        <v>1057</v>
      </c>
      <c r="P86" t="s">
        <v>1058</v>
      </c>
      <c r="Q86" t="s">
        <v>2830</v>
      </c>
      <c r="R86" t="s">
        <v>1059</v>
      </c>
      <c r="S86" t="s">
        <v>1060</v>
      </c>
      <c r="T86" t="s">
        <v>1061</v>
      </c>
      <c r="U86" t="s">
        <v>1062</v>
      </c>
      <c r="V86" t="s">
        <v>1063</v>
      </c>
      <c r="W86" t="s">
        <v>2830</v>
      </c>
      <c r="X86">
        <v>18</v>
      </c>
      <c r="Z86">
        <v>15</v>
      </c>
      <c r="AA86" t="s">
        <v>43</v>
      </c>
      <c r="AB86" s="1">
        <v>43657</v>
      </c>
      <c r="AC86" t="s">
        <v>2830</v>
      </c>
      <c r="AD86" t="s">
        <v>2830</v>
      </c>
      <c r="AE86" t="s">
        <v>43</v>
      </c>
      <c r="AF86" t="s">
        <v>57</v>
      </c>
    </row>
    <row r="87" spans="1:32" x14ac:dyDescent="0.3">
      <c r="A87" s="4">
        <v>86</v>
      </c>
      <c r="B87" s="5" t="s">
        <v>43</v>
      </c>
      <c r="C87" t="s">
        <v>1064</v>
      </c>
      <c r="D87" t="s">
        <v>1065</v>
      </c>
      <c r="E87" t="s">
        <v>1066</v>
      </c>
      <c r="F87" t="s">
        <v>1067</v>
      </c>
      <c r="G87" s="1">
        <v>44910</v>
      </c>
      <c r="H87">
        <v>2022</v>
      </c>
      <c r="I87" t="s">
        <v>2830</v>
      </c>
      <c r="K87">
        <v>1</v>
      </c>
      <c r="L87" t="s">
        <v>2833</v>
      </c>
      <c r="M87" t="s">
        <v>1068</v>
      </c>
      <c r="N87" t="s">
        <v>2830</v>
      </c>
      <c r="O87" t="s">
        <v>1069</v>
      </c>
      <c r="P87" t="s">
        <v>1070</v>
      </c>
      <c r="Q87" t="s">
        <v>1071</v>
      </c>
      <c r="R87" t="s">
        <v>1072</v>
      </c>
      <c r="S87" t="s">
        <v>1073</v>
      </c>
      <c r="T87" t="s">
        <v>1074</v>
      </c>
      <c r="U87" t="s">
        <v>1075</v>
      </c>
      <c r="V87" t="s">
        <v>1076</v>
      </c>
      <c r="W87" t="s">
        <v>2830</v>
      </c>
      <c r="Z87">
        <v>25</v>
      </c>
      <c r="AA87" t="s">
        <v>43</v>
      </c>
      <c r="AB87" s="1">
        <v>44910</v>
      </c>
      <c r="AC87" t="s">
        <v>2830</v>
      </c>
      <c r="AD87" t="s">
        <v>2830</v>
      </c>
      <c r="AE87" t="s">
        <v>43</v>
      </c>
      <c r="AF87" t="s">
        <v>57</v>
      </c>
    </row>
    <row r="88" spans="1:32" x14ac:dyDescent="0.3">
      <c r="A88" s="3">
        <v>87</v>
      </c>
      <c r="B88" s="3" t="s">
        <v>43</v>
      </c>
      <c r="C88" t="s">
        <v>1077</v>
      </c>
      <c r="D88" t="s">
        <v>1078</v>
      </c>
      <c r="E88" t="s">
        <v>1079</v>
      </c>
      <c r="F88" t="s">
        <v>1080</v>
      </c>
      <c r="G88" s="1">
        <v>44083</v>
      </c>
      <c r="H88">
        <v>2020</v>
      </c>
      <c r="I88" t="s">
        <v>2830</v>
      </c>
      <c r="K88">
        <v>4216</v>
      </c>
      <c r="L88" t="s">
        <v>2911</v>
      </c>
      <c r="M88" t="s">
        <v>1081</v>
      </c>
      <c r="N88" t="s">
        <v>1082</v>
      </c>
      <c r="O88" t="s">
        <v>1083</v>
      </c>
      <c r="P88" t="s">
        <v>1084</v>
      </c>
      <c r="Q88" t="s">
        <v>2830</v>
      </c>
      <c r="R88" t="s">
        <v>1085</v>
      </c>
      <c r="S88" t="s">
        <v>1086</v>
      </c>
      <c r="T88" t="s">
        <v>1087</v>
      </c>
      <c r="U88" t="s">
        <v>1088</v>
      </c>
      <c r="V88" t="s">
        <v>1089</v>
      </c>
      <c r="W88" t="s">
        <v>2830</v>
      </c>
      <c r="X88">
        <v>3</v>
      </c>
      <c r="Z88">
        <v>24</v>
      </c>
      <c r="AA88" t="s">
        <v>2830</v>
      </c>
      <c r="AB88" s="1">
        <v>44083</v>
      </c>
      <c r="AC88" t="s">
        <v>2830</v>
      </c>
      <c r="AD88" t="s">
        <v>2830</v>
      </c>
      <c r="AE88" t="s">
        <v>43</v>
      </c>
      <c r="AF88" t="s">
        <v>57</v>
      </c>
    </row>
    <row r="89" spans="1:32" x14ac:dyDescent="0.3">
      <c r="A89" s="4">
        <v>88</v>
      </c>
      <c r="B89" s="5" t="s">
        <v>43</v>
      </c>
      <c r="C89" t="s">
        <v>1090</v>
      </c>
      <c r="D89" t="s">
        <v>1091</v>
      </c>
      <c r="E89" t="s">
        <v>1092</v>
      </c>
      <c r="F89" t="s">
        <v>1093</v>
      </c>
      <c r="G89" s="1">
        <v>44242</v>
      </c>
      <c r="H89">
        <v>2020</v>
      </c>
      <c r="I89" t="s">
        <v>2830</v>
      </c>
      <c r="K89">
        <v>3817</v>
      </c>
      <c r="L89" t="s">
        <v>2912</v>
      </c>
      <c r="M89" t="s">
        <v>1094</v>
      </c>
      <c r="N89" t="s">
        <v>2830</v>
      </c>
      <c r="O89" t="s">
        <v>1095</v>
      </c>
      <c r="P89" t="s">
        <v>1096</v>
      </c>
      <c r="Q89" t="s">
        <v>2830</v>
      </c>
      <c r="R89" t="s">
        <v>1097</v>
      </c>
      <c r="S89" t="s">
        <v>1098</v>
      </c>
      <c r="T89" t="s">
        <v>1099</v>
      </c>
      <c r="U89" t="s">
        <v>1100</v>
      </c>
      <c r="V89" t="s">
        <v>1101</v>
      </c>
      <c r="W89" t="s">
        <v>2830</v>
      </c>
      <c r="Z89">
        <v>14</v>
      </c>
      <c r="AA89" t="s">
        <v>43</v>
      </c>
      <c r="AB89" s="1">
        <v>44242</v>
      </c>
      <c r="AC89" t="s">
        <v>2830</v>
      </c>
      <c r="AD89" t="s">
        <v>2830</v>
      </c>
      <c r="AE89" t="s">
        <v>43</v>
      </c>
      <c r="AF89" t="s">
        <v>57</v>
      </c>
    </row>
    <row r="90" spans="1:32" x14ac:dyDescent="0.3">
      <c r="A90" s="3">
        <v>89</v>
      </c>
      <c r="B90" s="3" t="s">
        <v>43</v>
      </c>
      <c r="C90" t="s">
        <v>1102</v>
      </c>
      <c r="D90" t="s">
        <v>1103</v>
      </c>
      <c r="E90" t="s">
        <v>1104</v>
      </c>
      <c r="F90" t="s">
        <v>1105</v>
      </c>
      <c r="G90" s="1">
        <v>43605</v>
      </c>
      <c r="H90">
        <v>2019</v>
      </c>
      <c r="I90" t="s">
        <v>2830</v>
      </c>
      <c r="K90">
        <v>1</v>
      </c>
      <c r="L90" t="s">
        <v>2833</v>
      </c>
      <c r="M90" t="s">
        <v>1106</v>
      </c>
      <c r="N90" t="s">
        <v>1107</v>
      </c>
      <c r="O90" t="s">
        <v>1108</v>
      </c>
      <c r="P90" t="s">
        <v>2830</v>
      </c>
      <c r="Q90" t="s">
        <v>2830</v>
      </c>
      <c r="R90" t="s">
        <v>1109</v>
      </c>
      <c r="S90" t="s">
        <v>1110</v>
      </c>
      <c r="T90" t="s">
        <v>1111</v>
      </c>
      <c r="U90" t="s">
        <v>1112</v>
      </c>
      <c r="V90" t="s">
        <v>1113</v>
      </c>
      <c r="W90" t="s">
        <v>2830</v>
      </c>
      <c r="Z90">
        <v>20</v>
      </c>
      <c r="AA90" t="s">
        <v>2830</v>
      </c>
      <c r="AB90" s="1">
        <v>43605</v>
      </c>
      <c r="AC90" t="s">
        <v>2830</v>
      </c>
      <c r="AD90" t="s">
        <v>2830</v>
      </c>
      <c r="AE90" t="s">
        <v>43</v>
      </c>
      <c r="AF90" t="s">
        <v>57</v>
      </c>
    </row>
    <row r="91" spans="1:32" x14ac:dyDescent="0.3">
      <c r="A91" s="4">
        <v>90</v>
      </c>
      <c r="B91" s="5" t="s">
        <v>43</v>
      </c>
      <c r="C91" t="s">
        <v>1114</v>
      </c>
      <c r="D91" t="s">
        <v>1115</v>
      </c>
      <c r="E91" t="s">
        <v>1116</v>
      </c>
      <c r="F91" t="s">
        <v>1117</v>
      </c>
      <c r="G91" s="1">
        <v>39588</v>
      </c>
      <c r="H91">
        <v>2008</v>
      </c>
      <c r="I91" t="s">
        <v>2830</v>
      </c>
      <c r="K91">
        <v>1</v>
      </c>
      <c r="L91" t="s">
        <v>2857</v>
      </c>
      <c r="M91" t="s">
        <v>1118</v>
      </c>
      <c r="N91" t="s">
        <v>1119</v>
      </c>
      <c r="O91" t="s">
        <v>1120</v>
      </c>
      <c r="P91" t="s">
        <v>1121</v>
      </c>
      <c r="Q91" t="s">
        <v>2830</v>
      </c>
      <c r="R91" t="s">
        <v>1122</v>
      </c>
      <c r="S91" t="s">
        <v>2830</v>
      </c>
      <c r="T91" t="s">
        <v>1123</v>
      </c>
      <c r="U91" t="s">
        <v>1124</v>
      </c>
      <c r="V91" t="s">
        <v>1125</v>
      </c>
      <c r="W91" t="s">
        <v>2830</v>
      </c>
      <c r="X91">
        <v>19</v>
      </c>
      <c r="Z91">
        <v>13</v>
      </c>
      <c r="AA91" t="s">
        <v>43</v>
      </c>
      <c r="AB91" s="1">
        <v>39588</v>
      </c>
      <c r="AC91" t="s">
        <v>2830</v>
      </c>
      <c r="AD91" t="s">
        <v>2830</v>
      </c>
      <c r="AE91" t="s">
        <v>43</v>
      </c>
      <c r="AF91" t="s">
        <v>57</v>
      </c>
    </row>
    <row r="92" spans="1:32" x14ac:dyDescent="0.3">
      <c r="A92" s="3">
        <v>91</v>
      </c>
      <c r="B92" s="3" t="s">
        <v>43</v>
      </c>
      <c r="C92" t="s">
        <v>1126</v>
      </c>
      <c r="D92" t="s">
        <v>1127</v>
      </c>
      <c r="E92" t="s">
        <v>1128</v>
      </c>
      <c r="F92" t="s">
        <v>503</v>
      </c>
      <c r="G92" s="1">
        <v>39195</v>
      </c>
      <c r="H92">
        <v>1972</v>
      </c>
      <c r="I92" t="s">
        <v>1129</v>
      </c>
      <c r="J92">
        <v>1</v>
      </c>
      <c r="K92">
        <v>35</v>
      </c>
      <c r="L92" t="s">
        <v>2913</v>
      </c>
      <c r="M92" t="s">
        <v>1130</v>
      </c>
      <c r="N92" t="s">
        <v>505</v>
      </c>
      <c r="O92" t="s">
        <v>2830</v>
      </c>
      <c r="P92" t="s">
        <v>1131</v>
      </c>
      <c r="Q92" t="s">
        <v>2830</v>
      </c>
      <c r="R92" t="s">
        <v>1132</v>
      </c>
      <c r="S92" t="s">
        <v>2830</v>
      </c>
      <c r="T92" t="s">
        <v>1133</v>
      </c>
      <c r="U92" t="s">
        <v>2830</v>
      </c>
      <c r="V92" t="s">
        <v>2830</v>
      </c>
      <c r="W92" t="s">
        <v>2830</v>
      </c>
      <c r="X92">
        <v>1</v>
      </c>
      <c r="Z92">
        <v>2</v>
      </c>
      <c r="AA92" t="s">
        <v>43</v>
      </c>
      <c r="AB92" s="1">
        <v>39195</v>
      </c>
      <c r="AC92" t="s">
        <v>2830</v>
      </c>
      <c r="AD92" t="s">
        <v>2830</v>
      </c>
      <c r="AE92" t="s">
        <v>43</v>
      </c>
      <c r="AF92" t="s">
        <v>44</v>
      </c>
    </row>
    <row r="93" spans="1:32" x14ac:dyDescent="0.3">
      <c r="A93" s="4">
        <v>92</v>
      </c>
      <c r="B93" s="5" t="s">
        <v>43</v>
      </c>
      <c r="C93" t="s">
        <v>1134</v>
      </c>
      <c r="D93" t="s">
        <v>1135</v>
      </c>
      <c r="E93" t="s">
        <v>1136</v>
      </c>
      <c r="F93" t="s">
        <v>1137</v>
      </c>
      <c r="G93" s="1">
        <v>43892</v>
      </c>
      <c r="H93">
        <v>2019</v>
      </c>
      <c r="I93" t="s">
        <v>2830</v>
      </c>
      <c r="K93">
        <v>1</v>
      </c>
      <c r="L93" t="s">
        <v>2868</v>
      </c>
      <c r="M93" t="s">
        <v>1138</v>
      </c>
      <c r="N93" t="s">
        <v>2830</v>
      </c>
      <c r="O93" t="s">
        <v>1139</v>
      </c>
      <c r="P93" t="s">
        <v>1140</v>
      </c>
      <c r="Q93" t="s">
        <v>2830</v>
      </c>
      <c r="R93" t="s">
        <v>1141</v>
      </c>
      <c r="S93" t="s">
        <v>1142</v>
      </c>
      <c r="T93" t="s">
        <v>1143</v>
      </c>
      <c r="U93" t="s">
        <v>1144</v>
      </c>
      <c r="V93" t="s">
        <v>1145</v>
      </c>
      <c r="W93" t="s">
        <v>2830</v>
      </c>
      <c r="Z93">
        <v>14</v>
      </c>
      <c r="AA93" t="s">
        <v>43</v>
      </c>
      <c r="AB93" s="1">
        <v>43892</v>
      </c>
      <c r="AC93" t="s">
        <v>2830</v>
      </c>
      <c r="AD93" t="s">
        <v>2830</v>
      </c>
      <c r="AE93" t="s">
        <v>43</v>
      </c>
      <c r="AF93" t="s">
        <v>57</v>
      </c>
    </row>
    <row r="94" spans="1:32" x14ac:dyDescent="0.3">
      <c r="A94" s="3">
        <v>93</v>
      </c>
      <c r="B94" s="3" t="s">
        <v>43</v>
      </c>
      <c r="C94" t="s">
        <v>1146</v>
      </c>
      <c r="D94" t="s">
        <v>1147</v>
      </c>
      <c r="E94" t="s">
        <v>1148</v>
      </c>
      <c r="F94" t="s">
        <v>1149</v>
      </c>
      <c r="G94" s="1">
        <v>42051</v>
      </c>
      <c r="H94">
        <v>2014</v>
      </c>
      <c r="I94" t="s">
        <v>2830</v>
      </c>
      <c r="K94">
        <v>83</v>
      </c>
      <c r="L94" t="s">
        <v>2914</v>
      </c>
      <c r="M94" t="s">
        <v>1150</v>
      </c>
      <c r="N94" t="s">
        <v>2830</v>
      </c>
      <c r="O94" t="s">
        <v>1151</v>
      </c>
      <c r="P94" t="s">
        <v>1152</v>
      </c>
      <c r="Q94" t="s">
        <v>2830</v>
      </c>
      <c r="R94" t="s">
        <v>1153</v>
      </c>
      <c r="S94" t="s">
        <v>1154</v>
      </c>
      <c r="T94" t="s">
        <v>1155</v>
      </c>
      <c r="U94" t="s">
        <v>1156</v>
      </c>
      <c r="V94" t="s">
        <v>1157</v>
      </c>
      <c r="W94" t="s">
        <v>2830</v>
      </c>
      <c r="X94">
        <v>15</v>
      </c>
      <c r="Z94">
        <v>47</v>
      </c>
      <c r="AA94" t="s">
        <v>43</v>
      </c>
      <c r="AB94" s="1">
        <v>42051</v>
      </c>
      <c r="AC94" t="s">
        <v>2830</v>
      </c>
      <c r="AD94" t="s">
        <v>2830</v>
      </c>
      <c r="AE94" t="s">
        <v>43</v>
      </c>
      <c r="AF94" t="s">
        <v>57</v>
      </c>
    </row>
    <row r="95" spans="1:32" x14ac:dyDescent="0.3">
      <c r="A95" s="4">
        <v>94</v>
      </c>
      <c r="B95" s="5" t="s">
        <v>43</v>
      </c>
      <c r="C95" t="s">
        <v>1158</v>
      </c>
      <c r="D95" t="s">
        <v>1159</v>
      </c>
      <c r="E95" t="s">
        <v>1160</v>
      </c>
      <c r="F95" t="s">
        <v>1161</v>
      </c>
      <c r="G95" s="1">
        <v>44876</v>
      </c>
      <c r="H95">
        <v>2022</v>
      </c>
      <c r="I95" t="s">
        <v>2830</v>
      </c>
      <c r="K95">
        <v>2423</v>
      </c>
      <c r="L95" t="s">
        <v>2915</v>
      </c>
      <c r="M95" t="s">
        <v>1162</v>
      </c>
      <c r="N95" t="s">
        <v>1163</v>
      </c>
      <c r="O95" t="s">
        <v>1164</v>
      </c>
      <c r="P95" t="s">
        <v>1165</v>
      </c>
      <c r="Q95" t="s">
        <v>2830</v>
      </c>
      <c r="R95" t="s">
        <v>1166</v>
      </c>
      <c r="S95" t="s">
        <v>1167</v>
      </c>
      <c r="T95" t="s">
        <v>1168</v>
      </c>
      <c r="U95" t="s">
        <v>1169</v>
      </c>
      <c r="V95" t="s">
        <v>1170</v>
      </c>
      <c r="W95" t="s">
        <v>2830</v>
      </c>
      <c r="Z95">
        <v>15</v>
      </c>
      <c r="AA95" t="s">
        <v>43</v>
      </c>
      <c r="AB95" s="1">
        <v>44876</v>
      </c>
      <c r="AC95" t="s">
        <v>2830</v>
      </c>
      <c r="AD95" t="s">
        <v>2830</v>
      </c>
      <c r="AE95" t="s">
        <v>43</v>
      </c>
      <c r="AF95" t="s">
        <v>57</v>
      </c>
    </row>
    <row r="96" spans="1:32" x14ac:dyDescent="0.3">
      <c r="A96" s="3">
        <v>95</v>
      </c>
      <c r="B96" s="3" t="s">
        <v>43</v>
      </c>
      <c r="C96" t="s">
        <v>1171</v>
      </c>
      <c r="D96" t="s">
        <v>1172</v>
      </c>
      <c r="E96" t="s">
        <v>1173</v>
      </c>
      <c r="F96" t="s">
        <v>1174</v>
      </c>
      <c r="G96" s="1">
        <v>44510</v>
      </c>
      <c r="H96">
        <v>2021</v>
      </c>
      <c r="I96" t="s">
        <v>2830</v>
      </c>
      <c r="K96">
        <v>1</v>
      </c>
      <c r="L96" t="s">
        <v>2833</v>
      </c>
      <c r="M96" t="s">
        <v>1175</v>
      </c>
      <c r="N96" t="s">
        <v>1176</v>
      </c>
      <c r="O96" t="s">
        <v>1177</v>
      </c>
      <c r="P96" t="s">
        <v>1178</v>
      </c>
      <c r="Q96" t="s">
        <v>2830</v>
      </c>
      <c r="R96" t="s">
        <v>1179</v>
      </c>
      <c r="S96" t="s">
        <v>1180</v>
      </c>
      <c r="T96" t="s">
        <v>1181</v>
      </c>
      <c r="U96" t="s">
        <v>1182</v>
      </c>
      <c r="V96" t="s">
        <v>1183</v>
      </c>
      <c r="W96" t="s">
        <v>2830</v>
      </c>
      <c r="Z96">
        <v>19</v>
      </c>
      <c r="AA96" t="s">
        <v>43</v>
      </c>
      <c r="AB96" s="1">
        <v>44510</v>
      </c>
      <c r="AC96" t="s">
        <v>2830</v>
      </c>
      <c r="AD96" t="s">
        <v>2830</v>
      </c>
      <c r="AE96" t="s">
        <v>43</v>
      </c>
      <c r="AF96" t="s">
        <v>57</v>
      </c>
    </row>
    <row r="97" spans="1:32" x14ac:dyDescent="0.3">
      <c r="A97" s="4">
        <v>96</v>
      </c>
      <c r="B97" s="5" t="s">
        <v>43</v>
      </c>
      <c r="C97" t="s">
        <v>1184</v>
      </c>
      <c r="D97" t="s">
        <v>1185</v>
      </c>
      <c r="E97" t="s">
        <v>1186</v>
      </c>
      <c r="F97" t="s">
        <v>146</v>
      </c>
      <c r="G97" s="1">
        <v>44881</v>
      </c>
      <c r="H97">
        <v>2022</v>
      </c>
      <c r="I97" t="s">
        <v>2876</v>
      </c>
      <c r="K97">
        <v>118953</v>
      </c>
      <c r="L97" t="s">
        <v>2916</v>
      </c>
      <c r="M97" t="s">
        <v>1187</v>
      </c>
      <c r="N97" t="s">
        <v>148</v>
      </c>
      <c r="O97" t="s">
        <v>2830</v>
      </c>
      <c r="P97" t="s">
        <v>1188</v>
      </c>
      <c r="Q97" t="s">
        <v>1189</v>
      </c>
      <c r="R97" t="s">
        <v>1190</v>
      </c>
      <c r="S97" t="s">
        <v>1191</v>
      </c>
      <c r="T97" t="s">
        <v>1192</v>
      </c>
      <c r="U97" t="s">
        <v>1193</v>
      </c>
      <c r="V97" t="s">
        <v>1194</v>
      </c>
      <c r="W97" t="s">
        <v>2830</v>
      </c>
      <c r="Z97">
        <v>52</v>
      </c>
      <c r="AA97" t="s">
        <v>156</v>
      </c>
      <c r="AB97" s="1">
        <v>44875</v>
      </c>
      <c r="AC97" t="s">
        <v>2830</v>
      </c>
      <c r="AD97" t="s">
        <v>2830</v>
      </c>
      <c r="AE97" t="s">
        <v>43</v>
      </c>
      <c r="AF97" t="s">
        <v>44</v>
      </c>
    </row>
    <row r="98" spans="1:32" x14ac:dyDescent="0.3">
      <c r="A98" s="3">
        <v>97</v>
      </c>
      <c r="B98" s="3" t="s">
        <v>43</v>
      </c>
      <c r="C98" t="s">
        <v>1195</v>
      </c>
      <c r="D98" t="s">
        <v>1196</v>
      </c>
      <c r="E98" t="s">
        <v>1197</v>
      </c>
      <c r="F98" t="s">
        <v>1198</v>
      </c>
      <c r="G98" s="1">
        <v>44083</v>
      </c>
      <c r="H98">
        <v>2019</v>
      </c>
      <c r="I98" t="s">
        <v>2830</v>
      </c>
      <c r="K98">
        <v>995</v>
      </c>
      <c r="L98" t="s">
        <v>2917</v>
      </c>
      <c r="M98" t="s">
        <v>1199</v>
      </c>
      <c r="N98" t="s">
        <v>2830</v>
      </c>
      <c r="O98" t="s">
        <v>1200</v>
      </c>
      <c r="P98" t="s">
        <v>1201</v>
      </c>
      <c r="Q98" t="s">
        <v>2830</v>
      </c>
      <c r="R98" t="s">
        <v>1202</v>
      </c>
      <c r="S98" t="s">
        <v>1203</v>
      </c>
      <c r="T98" t="s">
        <v>1204</v>
      </c>
      <c r="U98" t="s">
        <v>1205</v>
      </c>
      <c r="V98" t="s">
        <v>1206</v>
      </c>
      <c r="W98" t="s">
        <v>2830</v>
      </c>
      <c r="X98">
        <v>1</v>
      </c>
      <c r="Z98">
        <v>22</v>
      </c>
      <c r="AA98" t="s">
        <v>43</v>
      </c>
      <c r="AB98" s="1">
        <v>44083</v>
      </c>
      <c r="AC98" t="s">
        <v>2830</v>
      </c>
      <c r="AD98" t="s">
        <v>2830</v>
      </c>
      <c r="AE98" t="s">
        <v>43</v>
      </c>
      <c r="AF98" t="s">
        <v>57</v>
      </c>
    </row>
    <row r="99" spans="1:32" x14ac:dyDescent="0.3">
      <c r="A99" s="4">
        <v>98</v>
      </c>
      <c r="B99" s="5" t="s">
        <v>43</v>
      </c>
      <c r="C99" t="s">
        <v>1207</v>
      </c>
      <c r="D99" t="s">
        <v>1208</v>
      </c>
      <c r="E99" t="s">
        <v>1209</v>
      </c>
      <c r="F99" t="s">
        <v>1210</v>
      </c>
      <c r="G99" s="1">
        <v>44859</v>
      </c>
      <c r="H99">
        <v>2022</v>
      </c>
      <c r="I99" t="s">
        <v>2830</v>
      </c>
      <c r="K99">
        <v>1</v>
      </c>
      <c r="L99" t="s">
        <v>2833</v>
      </c>
      <c r="M99" t="s">
        <v>1211</v>
      </c>
      <c r="N99" t="s">
        <v>2830</v>
      </c>
      <c r="O99" t="s">
        <v>1212</v>
      </c>
      <c r="P99" t="s">
        <v>1213</v>
      </c>
      <c r="Q99" t="s">
        <v>2830</v>
      </c>
      <c r="R99" t="s">
        <v>1214</v>
      </c>
      <c r="S99" t="s">
        <v>1215</v>
      </c>
      <c r="T99" t="s">
        <v>1216</v>
      </c>
      <c r="U99" t="s">
        <v>1217</v>
      </c>
      <c r="V99" t="s">
        <v>1218</v>
      </c>
      <c r="W99" t="s">
        <v>2830</v>
      </c>
      <c r="Z99">
        <v>34</v>
      </c>
      <c r="AA99" t="s">
        <v>43</v>
      </c>
      <c r="AB99" s="1">
        <v>44859</v>
      </c>
      <c r="AC99" t="s">
        <v>2830</v>
      </c>
      <c r="AD99" t="s">
        <v>2830</v>
      </c>
      <c r="AE99" t="s">
        <v>43</v>
      </c>
      <c r="AF99" t="s">
        <v>57</v>
      </c>
    </row>
    <row r="100" spans="1:32" x14ac:dyDescent="0.3">
      <c r="A100" s="3">
        <v>99</v>
      </c>
      <c r="B100" s="3" t="s">
        <v>43</v>
      </c>
      <c r="C100" t="s">
        <v>1219</v>
      </c>
      <c r="D100" t="s">
        <v>1220</v>
      </c>
      <c r="E100" t="s">
        <v>1221</v>
      </c>
      <c r="F100" t="s">
        <v>1222</v>
      </c>
      <c r="G100" s="1">
        <v>43482</v>
      </c>
      <c r="H100">
        <v>2018</v>
      </c>
      <c r="I100" t="s">
        <v>2830</v>
      </c>
      <c r="K100">
        <v>1275</v>
      </c>
      <c r="L100" t="s">
        <v>2918</v>
      </c>
      <c r="M100" t="s">
        <v>1223</v>
      </c>
      <c r="N100" t="s">
        <v>2830</v>
      </c>
      <c r="O100" t="s">
        <v>1224</v>
      </c>
      <c r="P100" t="s">
        <v>1225</v>
      </c>
      <c r="Q100" t="s">
        <v>2830</v>
      </c>
      <c r="R100" t="s">
        <v>1226</v>
      </c>
      <c r="S100" t="s">
        <v>1227</v>
      </c>
      <c r="T100" t="s">
        <v>1228</v>
      </c>
      <c r="U100" t="s">
        <v>1229</v>
      </c>
      <c r="V100" t="s">
        <v>1230</v>
      </c>
      <c r="W100" t="s">
        <v>2830</v>
      </c>
      <c r="X100">
        <v>47</v>
      </c>
      <c r="Z100">
        <v>31</v>
      </c>
      <c r="AA100" t="s">
        <v>43</v>
      </c>
      <c r="AB100" s="1">
        <v>43482</v>
      </c>
      <c r="AC100" t="s">
        <v>2830</v>
      </c>
      <c r="AD100" t="s">
        <v>2830</v>
      </c>
      <c r="AE100" t="s">
        <v>43</v>
      </c>
      <c r="AF100" t="s">
        <v>57</v>
      </c>
    </row>
    <row r="101" spans="1:32" x14ac:dyDescent="0.3">
      <c r="A101" s="4">
        <v>100</v>
      </c>
      <c r="B101" s="5" t="s">
        <v>43</v>
      </c>
      <c r="C101" t="s">
        <v>1231</v>
      </c>
      <c r="D101" t="s">
        <v>1232</v>
      </c>
      <c r="E101" t="s">
        <v>1233</v>
      </c>
      <c r="F101" t="s">
        <v>1234</v>
      </c>
      <c r="G101" s="1">
        <v>43087</v>
      </c>
      <c r="H101">
        <v>2017</v>
      </c>
      <c r="I101" t="s">
        <v>2830</v>
      </c>
      <c r="K101">
        <v>1058</v>
      </c>
      <c r="L101" t="s">
        <v>2919</v>
      </c>
      <c r="M101" t="s">
        <v>1235</v>
      </c>
      <c r="N101" t="s">
        <v>1236</v>
      </c>
      <c r="O101" t="s">
        <v>1237</v>
      </c>
      <c r="P101" t="s">
        <v>1238</v>
      </c>
      <c r="Q101" t="s">
        <v>2830</v>
      </c>
      <c r="R101" t="s">
        <v>1239</v>
      </c>
      <c r="S101" t="s">
        <v>1240</v>
      </c>
      <c r="T101" t="s">
        <v>1241</v>
      </c>
      <c r="U101" t="s">
        <v>1242</v>
      </c>
      <c r="V101" t="s">
        <v>1243</v>
      </c>
      <c r="W101" t="s">
        <v>2830</v>
      </c>
      <c r="X101">
        <v>134</v>
      </c>
      <c r="Z101">
        <v>28</v>
      </c>
      <c r="AA101" t="s">
        <v>43</v>
      </c>
      <c r="AB101" s="1">
        <v>43087</v>
      </c>
      <c r="AC101" t="s">
        <v>2830</v>
      </c>
      <c r="AD101" t="s">
        <v>2830</v>
      </c>
      <c r="AE101" t="s">
        <v>43</v>
      </c>
      <c r="AF101" t="s">
        <v>57</v>
      </c>
    </row>
    <row r="102" spans="1:32" x14ac:dyDescent="0.3">
      <c r="A102" s="3">
        <v>101</v>
      </c>
      <c r="B102" s="3" t="s">
        <v>43</v>
      </c>
      <c r="C102" t="s">
        <v>1244</v>
      </c>
      <c r="D102" t="s">
        <v>1245</v>
      </c>
      <c r="E102" t="s">
        <v>1246</v>
      </c>
      <c r="F102" t="s">
        <v>1247</v>
      </c>
      <c r="G102" s="1">
        <v>43741</v>
      </c>
      <c r="H102">
        <v>2019</v>
      </c>
      <c r="I102" t="s">
        <v>2830</v>
      </c>
      <c r="K102">
        <v>2270</v>
      </c>
      <c r="L102" t="s">
        <v>2920</v>
      </c>
      <c r="M102" t="s">
        <v>1248</v>
      </c>
      <c r="N102" t="s">
        <v>2830</v>
      </c>
      <c r="O102" t="s">
        <v>1249</v>
      </c>
      <c r="P102" t="s">
        <v>1250</v>
      </c>
      <c r="Q102" t="s">
        <v>2830</v>
      </c>
      <c r="R102" t="s">
        <v>1251</v>
      </c>
      <c r="S102" t="s">
        <v>1252</v>
      </c>
      <c r="T102" t="s">
        <v>1253</v>
      </c>
      <c r="U102" t="s">
        <v>1254</v>
      </c>
      <c r="V102" t="s">
        <v>1255</v>
      </c>
      <c r="W102" t="s">
        <v>2830</v>
      </c>
      <c r="Z102">
        <v>18</v>
      </c>
      <c r="AA102" t="s">
        <v>43</v>
      </c>
      <c r="AB102" s="1">
        <v>43741</v>
      </c>
      <c r="AC102" t="s">
        <v>2830</v>
      </c>
      <c r="AD102" t="s">
        <v>2830</v>
      </c>
      <c r="AE102" t="s">
        <v>43</v>
      </c>
      <c r="AF102" t="s">
        <v>57</v>
      </c>
    </row>
    <row r="103" spans="1:32" x14ac:dyDescent="0.3">
      <c r="A103" s="4">
        <v>102</v>
      </c>
      <c r="B103" s="5" t="s">
        <v>43</v>
      </c>
      <c r="C103" t="s">
        <v>1256</v>
      </c>
      <c r="D103" t="s">
        <v>1257</v>
      </c>
      <c r="E103" t="s">
        <v>1258</v>
      </c>
      <c r="F103" t="s">
        <v>1259</v>
      </c>
      <c r="G103" s="1">
        <v>44162</v>
      </c>
      <c r="H103">
        <v>2020</v>
      </c>
      <c r="I103" t="s">
        <v>2891</v>
      </c>
      <c r="K103">
        <v>439</v>
      </c>
      <c r="L103" t="s">
        <v>2921</v>
      </c>
      <c r="M103" t="s">
        <v>1260</v>
      </c>
      <c r="N103" t="s">
        <v>1261</v>
      </c>
      <c r="O103" t="s">
        <v>1262</v>
      </c>
      <c r="P103" t="s">
        <v>1263</v>
      </c>
      <c r="Q103" t="s">
        <v>2830</v>
      </c>
      <c r="R103" t="s">
        <v>1264</v>
      </c>
      <c r="S103" t="s">
        <v>2830</v>
      </c>
      <c r="T103" t="s">
        <v>1265</v>
      </c>
      <c r="U103" t="s">
        <v>1266</v>
      </c>
      <c r="V103" t="s">
        <v>1267</v>
      </c>
      <c r="W103" t="s">
        <v>2830</v>
      </c>
      <c r="Z103">
        <v>22</v>
      </c>
      <c r="AA103" t="s">
        <v>43</v>
      </c>
      <c r="AB103" s="1">
        <v>44162</v>
      </c>
      <c r="AC103" t="s">
        <v>2830</v>
      </c>
      <c r="AD103" t="s">
        <v>2830</v>
      </c>
      <c r="AE103" t="s">
        <v>43</v>
      </c>
      <c r="AF103" t="s">
        <v>57</v>
      </c>
    </row>
    <row r="104" spans="1:32" x14ac:dyDescent="0.3">
      <c r="A104" s="3">
        <v>103</v>
      </c>
      <c r="B104" s="3" t="s">
        <v>43</v>
      </c>
      <c r="C104" t="s">
        <v>1268</v>
      </c>
      <c r="D104" t="s">
        <v>1269</v>
      </c>
      <c r="E104" t="s">
        <v>1270</v>
      </c>
      <c r="F104" t="s">
        <v>1271</v>
      </c>
      <c r="G104" s="1">
        <v>43356</v>
      </c>
      <c r="H104">
        <v>2018</v>
      </c>
      <c r="I104" t="s">
        <v>2830</v>
      </c>
      <c r="K104">
        <v>2366</v>
      </c>
      <c r="L104" t="s">
        <v>2922</v>
      </c>
      <c r="M104" t="s">
        <v>1272</v>
      </c>
      <c r="N104" t="s">
        <v>1273</v>
      </c>
      <c r="O104" t="s">
        <v>1274</v>
      </c>
      <c r="P104" t="s">
        <v>1275</v>
      </c>
      <c r="Q104" t="s">
        <v>2830</v>
      </c>
      <c r="R104" t="s">
        <v>1276</v>
      </c>
      <c r="S104" t="s">
        <v>1277</v>
      </c>
      <c r="T104" t="s">
        <v>1278</v>
      </c>
      <c r="U104" t="s">
        <v>1279</v>
      </c>
      <c r="V104" t="s">
        <v>1280</v>
      </c>
      <c r="W104" t="s">
        <v>2830</v>
      </c>
      <c r="X104">
        <v>51</v>
      </c>
      <c r="Z104">
        <v>28</v>
      </c>
      <c r="AA104" t="s">
        <v>43</v>
      </c>
      <c r="AB104" s="1">
        <v>43356</v>
      </c>
      <c r="AC104" t="s">
        <v>2830</v>
      </c>
      <c r="AD104" t="s">
        <v>2830</v>
      </c>
      <c r="AE104" t="s">
        <v>43</v>
      </c>
      <c r="AF104" t="s">
        <v>57</v>
      </c>
    </row>
    <row r="105" spans="1:32" x14ac:dyDescent="0.3">
      <c r="A105" s="4">
        <v>104</v>
      </c>
      <c r="B105" s="5" t="s">
        <v>43</v>
      </c>
      <c r="C105" t="s">
        <v>1281</v>
      </c>
      <c r="D105" t="s">
        <v>1282</v>
      </c>
      <c r="E105" t="s">
        <v>1283</v>
      </c>
      <c r="F105" t="s">
        <v>1284</v>
      </c>
      <c r="G105" s="1">
        <v>44581</v>
      </c>
      <c r="H105">
        <v>2021</v>
      </c>
      <c r="I105" t="s">
        <v>2830</v>
      </c>
      <c r="K105">
        <v>1353</v>
      </c>
      <c r="L105" t="s">
        <v>2923</v>
      </c>
      <c r="M105" t="s">
        <v>1285</v>
      </c>
      <c r="N105" t="s">
        <v>1286</v>
      </c>
      <c r="O105" t="s">
        <v>1287</v>
      </c>
      <c r="P105" t="s">
        <v>1288</v>
      </c>
      <c r="Q105" t="s">
        <v>2830</v>
      </c>
      <c r="R105" t="s">
        <v>1289</v>
      </c>
      <c r="S105" t="s">
        <v>1290</v>
      </c>
      <c r="T105" t="s">
        <v>1291</v>
      </c>
      <c r="U105" t="s">
        <v>1292</v>
      </c>
      <c r="V105" t="s">
        <v>1293</v>
      </c>
      <c r="W105" t="s">
        <v>2830</v>
      </c>
      <c r="Z105">
        <v>18</v>
      </c>
      <c r="AA105" t="s">
        <v>43</v>
      </c>
      <c r="AB105" s="1">
        <v>44581</v>
      </c>
      <c r="AC105" t="s">
        <v>2830</v>
      </c>
      <c r="AD105" t="s">
        <v>2830</v>
      </c>
      <c r="AE105" t="s">
        <v>43</v>
      </c>
      <c r="AF105" t="s">
        <v>57</v>
      </c>
    </row>
    <row r="106" spans="1:32" x14ac:dyDescent="0.3">
      <c r="A106" s="3">
        <v>105</v>
      </c>
      <c r="B106" s="3" t="s">
        <v>43</v>
      </c>
      <c r="C106" t="s">
        <v>1294</v>
      </c>
      <c r="D106" t="s">
        <v>1295</v>
      </c>
      <c r="E106" t="s">
        <v>1296</v>
      </c>
      <c r="F106" t="s">
        <v>1297</v>
      </c>
      <c r="G106" s="1">
        <v>41130</v>
      </c>
      <c r="H106">
        <v>2012</v>
      </c>
      <c r="I106" t="s">
        <v>2830</v>
      </c>
      <c r="K106">
        <v>1</v>
      </c>
      <c r="L106" t="s">
        <v>2924</v>
      </c>
      <c r="M106" t="s">
        <v>1298</v>
      </c>
      <c r="N106" t="s">
        <v>1299</v>
      </c>
      <c r="O106" t="s">
        <v>1300</v>
      </c>
      <c r="P106" t="s">
        <v>1301</v>
      </c>
      <c r="Q106" t="s">
        <v>2830</v>
      </c>
      <c r="R106" t="s">
        <v>1302</v>
      </c>
      <c r="S106" t="s">
        <v>2830</v>
      </c>
      <c r="T106" t="s">
        <v>1303</v>
      </c>
      <c r="U106" t="s">
        <v>1304</v>
      </c>
      <c r="V106" t="s">
        <v>1305</v>
      </c>
      <c r="W106" t="s">
        <v>2830</v>
      </c>
      <c r="X106">
        <v>7</v>
      </c>
      <c r="Z106">
        <v>31</v>
      </c>
      <c r="AA106" t="s">
        <v>43</v>
      </c>
      <c r="AB106" s="1">
        <v>41130</v>
      </c>
      <c r="AC106" t="s">
        <v>2830</v>
      </c>
      <c r="AD106" t="s">
        <v>2830</v>
      </c>
      <c r="AE106" t="s">
        <v>43</v>
      </c>
      <c r="AF106" t="s">
        <v>57</v>
      </c>
    </row>
    <row r="107" spans="1:32" x14ac:dyDescent="0.3">
      <c r="A107" s="4">
        <v>106</v>
      </c>
      <c r="B107" s="5" t="s">
        <v>43</v>
      </c>
      <c r="C107" t="s">
        <v>1306</v>
      </c>
      <c r="D107" t="s">
        <v>1307</v>
      </c>
      <c r="E107" t="s">
        <v>1308</v>
      </c>
      <c r="F107" t="s">
        <v>1309</v>
      </c>
      <c r="G107" s="1">
        <v>43489</v>
      </c>
      <c r="H107">
        <v>2018</v>
      </c>
      <c r="I107" t="s">
        <v>2830</v>
      </c>
      <c r="K107">
        <v>982</v>
      </c>
      <c r="L107" t="s">
        <v>2925</v>
      </c>
      <c r="M107" t="s">
        <v>1310</v>
      </c>
      <c r="N107" t="s">
        <v>2830</v>
      </c>
      <c r="O107" t="s">
        <v>1311</v>
      </c>
      <c r="P107" t="s">
        <v>1312</v>
      </c>
      <c r="Q107" t="s">
        <v>2830</v>
      </c>
      <c r="R107" t="s">
        <v>1313</v>
      </c>
      <c r="S107" t="s">
        <v>1314</v>
      </c>
      <c r="T107" t="s">
        <v>1315</v>
      </c>
      <c r="U107" t="s">
        <v>1316</v>
      </c>
      <c r="V107" t="s">
        <v>1317</v>
      </c>
      <c r="W107" t="s">
        <v>2830</v>
      </c>
      <c r="X107">
        <v>6</v>
      </c>
      <c r="Z107">
        <v>33</v>
      </c>
      <c r="AA107" t="s">
        <v>43</v>
      </c>
      <c r="AB107" s="1">
        <v>43489</v>
      </c>
      <c r="AC107" t="s">
        <v>2830</v>
      </c>
      <c r="AD107" t="s">
        <v>2830</v>
      </c>
      <c r="AE107" t="s">
        <v>43</v>
      </c>
      <c r="AF107" t="s">
        <v>57</v>
      </c>
    </row>
    <row r="108" spans="1:32" x14ac:dyDescent="0.3">
      <c r="A108" s="3">
        <v>107</v>
      </c>
      <c r="B108" s="3" t="s">
        <v>43</v>
      </c>
      <c r="C108" t="s">
        <v>1318</v>
      </c>
      <c r="D108" t="s">
        <v>1319</v>
      </c>
      <c r="E108" t="s">
        <v>1320</v>
      </c>
      <c r="F108" t="s">
        <v>1321</v>
      </c>
      <c r="G108" s="1">
        <v>39952</v>
      </c>
      <c r="H108">
        <v>2009</v>
      </c>
      <c r="I108" t="s">
        <v>2830</v>
      </c>
      <c r="K108">
        <v>1</v>
      </c>
      <c r="L108" t="s">
        <v>2833</v>
      </c>
      <c r="M108" t="s">
        <v>1322</v>
      </c>
      <c r="N108" t="s">
        <v>2830</v>
      </c>
      <c r="O108" t="s">
        <v>1323</v>
      </c>
      <c r="P108" t="s">
        <v>1324</v>
      </c>
      <c r="Q108" t="s">
        <v>2830</v>
      </c>
      <c r="R108" t="s">
        <v>1325</v>
      </c>
      <c r="S108" t="s">
        <v>1326</v>
      </c>
      <c r="T108" t="s">
        <v>1327</v>
      </c>
      <c r="U108" t="s">
        <v>1328</v>
      </c>
      <c r="V108" t="s">
        <v>1329</v>
      </c>
      <c r="W108" t="s">
        <v>2830</v>
      </c>
      <c r="X108">
        <v>2</v>
      </c>
      <c r="Z108">
        <v>10</v>
      </c>
      <c r="AA108" t="s">
        <v>43</v>
      </c>
      <c r="AB108" s="1">
        <v>39952</v>
      </c>
      <c r="AC108" t="s">
        <v>2830</v>
      </c>
      <c r="AD108" t="s">
        <v>2830</v>
      </c>
      <c r="AE108" t="s">
        <v>43</v>
      </c>
      <c r="AF108" t="s">
        <v>57</v>
      </c>
    </row>
    <row r="109" spans="1:32" x14ac:dyDescent="0.3">
      <c r="A109" s="4">
        <v>108</v>
      </c>
      <c r="B109" s="5" t="s">
        <v>43</v>
      </c>
      <c r="C109" t="s">
        <v>1330</v>
      </c>
      <c r="D109" t="s">
        <v>1331</v>
      </c>
      <c r="E109" t="s">
        <v>1332</v>
      </c>
      <c r="F109" t="s">
        <v>1333</v>
      </c>
      <c r="G109" s="1">
        <v>39854</v>
      </c>
      <c r="H109">
        <v>2008</v>
      </c>
      <c r="I109" t="s">
        <v>2830</v>
      </c>
      <c r="K109">
        <v>959</v>
      </c>
      <c r="L109" t="s">
        <v>2926</v>
      </c>
      <c r="M109" t="s">
        <v>1334</v>
      </c>
      <c r="N109" t="s">
        <v>616</v>
      </c>
      <c r="O109" t="s">
        <v>1335</v>
      </c>
      <c r="P109" t="s">
        <v>1336</v>
      </c>
      <c r="Q109" t="s">
        <v>2830</v>
      </c>
      <c r="R109" t="s">
        <v>1337</v>
      </c>
      <c r="S109" t="s">
        <v>1338</v>
      </c>
      <c r="T109" t="s">
        <v>1339</v>
      </c>
      <c r="U109" t="s">
        <v>1340</v>
      </c>
      <c r="V109" t="s">
        <v>1341</v>
      </c>
      <c r="W109" t="s">
        <v>2830</v>
      </c>
      <c r="X109">
        <v>61</v>
      </c>
      <c r="Y109">
        <v>3</v>
      </c>
      <c r="Z109">
        <v>19</v>
      </c>
      <c r="AA109" t="s">
        <v>43</v>
      </c>
      <c r="AB109" s="1">
        <v>39854</v>
      </c>
      <c r="AC109" t="s">
        <v>2830</v>
      </c>
      <c r="AD109" t="s">
        <v>2830</v>
      </c>
      <c r="AE109" t="s">
        <v>43</v>
      </c>
      <c r="AF109" t="s">
        <v>57</v>
      </c>
    </row>
    <row r="110" spans="1:32" x14ac:dyDescent="0.3">
      <c r="A110" s="3">
        <v>109</v>
      </c>
      <c r="B110" s="3" t="s">
        <v>43</v>
      </c>
      <c r="C110" t="s">
        <v>1342</v>
      </c>
      <c r="D110" t="s">
        <v>1343</v>
      </c>
      <c r="E110" t="s">
        <v>1344</v>
      </c>
      <c r="F110" t="s">
        <v>1345</v>
      </c>
      <c r="G110" s="1">
        <v>42929</v>
      </c>
      <c r="H110">
        <v>2017</v>
      </c>
      <c r="I110" t="s">
        <v>2830</v>
      </c>
      <c r="K110">
        <v>472</v>
      </c>
      <c r="L110" t="s">
        <v>2927</v>
      </c>
      <c r="M110" t="s">
        <v>1346</v>
      </c>
      <c r="N110" t="s">
        <v>2830</v>
      </c>
      <c r="O110" t="s">
        <v>1347</v>
      </c>
      <c r="P110" t="s">
        <v>1348</v>
      </c>
      <c r="Q110" t="s">
        <v>2830</v>
      </c>
      <c r="R110" t="s">
        <v>1349</v>
      </c>
      <c r="S110" t="s">
        <v>2830</v>
      </c>
      <c r="T110" t="s">
        <v>1350</v>
      </c>
      <c r="U110" t="s">
        <v>1351</v>
      </c>
      <c r="V110" t="s">
        <v>1352</v>
      </c>
      <c r="W110" t="s">
        <v>2830</v>
      </c>
      <c r="X110">
        <v>1</v>
      </c>
      <c r="Z110">
        <v>27</v>
      </c>
      <c r="AA110" t="s">
        <v>2830</v>
      </c>
      <c r="AB110" s="1">
        <v>42929</v>
      </c>
      <c r="AC110" t="s">
        <v>2830</v>
      </c>
      <c r="AD110" t="s">
        <v>2830</v>
      </c>
      <c r="AE110" t="s">
        <v>43</v>
      </c>
      <c r="AF110" t="s">
        <v>57</v>
      </c>
    </row>
    <row r="111" spans="1:32" x14ac:dyDescent="0.3">
      <c r="A111" s="4">
        <v>110</v>
      </c>
      <c r="B111" s="5" t="s">
        <v>43</v>
      </c>
      <c r="C111" t="s">
        <v>1353</v>
      </c>
      <c r="D111" t="s">
        <v>1354</v>
      </c>
      <c r="E111" t="s">
        <v>1355</v>
      </c>
      <c r="F111" t="s">
        <v>146</v>
      </c>
      <c r="G111" s="1">
        <v>43529</v>
      </c>
      <c r="H111">
        <v>2019</v>
      </c>
      <c r="I111" t="s">
        <v>2887</v>
      </c>
      <c r="K111">
        <v>24788</v>
      </c>
      <c r="L111" t="s">
        <v>2928</v>
      </c>
      <c r="M111" t="s">
        <v>1356</v>
      </c>
      <c r="N111" t="s">
        <v>148</v>
      </c>
      <c r="O111" t="s">
        <v>2830</v>
      </c>
      <c r="P111" t="s">
        <v>1357</v>
      </c>
      <c r="Q111" t="s">
        <v>1358</v>
      </c>
      <c r="R111" t="s">
        <v>1359</v>
      </c>
      <c r="S111" t="s">
        <v>1360</v>
      </c>
      <c r="T111" t="s">
        <v>1361</v>
      </c>
      <c r="U111" t="s">
        <v>1362</v>
      </c>
      <c r="V111" t="s">
        <v>1363</v>
      </c>
      <c r="W111" t="s">
        <v>2830</v>
      </c>
      <c r="X111">
        <v>36</v>
      </c>
      <c r="Z111">
        <v>36</v>
      </c>
      <c r="AA111" t="s">
        <v>647</v>
      </c>
      <c r="AB111" s="1">
        <v>43496</v>
      </c>
      <c r="AC111" t="s">
        <v>2830</v>
      </c>
      <c r="AD111" t="s">
        <v>2830</v>
      </c>
      <c r="AE111" t="s">
        <v>43</v>
      </c>
      <c r="AF111" t="s">
        <v>44</v>
      </c>
    </row>
    <row r="112" spans="1:32" x14ac:dyDescent="0.3">
      <c r="A112" s="3">
        <v>111</v>
      </c>
      <c r="B112" s="3" t="s">
        <v>43</v>
      </c>
      <c r="C112" t="s">
        <v>1364</v>
      </c>
      <c r="D112" t="s">
        <v>1365</v>
      </c>
      <c r="E112" t="s">
        <v>1366</v>
      </c>
      <c r="F112" t="s">
        <v>1367</v>
      </c>
      <c r="G112" s="1">
        <v>41610</v>
      </c>
      <c r="H112">
        <v>2013</v>
      </c>
      <c r="I112" t="s">
        <v>2830</v>
      </c>
      <c r="K112">
        <v>536</v>
      </c>
      <c r="L112" t="s">
        <v>2929</v>
      </c>
      <c r="M112" t="s">
        <v>1368</v>
      </c>
      <c r="N112" t="s">
        <v>1369</v>
      </c>
      <c r="O112" t="s">
        <v>1370</v>
      </c>
      <c r="P112" t="s">
        <v>1371</v>
      </c>
      <c r="Q112" t="s">
        <v>2830</v>
      </c>
      <c r="R112" t="s">
        <v>1372</v>
      </c>
      <c r="S112" t="s">
        <v>1373</v>
      </c>
      <c r="T112" t="s">
        <v>1374</v>
      </c>
      <c r="U112" t="s">
        <v>1375</v>
      </c>
      <c r="V112" t="s">
        <v>1376</v>
      </c>
      <c r="W112" t="s">
        <v>2830</v>
      </c>
      <c r="X112">
        <v>1</v>
      </c>
      <c r="Z112">
        <v>12</v>
      </c>
      <c r="AA112" t="s">
        <v>43</v>
      </c>
      <c r="AB112" s="1">
        <v>41610</v>
      </c>
      <c r="AC112" t="s">
        <v>2830</v>
      </c>
      <c r="AD112" t="s">
        <v>2830</v>
      </c>
      <c r="AE112" t="s">
        <v>43</v>
      </c>
      <c r="AF112" t="s">
        <v>57</v>
      </c>
    </row>
    <row r="113" spans="1:32" x14ac:dyDescent="0.3">
      <c r="A113" s="4">
        <v>112</v>
      </c>
      <c r="B113" s="5" t="s">
        <v>43</v>
      </c>
      <c r="C113" t="s">
        <v>1377</v>
      </c>
      <c r="D113" t="s">
        <v>1378</v>
      </c>
      <c r="E113" t="s">
        <v>1379</v>
      </c>
      <c r="F113" t="s">
        <v>1380</v>
      </c>
      <c r="G113" s="1">
        <v>41487</v>
      </c>
      <c r="H113">
        <v>2013</v>
      </c>
      <c r="I113" t="s">
        <v>2830</v>
      </c>
      <c r="K113">
        <v>962</v>
      </c>
      <c r="L113" t="s">
        <v>2930</v>
      </c>
      <c r="M113" t="s">
        <v>1381</v>
      </c>
      <c r="N113" t="s">
        <v>1107</v>
      </c>
      <c r="O113" t="s">
        <v>1382</v>
      </c>
      <c r="P113" t="s">
        <v>2830</v>
      </c>
      <c r="Q113" t="s">
        <v>2830</v>
      </c>
      <c r="R113" t="s">
        <v>1383</v>
      </c>
      <c r="S113" t="s">
        <v>1384</v>
      </c>
      <c r="T113" t="s">
        <v>1385</v>
      </c>
      <c r="U113" t="s">
        <v>1386</v>
      </c>
      <c r="V113" t="s">
        <v>1387</v>
      </c>
      <c r="W113" t="s">
        <v>2830</v>
      </c>
      <c r="X113">
        <v>3</v>
      </c>
      <c r="Z113">
        <v>27</v>
      </c>
      <c r="AA113" t="s">
        <v>2830</v>
      </c>
      <c r="AB113" s="1">
        <v>41487</v>
      </c>
      <c r="AC113" t="s">
        <v>2830</v>
      </c>
      <c r="AD113" t="s">
        <v>2830</v>
      </c>
      <c r="AE113" t="s">
        <v>43</v>
      </c>
      <c r="AF113" t="s">
        <v>57</v>
      </c>
    </row>
    <row r="114" spans="1:32" x14ac:dyDescent="0.3">
      <c r="A114" s="3">
        <v>113</v>
      </c>
      <c r="B114" s="3" t="s">
        <v>43</v>
      </c>
      <c r="C114" t="s">
        <v>1388</v>
      </c>
      <c r="D114" t="s">
        <v>1389</v>
      </c>
      <c r="E114" t="s">
        <v>1390</v>
      </c>
      <c r="F114" t="s">
        <v>1391</v>
      </c>
      <c r="G114" s="1">
        <v>42775</v>
      </c>
      <c r="H114">
        <v>2016</v>
      </c>
      <c r="I114" t="s">
        <v>2830</v>
      </c>
      <c r="K114">
        <v>1867</v>
      </c>
      <c r="L114" t="s">
        <v>2931</v>
      </c>
      <c r="M114" t="s">
        <v>1392</v>
      </c>
      <c r="N114" t="s">
        <v>174</v>
      </c>
      <c r="O114" t="s">
        <v>1393</v>
      </c>
      <c r="P114" t="s">
        <v>1394</v>
      </c>
      <c r="Q114" t="s">
        <v>2830</v>
      </c>
      <c r="R114" t="s">
        <v>1395</v>
      </c>
      <c r="S114" t="s">
        <v>1396</v>
      </c>
      <c r="T114" t="s">
        <v>1397</v>
      </c>
      <c r="U114" t="s">
        <v>1398</v>
      </c>
      <c r="V114" t="s">
        <v>1399</v>
      </c>
      <c r="W114" t="s">
        <v>2830</v>
      </c>
      <c r="X114">
        <v>1</v>
      </c>
      <c r="Z114">
        <v>19</v>
      </c>
      <c r="AA114" t="s">
        <v>43</v>
      </c>
      <c r="AB114" s="1">
        <v>42775</v>
      </c>
      <c r="AC114" t="s">
        <v>2830</v>
      </c>
      <c r="AD114" t="s">
        <v>2830</v>
      </c>
      <c r="AE114" t="s">
        <v>43</v>
      </c>
      <c r="AF114" t="s">
        <v>57</v>
      </c>
    </row>
    <row r="115" spans="1:32" x14ac:dyDescent="0.3">
      <c r="A115" s="4">
        <v>114</v>
      </c>
      <c r="B115" s="5" t="s">
        <v>43</v>
      </c>
      <c r="C115" t="s">
        <v>1400</v>
      </c>
      <c r="D115" t="s">
        <v>1401</v>
      </c>
      <c r="E115" t="s">
        <v>1402</v>
      </c>
      <c r="F115" t="s">
        <v>1403</v>
      </c>
      <c r="G115" s="1">
        <v>44924</v>
      </c>
      <c r="H115">
        <v>2022</v>
      </c>
      <c r="I115" t="s">
        <v>2830</v>
      </c>
      <c r="K115">
        <v>271</v>
      </c>
      <c r="L115" t="s">
        <v>2932</v>
      </c>
      <c r="M115" t="s">
        <v>1404</v>
      </c>
      <c r="N115" t="s">
        <v>2830</v>
      </c>
      <c r="O115" t="s">
        <v>1405</v>
      </c>
      <c r="P115" t="s">
        <v>1406</v>
      </c>
      <c r="Q115" t="s">
        <v>2830</v>
      </c>
      <c r="R115" t="s">
        <v>1407</v>
      </c>
      <c r="S115" t="s">
        <v>1408</v>
      </c>
      <c r="T115" t="s">
        <v>1409</v>
      </c>
      <c r="U115" t="s">
        <v>2830</v>
      </c>
      <c r="V115" t="s">
        <v>2830</v>
      </c>
      <c r="W115" t="s">
        <v>2830</v>
      </c>
      <c r="Z115">
        <v>11</v>
      </c>
      <c r="AA115" t="s">
        <v>43</v>
      </c>
      <c r="AB115" s="1">
        <v>44924</v>
      </c>
      <c r="AC115" t="s">
        <v>2830</v>
      </c>
      <c r="AD115" t="s">
        <v>2830</v>
      </c>
      <c r="AE115" t="s">
        <v>43</v>
      </c>
      <c r="AF115" t="s">
        <v>57</v>
      </c>
    </row>
    <row r="116" spans="1:32" x14ac:dyDescent="0.3">
      <c r="A116" s="3">
        <v>115</v>
      </c>
      <c r="B116" s="3" t="s">
        <v>43</v>
      </c>
      <c r="C116" t="s">
        <v>1410</v>
      </c>
      <c r="D116" t="s">
        <v>1411</v>
      </c>
      <c r="E116" t="s">
        <v>1412</v>
      </c>
      <c r="F116" t="s">
        <v>1413</v>
      </c>
      <c r="G116" s="1">
        <v>43706</v>
      </c>
      <c r="H116">
        <v>2019</v>
      </c>
      <c r="I116" t="s">
        <v>2830</v>
      </c>
      <c r="K116">
        <v>224</v>
      </c>
      <c r="L116" t="s">
        <v>2933</v>
      </c>
      <c r="M116" t="s">
        <v>1414</v>
      </c>
      <c r="N116" t="s">
        <v>2830</v>
      </c>
      <c r="O116" t="s">
        <v>1415</v>
      </c>
      <c r="P116" t="s">
        <v>1416</v>
      </c>
      <c r="Q116" t="s">
        <v>2830</v>
      </c>
      <c r="R116" t="s">
        <v>1417</v>
      </c>
      <c r="S116" t="s">
        <v>1418</v>
      </c>
      <c r="T116" t="s">
        <v>1419</v>
      </c>
      <c r="U116" t="s">
        <v>1420</v>
      </c>
      <c r="V116" t="s">
        <v>1421</v>
      </c>
      <c r="W116" t="s">
        <v>2830</v>
      </c>
      <c r="X116">
        <v>4</v>
      </c>
      <c r="Z116">
        <v>14</v>
      </c>
      <c r="AA116" t="s">
        <v>43</v>
      </c>
      <c r="AB116" s="1">
        <v>43706</v>
      </c>
      <c r="AC116" t="s">
        <v>2830</v>
      </c>
      <c r="AD116" t="s">
        <v>2830</v>
      </c>
      <c r="AE116" t="s">
        <v>43</v>
      </c>
      <c r="AF116" t="s">
        <v>57</v>
      </c>
    </row>
    <row r="117" spans="1:32" x14ac:dyDescent="0.3">
      <c r="A117" s="4">
        <v>116</v>
      </c>
      <c r="B117" s="5" t="s">
        <v>43</v>
      </c>
      <c r="C117" t="s">
        <v>1422</v>
      </c>
      <c r="D117" t="s">
        <v>1423</v>
      </c>
      <c r="E117" t="s">
        <v>1424</v>
      </c>
      <c r="F117" t="s">
        <v>1425</v>
      </c>
      <c r="G117" s="1">
        <v>43637</v>
      </c>
      <c r="H117">
        <v>2019</v>
      </c>
      <c r="I117" t="s">
        <v>2830</v>
      </c>
      <c r="K117">
        <v>1</v>
      </c>
      <c r="L117" t="s">
        <v>2868</v>
      </c>
      <c r="M117" t="s">
        <v>1426</v>
      </c>
      <c r="N117" t="s">
        <v>2830</v>
      </c>
      <c r="O117" t="s">
        <v>1427</v>
      </c>
      <c r="P117" t="s">
        <v>1428</v>
      </c>
      <c r="Q117" t="s">
        <v>2830</v>
      </c>
      <c r="R117" t="s">
        <v>1429</v>
      </c>
      <c r="S117" t="s">
        <v>1430</v>
      </c>
      <c r="T117" t="s">
        <v>1431</v>
      </c>
      <c r="U117" t="s">
        <v>1432</v>
      </c>
      <c r="V117" t="s">
        <v>1433</v>
      </c>
      <c r="W117" t="s">
        <v>2830</v>
      </c>
      <c r="X117">
        <v>10</v>
      </c>
      <c r="Z117">
        <v>17</v>
      </c>
      <c r="AA117" t="s">
        <v>43</v>
      </c>
      <c r="AB117" s="1">
        <v>43637</v>
      </c>
      <c r="AC117" t="s">
        <v>2830</v>
      </c>
      <c r="AD117" t="s">
        <v>2830</v>
      </c>
      <c r="AE117" t="s">
        <v>43</v>
      </c>
      <c r="AF117" t="s">
        <v>57</v>
      </c>
    </row>
    <row r="118" spans="1:32" x14ac:dyDescent="0.3">
      <c r="A118" s="3">
        <v>117</v>
      </c>
      <c r="B118" s="3" t="s">
        <v>43</v>
      </c>
      <c r="C118" t="s">
        <v>1434</v>
      </c>
      <c r="D118" t="s">
        <v>1435</v>
      </c>
      <c r="E118" t="s">
        <v>1436</v>
      </c>
      <c r="F118" t="s">
        <v>146</v>
      </c>
      <c r="G118" s="1">
        <v>44404</v>
      </c>
      <c r="H118">
        <v>2021</v>
      </c>
      <c r="I118" t="s">
        <v>2839</v>
      </c>
      <c r="K118">
        <v>103141</v>
      </c>
      <c r="L118" t="s">
        <v>2934</v>
      </c>
      <c r="M118" t="s">
        <v>1437</v>
      </c>
      <c r="N118" t="s">
        <v>148</v>
      </c>
      <c r="O118" t="s">
        <v>2830</v>
      </c>
      <c r="P118" t="s">
        <v>1438</v>
      </c>
      <c r="Q118" t="s">
        <v>1439</v>
      </c>
      <c r="R118" t="s">
        <v>1440</v>
      </c>
      <c r="S118" t="s">
        <v>1441</v>
      </c>
      <c r="T118" t="s">
        <v>1442</v>
      </c>
      <c r="U118" t="s">
        <v>1443</v>
      </c>
      <c r="V118" t="s">
        <v>1444</v>
      </c>
      <c r="W118" t="s">
        <v>2830</v>
      </c>
      <c r="X118">
        <v>2</v>
      </c>
      <c r="Z118">
        <v>43</v>
      </c>
      <c r="AA118" t="s">
        <v>156</v>
      </c>
      <c r="AB118" s="1">
        <v>44396</v>
      </c>
      <c r="AC118" t="s">
        <v>2830</v>
      </c>
      <c r="AD118" t="s">
        <v>2830</v>
      </c>
      <c r="AE118" t="s">
        <v>43</v>
      </c>
      <c r="AF118" t="s">
        <v>44</v>
      </c>
    </row>
    <row r="119" spans="1:32" x14ac:dyDescent="0.3">
      <c r="A119" s="4">
        <v>118</v>
      </c>
      <c r="B119" s="5" t="s">
        <v>43</v>
      </c>
      <c r="C119" t="s">
        <v>1445</v>
      </c>
      <c r="D119" t="s">
        <v>1446</v>
      </c>
      <c r="E119" t="s">
        <v>1447</v>
      </c>
      <c r="F119" t="s">
        <v>317</v>
      </c>
      <c r="G119" s="1">
        <v>44287</v>
      </c>
      <c r="H119">
        <v>2021</v>
      </c>
      <c r="I119" t="s">
        <v>2856</v>
      </c>
      <c r="K119">
        <v>1</v>
      </c>
      <c r="L119" t="s">
        <v>2839</v>
      </c>
      <c r="M119" t="s">
        <v>1448</v>
      </c>
      <c r="N119" t="s">
        <v>319</v>
      </c>
      <c r="O119" t="s">
        <v>2830</v>
      </c>
      <c r="P119" t="s">
        <v>1449</v>
      </c>
      <c r="Q119" t="s">
        <v>1450</v>
      </c>
      <c r="R119" t="s">
        <v>1451</v>
      </c>
      <c r="S119" t="s">
        <v>1452</v>
      </c>
      <c r="T119" t="s">
        <v>1453</v>
      </c>
      <c r="U119" t="s">
        <v>1454</v>
      </c>
      <c r="V119" t="s">
        <v>1455</v>
      </c>
      <c r="W119" t="s">
        <v>2830</v>
      </c>
      <c r="X119">
        <v>6</v>
      </c>
      <c r="Z119">
        <v>37</v>
      </c>
      <c r="AA119" t="s">
        <v>43</v>
      </c>
      <c r="AB119" s="1">
        <v>44278</v>
      </c>
      <c r="AC119" t="s">
        <v>2830</v>
      </c>
      <c r="AD119" t="s">
        <v>2830</v>
      </c>
      <c r="AE119" t="s">
        <v>43</v>
      </c>
      <c r="AF119" t="s">
        <v>44</v>
      </c>
    </row>
    <row r="120" spans="1:32" x14ac:dyDescent="0.3">
      <c r="A120" s="3">
        <v>119</v>
      </c>
      <c r="B120" s="3" t="s">
        <v>43</v>
      </c>
      <c r="C120" t="s">
        <v>1456</v>
      </c>
      <c r="D120" t="s">
        <v>1457</v>
      </c>
      <c r="E120" t="s">
        <v>1458</v>
      </c>
      <c r="F120" t="s">
        <v>1459</v>
      </c>
      <c r="G120" s="1">
        <v>44385</v>
      </c>
      <c r="H120">
        <v>2021</v>
      </c>
      <c r="I120" t="s">
        <v>2830</v>
      </c>
      <c r="K120">
        <v>11</v>
      </c>
      <c r="L120" t="s">
        <v>2845</v>
      </c>
      <c r="M120" t="s">
        <v>1460</v>
      </c>
      <c r="N120" t="s">
        <v>2830</v>
      </c>
      <c r="O120" t="s">
        <v>1461</v>
      </c>
      <c r="P120" t="s">
        <v>1462</v>
      </c>
      <c r="Q120" t="s">
        <v>2830</v>
      </c>
      <c r="R120" t="s">
        <v>1463</v>
      </c>
      <c r="S120" t="s">
        <v>1464</v>
      </c>
      <c r="T120" t="s">
        <v>1465</v>
      </c>
      <c r="U120" t="s">
        <v>1466</v>
      </c>
      <c r="V120" t="s">
        <v>1467</v>
      </c>
      <c r="W120" t="s">
        <v>2830</v>
      </c>
      <c r="Z120">
        <v>23</v>
      </c>
      <c r="AA120" t="s">
        <v>43</v>
      </c>
      <c r="AB120" s="1">
        <v>44385</v>
      </c>
      <c r="AC120" t="s">
        <v>2830</v>
      </c>
      <c r="AD120" t="s">
        <v>2830</v>
      </c>
      <c r="AE120" t="s">
        <v>43</v>
      </c>
      <c r="AF120" t="s">
        <v>57</v>
      </c>
    </row>
    <row r="121" spans="1:32" x14ac:dyDescent="0.3">
      <c r="A121" s="4">
        <v>120</v>
      </c>
      <c r="B121" s="5" t="s">
        <v>43</v>
      </c>
      <c r="C121" t="s">
        <v>1468</v>
      </c>
      <c r="D121" t="s">
        <v>1469</v>
      </c>
      <c r="E121" t="s">
        <v>1470</v>
      </c>
      <c r="F121" t="s">
        <v>1471</v>
      </c>
      <c r="G121" s="1">
        <v>43881</v>
      </c>
      <c r="H121">
        <v>2019</v>
      </c>
      <c r="I121" t="s">
        <v>2830</v>
      </c>
      <c r="K121">
        <v>1115</v>
      </c>
      <c r="L121" t="s">
        <v>2935</v>
      </c>
      <c r="M121" t="s">
        <v>1472</v>
      </c>
      <c r="N121" t="s">
        <v>2830</v>
      </c>
      <c r="O121" t="s">
        <v>1473</v>
      </c>
      <c r="P121" t="s">
        <v>1474</v>
      </c>
      <c r="Q121" t="s">
        <v>2830</v>
      </c>
      <c r="R121" t="s">
        <v>1475</v>
      </c>
      <c r="S121" t="s">
        <v>1476</v>
      </c>
      <c r="T121" t="s">
        <v>1477</v>
      </c>
      <c r="U121" t="s">
        <v>1478</v>
      </c>
      <c r="V121" t="s">
        <v>1479</v>
      </c>
      <c r="W121" t="s">
        <v>2830</v>
      </c>
      <c r="Z121">
        <v>14</v>
      </c>
      <c r="AA121" t="s">
        <v>43</v>
      </c>
      <c r="AB121" s="1">
        <v>43881</v>
      </c>
      <c r="AC121" t="s">
        <v>2830</v>
      </c>
      <c r="AD121" t="s">
        <v>2830</v>
      </c>
      <c r="AE121" t="s">
        <v>43</v>
      </c>
      <c r="AF121" t="s">
        <v>57</v>
      </c>
    </row>
    <row r="122" spans="1:32" x14ac:dyDescent="0.3">
      <c r="A122" s="3">
        <v>121</v>
      </c>
      <c r="B122" s="3" t="s">
        <v>43</v>
      </c>
      <c r="C122" t="s">
        <v>1480</v>
      </c>
      <c r="D122" t="s">
        <v>1481</v>
      </c>
      <c r="E122" t="s">
        <v>1482</v>
      </c>
      <c r="F122" t="s">
        <v>1483</v>
      </c>
      <c r="G122" s="1">
        <v>44791</v>
      </c>
      <c r="H122">
        <v>2022</v>
      </c>
      <c r="I122" t="s">
        <v>2830</v>
      </c>
      <c r="K122">
        <v>1</v>
      </c>
      <c r="L122" t="s">
        <v>2833</v>
      </c>
      <c r="M122" t="s">
        <v>1484</v>
      </c>
      <c r="N122" t="s">
        <v>1485</v>
      </c>
      <c r="O122" t="s">
        <v>1486</v>
      </c>
      <c r="P122" t="s">
        <v>1487</v>
      </c>
      <c r="Q122" t="s">
        <v>2830</v>
      </c>
      <c r="R122" t="s">
        <v>1488</v>
      </c>
      <c r="S122" t="s">
        <v>1489</v>
      </c>
      <c r="T122" t="s">
        <v>1490</v>
      </c>
      <c r="U122" t="s">
        <v>1491</v>
      </c>
      <c r="V122" t="s">
        <v>1492</v>
      </c>
      <c r="W122" t="s">
        <v>2830</v>
      </c>
      <c r="Z122">
        <v>17</v>
      </c>
      <c r="AA122" t="s">
        <v>43</v>
      </c>
      <c r="AB122" s="1">
        <v>44791</v>
      </c>
      <c r="AC122" t="s">
        <v>2830</v>
      </c>
      <c r="AD122" t="s">
        <v>2830</v>
      </c>
      <c r="AE122" t="s">
        <v>43</v>
      </c>
      <c r="AF122" t="s">
        <v>57</v>
      </c>
    </row>
    <row r="123" spans="1:32" x14ac:dyDescent="0.3">
      <c r="A123" s="4">
        <v>122</v>
      </c>
      <c r="B123" s="5" t="s">
        <v>43</v>
      </c>
      <c r="C123" t="s">
        <v>1493</v>
      </c>
      <c r="D123" t="s">
        <v>1494</v>
      </c>
      <c r="E123" t="s">
        <v>1495</v>
      </c>
      <c r="F123" t="s">
        <v>1496</v>
      </c>
      <c r="G123" s="1">
        <v>44630</v>
      </c>
      <c r="H123">
        <v>2021</v>
      </c>
      <c r="I123" t="s">
        <v>2830</v>
      </c>
      <c r="K123">
        <v>28</v>
      </c>
      <c r="L123" t="s">
        <v>2936</v>
      </c>
      <c r="M123" t="s">
        <v>1497</v>
      </c>
      <c r="N123" t="s">
        <v>1498</v>
      </c>
      <c r="O123" t="s">
        <v>1499</v>
      </c>
      <c r="P123" t="s">
        <v>1500</v>
      </c>
      <c r="Q123" t="s">
        <v>2830</v>
      </c>
      <c r="R123" t="s">
        <v>1501</v>
      </c>
      <c r="S123" t="s">
        <v>1502</v>
      </c>
      <c r="T123" t="s">
        <v>1503</v>
      </c>
      <c r="U123" t="s">
        <v>1504</v>
      </c>
      <c r="V123" t="s">
        <v>1505</v>
      </c>
      <c r="W123" t="s">
        <v>2830</v>
      </c>
      <c r="X123">
        <v>1</v>
      </c>
      <c r="Z123">
        <v>39</v>
      </c>
      <c r="AA123" t="s">
        <v>43</v>
      </c>
      <c r="AB123" s="1">
        <v>44630</v>
      </c>
      <c r="AC123" t="s">
        <v>2830</v>
      </c>
      <c r="AD123" t="s">
        <v>2830</v>
      </c>
      <c r="AE123" t="s">
        <v>43</v>
      </c>
      <c r="AF123" t="s">
        <v>57</v>
      </c>
    </row>
    <row r="124" spans="1:32" x14ac:dyDescent="0.3">
      <c r="A124" s="3">
        <v>123</v>
      </c>
      <c r="B124" s="3" t="s">
        <v>43</v>
      </c>
      <c r="C124" t="s">
        <v>1506</v>
      </c>
      <c r="D124" t="s">
        <v>1507</v>
      </c>
      <c r="E124" t="s">
        <v>1508</v>
      </c>
      <c r="F124" t="s">
        <v>1509</v>
      </c>
      <c r="G124" s="1">
        <v>44852</v>
      </c>
      <c r="H124">
        <v>2022</v>
      </c>
      <c r="I124" t="s">
        <v>2830</v>
      </c>
      <c r="K124">
        <v>1097</v>
      </c>
      <c r="L124" t="s">
        <v>2937</v>
      </c>
      <c r="M124" t="s">
        <v>1510</v>
      </c>
      <c r="N124" t="s">
        <v>1511</v>
      </c>
      <c r="O124" t="s">
        <v>1512</v>
      </c>
      <c r="P124" t="s">
        <v>1513</v>
      </c>
      <c r="Q124" t="s">
        <v>2830</v>
      </c>
      <c r="R124" t="s">
        <v>1514</v>
      </c>
      <c r="S124" t="s">
        <v>1515</v>
      </c>
      <c r="T124" t="s">
        <v>1516</v>
      </c>
      <c r="U124" t="s">
        <v>1517</v>
      </c>
      <c r="V124" t="s">
        <v>1518</v>
      </c>
      <c r="W124" t="s">
        <v>2830</v>
      </c>
      <c r="X124">
        <v>1</v>
      </c>
      <c r="Z124">
        <v>19</v>
      </c>
      <c r="AA124" t="s">
        <v>2830</v>
      </c>
      <c r="AB124" s="1">
        <v>44852</v>
      </c>
      <c r="AC124" t="s">
        <v>2830</v>
      </c>
      <c r="AD124" t="s">
        <v>2830</v>
      </c>
      <c r="AE124" t="s">
        <v>43</v>
      </c>
      <c r="AF124" t="s">
        <v>57</v>
      </c>
    </row>
    <row r="125" spans="1:32" x14ac:dyDescent="0.3">
      <c r="A125" s="4">
        <v>124</v>
      </c>
      <c r="B125" s="5" t="s">
        <v>43</v>
      </c>
      <c r="C125" t="s">
        <v>1519</v>
      </c>
      <c r="D125" t="s">
        <v>1520</v>
      </c>
      <c r="E125" t="s">
        <v>1521</v>
      </c>
      <c r="F125" t="s">
        <v>1522</v>
      </c>
      <c r="G125" s="1">
        <v>44110</v>
      </c>
      <c r="H125">
        <v>2020</v>
      </c>
      <c r="I125" t="s">
        <v>2830</v>
      </c>
      <c r="K125">
        <v>470</v>
      </c>
      <c r="L125" t="s">
        <v>2938</v>
      </c>
      <c r="M125" t="s">
        <v>1523</v>
      </c>
      <c r="N125" t="s">
        <v>2830</v>
      </c>
      <c r="O125" t="s">
        <v>1524</v>
      </c>
      <c r="P125" t="s">
        <v>1525</v>
      </c>
      <c r="Q125" t="s">
        <v>2830</v>
      </c>
      <c r="R125" t="s">
        <v>1526</v>
      </c>
      <c r="S125" t="s">
        <v>1527</v>
      </c>
      <c r="T125" t="s">
        <v>1528</v>
      </c>
      <c r="U125" t="s">
        <v>1529</v>
      </c>
      <c r="V125" t="s">
        <v>1530</v>
      </c>
      <c r="W125" t="s">
        <v>2830</v>
      </c>
      <c r="Z125">
        <v>10</v>
      </c>
      <c r="AA125" t="s">
        <v>43</v>
      </c>
      <c r="AB125" s="1">
        <v>44110</v>
      </c>
      <c r="AC125" t="s">
        <v>2830</v>
      </c>
      <c r="AD125" t="s">
        <v>2830</v>
      </c>
      <c r="AE125" t="s">
        <v>43</v>
      </c>
      <c r="AF125" t="s">
        <v>57</v>
      </c>
    </row>
    <row r="126" spans="1:32" x14ac:dyDescent="0.3">
      <c r="A126" s="3">
        <v>125</v>
      </c>
      <c r="B126" s="3" t="s">
        <v>43</v>
      </c>
      <c r="C126" t="s">
        <v>1531</v>
      </c>
      <c r="D126" t="s">
        <v>1532</v>
      </c>
      <c r="E126" t="s">
        <v>1533</v>
      </c>
      <c r="F126" t="s">
        <v>1534</v>
      </c>
      <c r="G126" s="1">
        <v>38803</v>
      </c>
      <c r="H126">
        <v>2005</v>
      </c>
      <c r="I126" t="s">
        <v>2830</v>
      </c>
      <c r="K126">
        <v>90</v>
      </c>
      <c r="L126" t="s">
        <v>2939</v>
      </c>
      <c r="M126" t="s">
        <v>1535</v>
      </c>
      <c r="N126" t="s">
        <v>1536</v>
      </c>
      <c r="O126" t="s">
        <v>1537</v>
      </c>
      <c r="P126" t="s">
        <v>1538</v>
      </c>
      <c r="Q126" t="s">
        <v>2830</v>
      </c>
      <c r="R126" t="s">
        <v>1539</v>
      </c>
      <c r="S126" t="s">
        <v>2830</v>
      </c>
      <c r="T126" t="s">
        <v>1540</v>
      </c>
      <c r="U126" t="s">
        <v>1541</v>
      </c>
      <c r="V126" t="s">
        <v>1542</v>
      </c>
      <c r="W126" t="s">
        <v>2830</v>
      </c>
      <c r="X126">
        <v>10</v>
      </c>
      <c r="Y126">
        <v>2</v>
      </c>
      <c r="Z126">
        <v>2</v>
      </c>
      <c r="AA126" t="s">
        <v>43</v>
      </c>
      <c r="AB126" s="1">
        <v>38803</v>
      </c>
      <c r="AC126" t="s">
        <v>2830</v>
      </c>
      <c r="AD126" t="s">
        <v>2830</v>
      </c>
      <c r="AE126" t="s">
        <v>43</v>
      </c>
      <c r="AF126" t="s">
        <v>57</v>
      </c>
    </row>
    <row r="127" spans="1:32" x14ac:dyDescent="0.3">
      <c r="A127" s="4">
        <v>126</v>
      </c>
      <c r="B127" s="5" t="s">
        <v>43</v>
      </c>
      <c r="C127" t="s">
        <v>1543</v>
      </c>
      <c r="D127" t="s">
        <v>1544</v>
      </c>
      <c r="E127" t="s">
        <v>1545</v>
      </c>
      <c r="F127" t="s">
        <v>1546</v>
      </c>
      <c r="G127" s="1">
        <v>44109</v>
      </c>
      <c r="H127">
        <v>2020</v>
      </c>
      <c r="I127" t="s">
        <v>2891</v>
      </c>
      <c r="K127">
        <v>889</v>
      </c>
      <c r="L127" t="s">
        <v>2940</v>
      </c>
      <c r="M127" t="s">
        <v>1547</v>
      </c>
      <c r="N127" t="s">
        <v>1548</v>
      </c>
      <c r="O127" t="s">
        <v>1549</v>
      </c>
      <c r="P127" t="s">
        <v>1550</v>
      </c>
      <c r="Q127" t="s">
        <v>2830</v>
      </c>
      <c r="R127" t="s">
        <v>1551</v>
      </c>
      <c r="S127" t="s">
        <v>1552</v>
      </c>
      <c r="T127" t="s">
        <v>1553</v>
      </c>
      <c r="U127" t="s">
        <v>1554</v>
      </c>
      <c r="V127" t="s">
        <v>1555</v>
      </c>
      <c r="W127" t="s">
        <v>2830</v>
      </c>
      <c r="Z127">
        <v>19</v>
      </c>
      <c r="AA127" t="s">
        <v>43</v>
      </c>
      <c r="AB127" s="1">
        <v>44109</v>
      </c>
      <c r="AC127" t="s">
        <v>2830</v>
      </c>
      <c r="AD127" t="s">
        <v>2830</v>
      </c>
      <c r="AE127" t="s">
        <v>43</v>
      </c>
      <c r="AF127" t="s">
        <v>57</v>
      </c>
    </row>
    <row r="128" spans="1:32" x14ac:dyDescent="0.3">
      <c r="A128" s="3">
        <v>127</v>
      </c>
      <c r="B128" s="3" t="s">
        <v>43</v>
      </c>
      <c r="C128" t="s">
        <v>1556</v>
      </c>
      <c r="D128" t="s">
        <v>1557</v>
      </c>
      <c r="E128" t="s">
        <v>1558</v>
      </c>
      <c r="F128" t="s">
        <v>146</v>
      </c>
      <c r="G128" s="1">
        <v>44309</v>
      </c>
      <c r="H128">
        <v>2021</v>
      </c>
      <c r="I128" t="s">
        <v>2839</v>
      </c>
      <c r="K128">
        <v>59394</v>
      </c>
      <c r="L128" t="s">
        <v>2941</v>
      </c>
      <c r="M128" t="s">
        <v>1559</v>
      </c>
      <c r="N128" t="s">
        <v>148</v>
      </c>
      <c r="O128" t="s">
        <v>2830</v>
      </c>
      <c r="P128" t="s">
        <v>1560</v>
      </c>
      <c r="Q128" t="s">
        <v>1561</v>
      </c>
      <c r="R128" t="s">
        <v>1562</v>
      </c>
      <c r="S128" t="s">
        <v>1563</v>
      </c>
      <c r="T128" t="s">
        <v>1564</v>
      </c>
      <c r="U128" t="s">
        <v>1565</v>
      </c>
      <c r="V128" t="s">
        <v>1566</v>
      </c>
      <c r="W128" t="s">
        <v>2830</v>
      </c>
      <c r="X128">
        <v>6</v>
      </c>
      <c r="Z128">
        <v>45</v>
      </c>
      <c r="AA128" t="s">
        <v>156</v>
      </c>
      <c r="AB128" s="1">
        <v>44299</v>
      </c>
      <c r="AC128" t="s">
        <v>2830</v>
      </c>
      <c r="AD128" t="s">
        <v>2830</v>
      </c>
      <c r="AE128" t="s">
        <v>43</v>
      </c>
      <c r="AF128" t="s">
        <v>44</v>
      </c>
    </row>
    <row r="129" spans="1:32" x14ac:dyDescent="0.3">
      <c r="A129" s="4">
        <v>128</v>
      </c>
      <c r="B129" s="5" t="s">
        <v>43</v>
      </c>
      <c r="C129" t="s">
        <v>1567</v>
      </c>
      <c r="D129" t="s">
        <v>1568</v>
      </c>
      <c r="E129" t="s">
        <v>1569</v>
      </c>
      <c r="F129" t="s">
        <v>1570</v>
      </c>
      <c r="G129" s="1">
        <v>43471</v>
      </c>
      <c r="H129">
        <v>2018</v>
      </c>
      <c r="I129" t="s">
        <v>2830</v>
      </c>
      <c r="K129">
        <v>1</v>
      </c>
      <c r="L129" t="s">
        <v>2868</v>
      </c>
      <c r="M129" t="s">
        <v>1571</v>
      </c>
      <c r="N129" t="s">
        <v>2830</v>
      </c>
      <c r="O129" t="s">
        <v>1572</v>
      </c>
      <c r="P129" t="s">
        <v>1573</v>
      </c>
      <c r="Q129" t="s">
        <v>2830</v>
      </c>
      <c r="R129" t="s">
        <v>1574</v>
      </c>
      <c r="S129" t="s">
        <v>1575</v>
      </c>
      <c r="T129" t="s">
        <v>1576</v>
      </c>
      <c r="U129" t="s">
        <v>1577</v>
      </c>
      <c r="V129" t="s">
        <v>1578</v>
      </c>
      <c r="W129" t="s">
        <v>2830</v>
      </c>
      <c r="X129">
        <v>2</v>
      </c>
      <c r="Z129">
        <v>30</v>
      </c>
      <c r="AA129" t="s">
        <v>43</v>
      </c>
      <c r="AB129" s="1">
        <v>43471</v>
      </c>
      <c r="AC129" t="s">
        <v>2830</v>
      </c>
      <c r="AD129" t="s">
        <v>2830</v>
      </c>
      <c r="AE129" t="s">
        <v>43</v>
      </c>
      <c r="AF129" t="s">
        <v>57</v>
      </c>
    </row>
    <row r="130" spans="1:32" x14ac:dyDescent="0.3">
      <c r="A130" s="3">
        <v>129</v>
      </c>
      <c r="B130" s="3" t="s">
        <v>43</v>
      </c>
      <c r="C130" t="s">
        <v>1579</v>
      </c>
      <c r="D130" t="s">
        <v>1580</v>
      </c>
      <c r="E130" t="s">
        <v>1581</v>
      </c>
      <c r="F130" t="s">
        <v>1582</v>
      </c>
      <c r="G130" s="1">
        <v>44918</v>
      </c>
      <c r="H130">
        <v>2022</v>
      </c>
      <c r="I130" t="s">
        <v>2830</v>
      </c>
      <c r="K130">
        <v>1</v>
      </c>
      <c r="L130" t="s">
        <v>2833</v>
      </c>
      <c r="M130" t="s">
        <v>1583</v>
      </c>
      <c r="N130" t="s">
        <v>2830</v>
      </c>
      <c r="O130" t="s">
        <v>1584</v>
      </c>
      <c r="P130" t="s">
        <v>1585</v>
      </c>
      <c r="Q130" t="s">
        <v>1586</v>
      </c>
      <c r="R130" t="s">
        <v>1587</v>
      </c>
      <c r="S130" t="s">
        <v>1588</v>
      </c>
      <c r="T130" t="s">
        <v>1589</v>
      </c>
      <c r="U130" t="s">
        <v>2830</v>
      </c>
      <c r="V130" t="s">
        <v>2830</v>
      </c>
      <c r="W130" t="s">
        <v>2830</v>
      </c>
      <c r="Z130">
        <v>26</v>
      </c>
      <c r="AA130" t="s">
        <v>43</v>
      </c>
      <c r="AB130" s="1">
        <v>44918</v>
      </c>
      <c r="AC130" t="s">
        <v>2830</v>
      </c>
      <c r="AD130" t="s">
        <v>2830</v>
      </c>
      <c r="AE130" t="s">
        <v>43</v>
      </c>
      <c r="AF130" t="s">
        <v>57</v>
      </c>
    </row>
    <row r="131" spans="1:32" x14ac:dyDescent="0.3">
      <c r="A131" s="4">
        <v>130</v>
      </c>
      <c r="B131" s="5" t="s">
        <v>43</v>
      </c>
      <c r="C131" t="s">
        <v>1590</v>
      </c>
      <c r="D131" t="s">
        <v>1591</v>
      </c>
      <c r="E131" t="s">
        <v>1592</v>
      </c>
      <c r="F131" t="s">
        <v>1593</v>
      </c>
      <c r="G131" s="1">
        <v>43804</v>
      </c>
      <c r="H131">
        <v>2019</v>
      </c>
      <c r="I131" t="s">
        <v>2830</v>
      </c>
      <c r="K131">
        <v>1</v>
      </c>
      <c r="L131" t="s">
        <v>2894</v>
      </c>
      <c r="M131" t="s">
        <v>1594</v>
      </c>
      <c r="N131" t="s">
        <v>1595</v>
      </c>
      <c r="O131" t="s">
        <v>1596</v>
      </c>
      <c r="P131" t="s">
        <v>1597</v>
      </c>
      <c r="Q131" t="s">
        <v>2830</v>
      </c>
      <c r="R131" t="s">
        <v>1598</v>
      </c>
      <c r="S131" t="s">
        <v>1599</v>
      </c>
      <c r="T131" t="s">
        <v>1600</v>
      </c>
      <c r="U131" t="s">
        <v>1601</v>
      </c>
      <c r="V131" t="s">
        <v>1602</v>
      </c>
      <c r="W131" t="s">
        <v>2830</v>
      </c>
      <c r="X131">
        <v>2</v>
      </c>
      <c r="Z131">
        <v>11</v>
      </c>
      <c r="AA131" t="s">
        <v>43</v>
      </c>
      <c r="AB131" s="1">
        <v>43804</v>
      </c>
      <c r="AC131" t="s">
        <v>2830</v>
      </c>
      <c r="AD131" t="s">
        <v>2830</v>
      </c>
      <c r="AE131" t="s">
        <v>43</v>
      </c>
      <c r="AF131" t="s">
        <v>57</v>
      </c>
    </row>
    <row r="132" spans="1:32" x14ac:dyDescent="0.3">
      <c r="A132" s="3">
        <v>131</v>
      </c>
      <c r="B132" s="3" t="s">
        <v>43</v>
      </c>
      <c r="C132" t="s">
        <v>1603</v>
      </c>
      <c r="D132" t="s">
        <v>1604</v>
      </c>
      <c r="E132" t="s">
        <v>1605</v>
      </c>
      <c r="F132" t="s">
        <v>1606</v>
      </c>
      <c r="G132" s="1">
        <v>44214</v>
      </c>
      <c r="H132">
        <v>2020</v>
      </c>
      <c r="I132" t="s">
        <v>2830</v>
      </c>
      <c r="K132">
        <v>856</v>
      </c>
      <c r="L132" t="s">
        <v>2942</v>
      </c>
      <c r="M132" t="s">
        <v>1607</v>
      </c>
      <c r="N132" t="s">
        <v>2830</v>
      </c>
      <c r="O132" t="s">
        <v>1608</v>
      </c>
      <c r="P132" t="s">
        <v>1609</v>
      </c>
      <c r="Q132" t="s">
        <v>2830</v>
      </c>
      <c r="R132" t="s">
        <v>1610</v>
      </c>
      <c r="S132" t="s">
        <v>1611</v>
      </c>
      <c r="T132" t="s">
        <v>1612</v>
      </c>
      <c r="U132" t="s">
        <v>1613</v>
      </c>
      <c r="V132" t="s">
        <v>1614</v>
      </c>
      <c r="W132" t="s">
        <v>2830</v>
      </c>
      <c r="X132">
        <v>1</v>
      </c>
      <c r="Z132">
        <v>26</v>
      </c>
      <c r="AA132" t="s">
        <v>43</v>
      </c>
      <c r="AB132" s="1">
        <v>44214</v>
      </c>
      <c r="AC132" t="s">
        <v>2830</v>
      </c>
      <c r="AD132" t="s">
        <v>2830</v>
      </c>
      <c r="AE132" t="s">
        <v>43</v>
      </c>
      <c r="AF132" t="s">
        <v>57</v>
      </c>
    </row>
    <row r="133" spans="1:32" x14ac:dyDescent="0.3">
      <c r="A133" s="4">
        <v>132</v>
      </c>
      <c r="B133" s="5" t="s">
        <v>43</v>
      </c>
      <c r="C133" t="s">
        <v>1615</v>
      </c>
      <c r="D133" t="s">
        <v>1616</v>
      </c>
      <c r="E133" t="s">
        <v>1617</v>
      </c>
      <c r="F133" t="s">
        <v>1618</v>
      </c>
      <c r="G133" s="1">
        <v>44783</v>
      </c>
      <c r="H133">
        <v>2022</v>
      </c>
      <c r="I133" t="s">
        <v>2830</v>
      </c>
      <c r="K133">
        <v>1</v>
      </c>
      <c r="L133" t="s">
        <v>2839</v>
      </c>
      <c r="M133" t="s">
        <v>1619</v>
      </c>
      <c r="N133" t="s">
        <v>1119</v>
      </c>
      <c r="O133" t="s">
        <v>1620</v>
      </c>
      <c r="P133" t="s">
        <v>1621</v>
      </c>
      <c r="Q133" t="s">
        <v>2830</v>
      </c>
      <c r="R133" t="s">
        <v>1622</v>
      </c>
      <c r="S133" t="s">
        <v>2830</v>
      </c>
      <c r="T133" t="s">
        <v>1623</v>
      </c>
      <c r="U133" t="s">
        <v>1624</v>
      </c>
      <c r="V133" t="s">
        <v>1625</v>
      </c>
      <c r="W133" t="s">
        <v>2830</v>
      </c>
      <c r="Z133">
        <v>29</v>
      </c>
      <c r="AA133" t="s">
        <v>43</v>
      </c>
      <c r="AB133" s="1">
        <v>44783</v>
      </c>
      <c r="AC133" t="s">
        <v>2830</v>
      </c>
      <c r="AD133" t="s">
        <v>2830</v>
      </c>
      <c r="AE133" t="s">
        <v>43</v>
      </c>
      <c r="AF133" t="s">
        <v>57</v>
      </c>
    </row>
    <row r="134" spans="1:32" x14ac:dyDescent="0.3">
      <c r="A134" s="3">
        <v>133</v>
      </c>
      <c r="B134" s="3" t="s">
        <v>43</v>
      </c>
      <c r="C134" t="s">
        <v>1626</v>
      </c>
      <c r="D134" t="s">
        <v>1627</v>
      </c>
      <c r="E134" t="s">
        <v>1628</v>
      </c>
      <c r="F134" t="s">
        <v>1629</v>
      </c>
      <c r="G134" s="1">
        <v>43192</v>
      </c>
      <c r="H134">
        <v>2017</v>
      </c>
      <c r="I134" t="s">
        <v>2830</v>
      </c>
      <c r="K134">
        <v>1310</v>
      </c>
      <c r="L134" t="s">
        <v>2943</v>
      </c>
      <c r="M134" t="s">
        <v>1630</v>
      </c>
      <c r="N134" t="s">
        <v>2830</v>
      </c>
      <c r="O134" t="s">
        <v>1631</v>
      </c>
      <c r="P134" t="s">
        <v>1632</v>
      </c>
      <c r="Q134" t="s">
        <v>2830</v>
      </c>
      <c r="R134" t="s">
        <v>1633</v>
      </c>
      <c r="S134" t="s">
        <v>1634</v>
      </c>
      <c r="T134" t="s">
        <v>1635</v>
      </c>
      <c r="U134" t="s">
        <v>1636</v>
      </c>
      <c r="V134" t="s">
        <v>1637</v>
      </c>
      <c r="W134" t="s">
        <v>2830</v>
      </c>
      <c r="Z134">
        <v>9</v>
      </c>
      <c r="AA134" t="s">
        <v>43</v>
      </c>
      <c r="AB134" s="1">
        <v>43192</v>
      </c>
      <c r="AC134" t="s">
        <v>2830</v>
      </c>
      <c r="AD134" t="s">
        <v>2830</v>
      </c>
      <c r="AE134" t="s">
        <v>43</v>
      </c>
      <c r="AF134" t="s">
        <v>57</v>
      </c>
    </row>
    <row r="135" spans="1:32" x14ac:dyDescent="0.3">
      <c r="A135" s="4">
        <v>134</v>
      </c>
      <c r="B135" s="5" t="s">
        <v>43</v>
      </c>
      <c r="C135" t="s">
        <v>1638</v>
      </c>
      <c r="D135" t="s">
        <v>1639</v>
      </c>
      <c r="E135" t="s">
        <v>1640</v>
      </c>
      <c r="F135" t="s">
        <v>1641</v>
      </c>
      <c r="G135" s="1">
        <v>42779</v>
      </c>
      <c r="H135">
        <v>2016</v>
      </c>
      <c r="I135" t="s">
        <v>2830</v>
      </c>
      <c r="K135">
        <v>1</v>
      </c>
      <c r="L135" t="s">
        <v>2883</v>
      </c>
      <c r="M135" t="s">
        <v>1642</v>
      </c>
      <c r="N135" t="s">
        <v>2830</v>
      </c>
      <c r="O135" t="s">
        <v>1643</v>
      </c>
      <c r="P135" t="s">
        <v>1644</v>
      </c>
      <c r="Q135" t="s">
        <v>2830</v>
      </c>
      <c r="R135" t="s">
        <v>1645</v>
      </c>
      <c r="S135" t="s">
        <v>2830</v>
      </c>
      <c r="T135" t="s">
        <v>1646</v>
      </c>
      <c r="U135" t="s">
        <v>1647</v>
      </c>
      <c r="V135" t="s">
        <v>1648</v>
      </c>
      <c r="W135" t="s">
        <v>2830</v>
      </c>
      <c r="Z135">
        <v>12</v>
      </c>
      <c r="AA135" t="s">
        <v>43</v>
      </c>
      <c r="AB135" s="1">
        <v>42779</v>
      </c>
      <c r="AC135" t="s">
        <v>2830</v>
      </c>
      <c r="AD135" t="s">
        <v>2830</v>
      </c>
      <c r="AE135" t="s">
        <v>43</v>
      </c>
      <c r="AF135" t="s">
        <v>57</v>
      </c>
    </row>
    <row r="136" spans="1:32" x14ac:dyDescent="0.3">
      <c r="A136" s="3">
        <v>135</v>
      </c>
      <c r="B136" s="3" t="s">
        <v>43</v>
      </c>
      <c r="C136" t="s">
        <v>1649</v>
      </c>
      <c r="D136" t="s">
        <v>1650</v>
      </c>
      <c r="E136" t="s">
        <v>1651</v>
      </c>
      <c r="F136" t="s">
        <v>1652</v>
      </c>
      <c r="G136" s="1">
        <v>43864</v>
      </c>
      <c r="H136">
        <v>2019</v>
      </c>
      <c r="I136" t="s">
        <v>2830</v>
      </c>
      <c r="K136">
        <v>128</v>
      </c>
      <c r="L136" t="s">
        <v>2890</v>
      </c>
      <c r="M136" t="s">
        <v>1653</v>
      </c>
      <c r="N136" t="s">
        <v>2830</v>
      </c>
      <c r="O136" t="s">
        <v>1654</v>
      </c>
      <c r="P136" t="s">
        <v>1655</v>
      </c>
      <c r="Q136" t="s">
        <v>2830</v>
      </c>
      <c r="R136" t="s">
        <v>1656</v>
      </c>
      <c r="S136" t="s">
        <v>1657</v>
      </c>
      <c r="T136" t="s">
        <v>2830</v>
      </c>
      <c r="U136" t="s">
        <v>1658</v>
      </c>
      <c r="V136" t="s">
        <v>1659</v>
      </c>
      <c r="W136" t="s">
        <v>2830</v>
      </c>
      <c r="Z136">
        <v>12</v>
      </c>
      <c r="AA136" t="s">
        <v>2830</v>
      </c>
      <c r="AB136" s="1">
        <v>43864</v>
      </c>
      <c r="AC136" t="s">
        <v>2830</v>
      </c>
      <c r="AD136" t="s">
        <v>2830</v>
      </c>
      <c r="AE136" t="s">
        <v>43</v>
      </c>
      <c r="AF136" t="s">
        <v>57</v>
      </c>
    </row>
    <row r="137" spans="1:32" x14ac:dyDescent="0.3">
      <c r="A137" s="4">
        <v>136</v>
      </c>
      <c r="B137" s="5" t="s">
        <v>43</v>
      </c>
      <c r="C137" t="s">
        <v>1660</v>
      </c>
      <c r="D137" t="s">
        <v>1661</v>
      </c>
      <c r="E137" t="s">
        <v>1662</v>
      </c>
      <c r="F137" t="s">
        <v>146</v>
      </c>
      <c r="G137" s="1">
        <v>44435</v>
      </c>
      <c r="H137">
        <v>2021</v>
      </c>
      <c r="I137" t="s">
        <v>2839</v>
      </c>
      <c r="K137">
        <v>117140</v>
      </c>
      <c r="L137" t="s">
        <v>2944</v>
      </c>
      <c r="M137" t="s">
        <v>1663</v>
      </c>
      <c r="N137" t="s">
        <v>148</v>
      </c>
      <c r="O137" t="s">
        <v>2830</v>
      </c>
      <c r="P137" t="s">
        <v>1664</v>
      </c>
      <c r="Q137" t="s">
        <v>1665</v>
      </c>
      <c r="R137" t="s">
        <v>1666</v>
      </c>
      <c r="S137" t="s">
        <v>1667</v>
      </c>
      <c r="T137" t="s">
        <v>1668</v>
      </c>
      <c r="U137" t="s">
        <v>2830</v>
      </c>
      <c r="V137" t="s">
        <v>2830</v>
      </c>
      <c r="W137" t="s">
        <v>2830</v>
      </c>
      <c r="X137">
        <v>4</v>
      </c>
      <c r="Z137">
        <v>32</v>
      </c>
      <c r="AA137" t="s">
        <v>156</v>
      </c>
      <c r="AB137" s="1">
        <v>44431</v>
      </c>
      <c r="AC137" t="s">
        <v>2830</v>
      </c>
      <c r="AD137" t="s">
        <v>2830</v>
      </c>
      <c r="AE137" t="s">
        <v>43</v>
      </c>
      <c r="AF137" t="s">
        <v>44</v>
      </c>
    </row>
    <row r="138" spans="1:32" x14ac:dyDescent="0.3">
      <c r="A138" s="3">
        <v>137</v>
      </c>
      <c r="B138" s="3" t="s">
        <v>43</v>
      </c>
      <c r="C138" t="s">
        <v>1669</v>
      </c>
      <c r="D138" t="s">
        <v>1670</v>
      </c>
      <c r="E138" t="s">
        <v>1671</v>
      </c>
      <c r="F138" t="s">
        <v>1672</v>
      </c>
      <c r="G138" s="1">
        <v>44354</v>
      </c>
      <c r="H138">
        <v>2020</v>
      </c>
      <c r="I138" t="s">
        <v>2891</v>
      </c>
      <c r="K138">
        <v>86</v>
      </c>
      <c r="L138" t="s">
        <v>2945</v>
      </c>
      <c r="M138" t="s">
        <v>1673</v>
      </c>
      <c r="N138" t="s">
        <v>1674</v>
      </c>
      <c r="O138" t="s">
        <v>1675</v>
      </c>
      <c r="P138" t="s">
        <v>1676</v>
      </c>
      <c r="Q138" t="s">
        <v>2830</v>
      </c>
      <c r="R138" t="s">
        <v>1677</v>
      </c>
      <c r="S138" t="s">
        <v>1678</v>
      </c>
      <c r="T138" t="s">
        <v>1679</v>
      </c>
      <c r="U138" t="s">
        <v>1680</v>
      </c>
      <c r="V138" t="s">
        <v>1681</v>
      </c>
      <c r="W138" t="s">
        <v>2830</v>
      </c>
      <c r="Z138">
        <v>24</v>
      </c>
      <c r="AA138" t="s">
        <v>43</v>
      </c>
      <c r="AB138" s="1">
        <v>44354</v>
      </c>
      <c r="AC138" t="s">
        <v>2830</v>
      </c>
      <c r="AD138" t="s">
        <v>2830</v>
      </c>
      <c r="AE138" t="s">
        <v>43</v>
      </c>
      <c r="AF138" t="s">
        <v>57</v>
      </c>
    </row>
    <row r="139" spans="1:32" x14ac:dyDescent="0.3">
      <c r="A139" s="4">
        <v>138</v>
      </c>
      <c r="B139" s="5" t="s">
        <v>43</v>
      </c>
      <c r="C139" t="s">
        <v>1682</v>
      </c>
      <c r="D139" t="s">
        <v>1683</v>
      </c>
      <c r="E139" t="s">
        <v>1684</v>
      </c>
      <c r="F139" t="s">
        <v>1685</v>
      </c>
      <c r="G139" s="1">
        <v>42432</v>
      </c>
      <c r="H139">
        <v>2015</v>
      </c>
      <c r="I139" t="s">
        <v>2830</v>
      </c>
      <c r="K139">
        <v>1050</v>
      </c>
      <c r="L139" t="s">
        <v>2946</v>
      </c>
      <c r="M139" t="s">
        <v>1686</v>
      </c>
      <c r="N139" t="s">
        <v>2830</v>
      </c>
      <c r="O139" t="s">
        <v>1687</v>
      </c>
      <c r="P139" t="s">
        <v>1688</v>
      </c>
      <c r="Q139" t="s">
        <v>2830</v>
      </c>
      <c r="R139" t="s">
        <v>1689</v>
      </c>
      <c r="S139" t="s">
        <v>1690</v>
      </c>
      <c r="T139" t="s">
        <v>1691</v>
      </c>
      <c r="U139" t="s">
        <v>1692</v>
      </c>
      <c r="V139" t="s">
        <v>1693</v>
      </c>
      <c r="W139" t="s">
        <v>2830</v>
      </c>
      <c r="X139">
        <v>2</v>
      </c>
      <c r="Z139">
        <v>21</v>
      </c>
      <c r="AA139" t="s">
        <v>43</v>
      </c>
      <c r="AB139" s="1">
        <v>42432</v>
      </c>
      <c r="AC139" t="s">
        <v>2830</v>
      </c>
      <c r="AD139" t="s">
        <v>2830</v>
      </c>
      <c r="AE139" t="s">
        <v>43</v>
      </c>
      <c r="AF139" t="s">
        <v>57</v>
      </c>
    </row>
    <row r="140" spans="1:32" x14ac:dyDescent="0.3">
      <c r="A140" s="3">
        <v>139</v>
      </c>
      <c r="B140" s="3" t="s">
        <v>43</v>
      </c>
      <c r="C140" t="s">
        <v>1694</v>
      </c>
      <c r="D140" t="s">
        <v>1695</v>
      </c>
      <c r="E140" t="s">
        <v>1696</v>
      </c>
      <c r="F140" t="s">
        <v>1697</v>
      </c>
      <c r="G140" s="1">
        <v>43732</v>
      </c>
      <c r="H140">
        <v>2020</v>
      </c>
      <c r="I140" t="s">
        <v>2860</v>
      </c>
      <c r="K140">
        <v>666</v>
      </c>
      <c r="L140" t="s">
        <v>2947</v>
      </c>
      <c r="M140" t="s">
        <v>1698</v>
      </c>
      <c r="N140" t="s">
        <v>1699</v>
      </c>
      <c r="O140" t="s">
        <v>2830</v>
      </c>
      <c r="P140" t="s">
        <v>1700</v>
      </c>
      <c r="Q140" t="s">
        <v>1701</v>
      </c>
      <c r="R140" t="s">
        <v>1702</v>
      </c>
      <c r="S140" t="s">
        <v>1703</v>
      </c>
      <c r="T140" t="s">
        <v>1704</v>
      </c>
      <c r="U140" t="s">
        <v>1705</v>
      </c>
      <c r="V140" t="s">
        <v>1706</v>
      </c>
      <c r="W140" t="s">
        <v>2830</v>
      </c>
      <c r="X140">
        <v>31</v>
      </c>
      <c r="Z140">
        <v>46</v>
      </c>
      <c r="AA140" t="s">
        <v>43</v>
      </c>
      <c r="AB140" s="1">
        <v>43633</v>
      </c>
      <c r="AC140" t="s">
        <v>2830</v>
      </c>
      <c r="AD140" t="s">
        <v>2830</v>
      </c>
      <c r="AE140" t="s">
        <v>43</v>
      </c>
      <c r="AF140" t="s">
        <v>44</v>
      </c>
    </row>
    <row r="141" spans="1:32" x14ac:dyDescent="0.3">
      <c r="A141" s="4">
        <v>140</v>
      </c>
      <c r="B141" s="5" t="s">
        <v>43</v>
      </c>
      <c r="C141" t="s">
        <v>1707</v>
      </c>
      <c r="D141" t="s">
        <v>1708</v>
      </c>
      <c r="E141" t="s">
        <v>1709</v>
      </c>
      <c r="F141" t="s">
        <v>1710</v>
      </c>
      <c r="G141" s="1">
        <v>44909</v>
      </c>
      <c r="H141">
        <v>2022</v>
      </c>
      <c r="I141" t="s">
        <v>2830</v>
      </c>
      <c r="K141">
        <v>316</v>
      </c>
      <c r="L141" t="s">
        <v>2948</v>
      </c>
      <c r="M141" t="s">
        <v>1711</v>
      </c>
      <c r="N141" t="s">
        <v>2830</v>
      </c>
      <c r="O141" t="s">
        <v>1712</v>
      </c>
      <c r="P141" t="s">
        <v>1713</v>
      </c>
      <c r="Q141" t="s">
        <v>2830</v>
      </c>
      <c r="R141" t="s">
        <v>1714</v>
      </c>
      <c r="S141" t="s">
        <v>1715</v>
      </c>
      <c r="T141" t="s">
        <v>1716</v>
      </c>
      <c r="U141" t="s">
        <v>2830</v>
      </c>
      <c r="V141" t="s">
        <v>2830</v>
      </c>
      <c r="W141" t="s">
        <v>2830</v>
      </c>
      <c r="Z141">
        <v>30</v>
      </c>
      <c r="AA141" t="s">
        <v>43</v>
      </c>
      <c r="AB141" s="1">
        <v>44909</v>
      </c>
      <c r="AC141" t="s">
        <v>2830</v>
      </c>
      <c r="AD141" t="s">
        <v>2830</v>
      </c>
      <c r="AE141" t="s">
        <v>43</v>
      </c>
      <c r="AF141" t="s">
        <v>57</v>
      </c>
    </row>
    <row r="142" spans="1:32" x14ac:dyDescent="0.3">
      <c r="A142" s="3">
        <v>141</v>
      </c>
      <c r="B142" s="3" t="s">
        <v>43</v>
      </c>
      <c r="C142" t="s">
        <v>1717</v>
      </c>
      <c r="D142" t="s">
        <v>1718</v>
      </c>
      <c r="E142" t="s">
        <v>1719</v>
      </c>
      <c r="F142" t="s">
        <v>1720</v>
      </c>
      <c r="G142" s="1">
        <v>44530</v>
      </c>
      <c r="H142">
        <v>2021</v>
      </c>
      <c r="I142" t="s">
        <v>2830</v>
      </c>
      <c r="K142">
        <v>281</v>
      </c>
      <c r="L142" t="s">
        <v>2949</v>
      </c>
      <c r="M142" t="s">
        <v>1721</v>
      </c>
      <c r="N142" t="s">
        <v>1722</v>
      </c>
      <c r="O142" t="s">
        <v>1723</v>
      </c>
      <c r="P142" t="s">
        <v>1724</v>
      </c>
      <c r="Q142" t="s">
        <v>1725</v>
      </c>
      <c r="R142" t="s">
        <v>1726</v>
      </c>
      <c r="S142" t="s">
        <v>1727</v>
      </c>
      <c r="T142" t="s">
        <v>1728</v>
      </c>
      <c r="U142" t="s">
        <v>1729</v>
      </c>
      <c r="V142" t="s">
        <v>1730</v>
      </c>
      <c r="W142" t="s">
        <v>2830</v>
      </c>
      <c r="X142">
        <v>1</v>
      </c>
      <c r="Z142">
        <v>18</v>
      </c>
      <c r="AA142" t="s">
        <v>43</v>
      </c>
      <c r="AB142" s="1">
        <v>44530</v>
      </c>
      <c r="AC142" t="s">
        <v>2830</v>
      </c>
      <c r="AD142" t="s">
        <v>2830</v>
      </c>
      <c r="AE142" t="s">
        <v>43</v>
      </c>
      <c r="AF142" t="s">
        <v>57</v>
      </c>
    </row>
    <row r="143" spans="1:32" x14ac:dyDescent="0.3">
      <c r="A143" s="4">
        <v>142</v>
      </c>
      <c r="B143" s="5" t="s">
        <v>43</v>
      </c>
      <c r="C143" t="s">
        <v>1731</v>
      </c>
      <c r="D143" t="s">
        <v>1732</v>
      </c>
      <c r="E143" t="s">
        <v>1733</v>
      </c>
      <c r="F143" t="s">
        <v>1734</v>
      </c>
      <c r="G143" s="1">
        <v>43398</v>
      </c>
      <c r="H143">
        <v>2018</v>
      </c>
      <c r="I143" t="s">
        <v>2830</v>
      </c>
      <c r="K143">
        <v>1131</v>
      </c>
      <c r="L143" t="s">
        <v>2950</v>
      </c>
      <c r="M143" t="s">
        <v>1735</v>
      </c>
      <c r="N143" t="s">
        <v>1736</v>
      </c>
      <c r="O143" t="s">
        <v>1737</v>
      </c>
      <c r="P143" t="s">
        <v>1738</v>
      </c>
      <c r="Q143" t="s">
        <v>2830</v>
      </c>
      <c r="R143" t="s">
        <v>1739</v>
      </c>
      <c r="S143" t="s">
        <v>1740</v>
      </c>
      <c r="T143" t="s">
        <v>1741</v>
      </c>
      <c r="U143" t="s">
        <v>1742</v>
      </c>
      <c r="V143" t="s">
        <v>1743</v>
      </c>
      <c r="W143" t="s">
        <v>2830</v>
      </c>
      <c r="X143">
        <v>1</v>
      </c>
      <c r="Z143">
        <v>16</v>
      </c>
      <c r="AA143" t="s">
        <v>43</v>
      </c>
      <c r="AB143" s="1">
        <v>43398</v>
      </c>
      <c r="AC143" t="s">
        <v>2830</v>
      </c>
      <c r="AD143" t="s">
        <v>2830</v>
      </c>
      <c r="AE143" t="s">
        <v>43</v>
      </c>
      <c r="AF143" t="s">
        <v>57</v>
      </c>
    </row>
    <row r="144" spans="1:32" x14ac:dyDescent="0.3">
      <c r="A144" s="3">
        <v>143</v>
      </c>
      <c r="B144" s="3" t="s">
        <v>43</v>
      </c>
      <c r="C144" t="s">
        <v>1744</v>
      </c>
      <c r="D144" t="s">
        <v>1745</v>
      </c>
      <c r="E144" t="s">
        <v>1746</v>
      </c>
      <c r="F144" t="s">
        <v>1747</v>
      </c>
      <c r="G144" s="1">
        <v>44596</v>
      </c>
      <c r="H144">
        <v>2021</v>
      </c>
      <c r="I144" t="s">
        <v>2830</v>
      </c>
      <c r="K144">
        <v>82</v>
      </c>
      <c r="L144" t="s">
        <v>2838</v>
      </c>
      <c r="M144" t="s">
        <v>1748</v>
      </c>
      <c r="N144" t="s">
        <v>2830</v>
      </c>
      <c r="O144" t="s">
        <v>1749</v>
      </c>
      <c r="P144" t="s">
        <v>1750</v>
      </c>
      <c r="Q144" t="s">
        <v>2830</v>
      </c>
      <c r="R144" t="s">
        <v>1751</v>
      </c>
      <c r="S144" t="s">
        <v>2830</v>
      </c>
      <c r="T144" t="s">
        <v>1752</v>
      </c>
      <c r="U144" t="s">
        <v>1753</v>
      </c>
      <c r="V144" t="s">
        <v>1754</v>
      </c>
      <c r="W144" t="s">
        <v>2830</v>
      </c>
      <c r="X144">
        <v>1</v>
      </c>
      <c r="Z144">
        <v>20</v>
      </c>
      <c r="AA144" t="s">
        <v>43</v>
      </c>
      <c r="AB144" s="1">
        <v>44596</v>
      </c>
      <c r="AC144" t="s">
        <v>2830</v>
      </c>
      <c r="AD144" t="s">
        <v>2830</v>
      </c>
      <c r="AE144" t="s">
        <v>43</v>
      </c>
      <c r="AF144" t="s">
        <v>57</v>
      </c>
    </row>
    <row r="145" spans="1:32" x14ac:dyDescent="0.3">
      <c r="A145" s="4">
        <v>144</v>
      </c>
      <c r="B145" s="5" t="s">
        <v>43</v>
      </c>
      <c r="C145" t="s">
        <v>1755</v>
      </c>
      <c r="D145" t="s">
        <v>1756</v>
      </c>
      <c r="E145" t="s">
        <v>1757</v>
      </c>
      <c r="F145" t="s">
        <v>146</v>
      </c>
      <c r="G145" s="1">
        <v>44726</v>
      </c>
      <c r="H145">
        <v>2022</v>
      </c>
      <c r="I145" t="s">
        <v>2876</v>
      </c>
      <c r="K145">
        <v>61046</v>
      </c>
      <c r="L145" t="s">
        <v>2951</v>
      </c>
      <c r="M145" t="s">
        <v>1758</v>
      </c>
      <c r="N145" t="s">
        <v>148</v>
      </c>
      <c r="O145" t="s">
        <v>2830</v>
      </c>
      <c r="P145" t="s">
        <v>1759</v>
      </c>
      <c r="Q145" t="s">
        <v>1760</v>
      </c>
      <c r="R145" t="s">
        <v>1761</v>
      </c>
      <c r="S145" t="s">
        <v>1762</v>
      </c>
      <c r="T145" t="s">
        <v>1763</v>
      </c>
      <c r="U145" t="s">
        <v>1764</v>
      </c>
      <c r="V145" t="s">
        <v>1765</v>
      </c>
      <c r="W145" t="s">
        <v>2830</v>
      </c>
      <c r="X145">
        <v>1</v>
      </c>
      <c r="Z145">
        <v>48</v>
      </c>
      <c r="AA145" t="s">
        <v>156</v>
      </c>
      <c r="AB145" s="1">
        <v>44721</v>
      </c>
      <c r="AC145" t="s">
        <v>2830</v>
      </c>
      <c r="AD145" t="s">
        <v>2830</v>
      </c>
      <c r="AE145" t="s">
        <v>43</v>
      </c>
      <c r="AF145" t="s">
        <v>44</v>
      </c>
    </row>
    <row r="146" spans="1:32" x14ac:dyDescent="0.3">
      <c r="A146" s="3">
        <v>145</v>
      </c>
      <c r="B146" s="3" t="s">
        <v>43</v>
      </c>
      <c r="C146" t="s">
        <v>1766</v>
      </c>
      <c r="D146" t="s">
        <v>1767</v>
      </c>
      <c r="E146" t="s">
        <v>1768</v>
      </c>
      <c r="F146" t="s">
        <v>1769</v>
      </c>
      <c r="G146" s="1">
        <v>44498</v>
      </c>
      <c r="H146">
        <v>2021</v>
      </c>
      <c r="I146" t="s">
        <v>2830</v>
      </c>
      <c r="K146">
        <v>728</v>
      </c>
      <c r="L146" t="s">
        <v>2952</v>
      </c>
      <c r="M146" t="s">
        <v>1770</v>
      </c>
      <c r="N146" t="s">
        <v>2830</v>
      </c>
      <c r="O146" t="s">
        <v>1771</v>
      </c>
      <c r="P146" t="s">
        <v>1772</v>
      </c>
      <c r="Q146" t="s">
        <v>2830</v>
      </c>
      <c r="R146" t="s">
        <v>1773</v>
      </c>
      <c r="S146" t="s">
        <v>1774</v>
      </c>
      <c r="T146" t="s">
        <v>1775</v>
      </c>
      <c r="U146" t="s">
        <v>1776</v>
      </c>
      <c r="V146" t="s">
        <v>1777</v>
      </c>
      <c r="W146" t="s">
        <v>2830</v>
      </c>
      <c r="Z146">
        <v>21</v>
      </c>
      <c r="AA146" t="s">
        <v>43</v>
      </c>
      <c r="AB146" s="1">
        <v>44498</v>
      </c>
      <c r="AC146" t="s">
        <v>2830</v>
      </c>
      <c r="AD146" t="s">
        <v>2830</v>
      </c>
      <c r="AE146" t="s">
        <v>43</v>
      </c>
      <c r="AF146" t="s">
        <v>57</v>
      </c>
    </row>
    <row r="147" spans="1:32" x14ac:dyDescent="0.3">
      <c r="A147" s="4">
        <v>146</v>
      </c>
      <c r="B147" s="5" t="s">
        <v>43</v>
      </c>
      <c r="C147" t="s">
        <v>1778</v>
      </c>
      <c r="D147" t="s">
        <v>1779</v>
      </c>
      <c r="E147" t="s">
        <v>1780</v>
      </c>
      <c r="F147" t="s">
        <v>256</v>
      </c>
      <c r="G147" s="1">
        <v>44732</v>
      </c>
      <c r="H147">
        <v>2022</v>
      </c>
      <c r="I147" t="s">
        <v>2830</v>
      </c>
      <c r="K147">
        <v>1669</v>
      </c>
      <c r="L147" t="s">
        <v>2953</v>
      </c>
      <c r="M147" t="s">
        <v>1781</v>
      </c>
      <c r="N147" t="s">
        <v>258</v>
      </c>
      <c r="O147" t="s">
        <v>259</v>
      </c>
      <c r="P147" t="s">
        <v>1782</v>
      </c>
      <c r="Q147" t="s">
        <v>1783</v>
      </c>
      <c r="R147" t="s">
        <v>1784</v>
      </c>
      <c r="S147" t="s">
        <v>1785</v>
      </c>
      <c r="T147" t="s">
        <v>1786</v>
      </c>
      <c r="U147" t="s">
        <v>1787</v>
      </c>
      <c r="V147" t="s">
        <v>1788</v>
      </c>
      <c r="W147" t="s">
        <v>2830</v>
      </c>
      <c r="Z147">
        <v>59</v>
      </c>
      <c r="AA147" t="s">
        <v>156</v>
      </c>
      <c r="AB147" s="1">
        <v>44732</v>
      </c>
      <c r="AC147" t="s">
        <v>2830</v>
      </c>
      <c r="AD147" t="s">
        <v>2830</v>
      </c>
      <c r="AE147" t="s">
        <v>43</v>
      </c>
      <c r="AF147" t="s">
        <v>57</v>
      </c>
    </row>
    <row r="148" spans="1:32" x14ac:dyDescent="0.3">
      <c r="A148" s="3">
        <v>147</v>
      </c>
      <c r="B148" s="3" t="s">
        <v>43</v>
      </c>
      <c r="C148" t="s">
        <v>1789</v>
      </c>
      <c r="D148" t="s">
        <v>1790</v>
      </c>
      <c r="E148" t="s">
        <v>1791</v>
      </c>
      <c r="F148" t="s">
        <v>1792</v>
      </c>
      <c r="G148" s="1">
        <v>42474</v>
      </c>
      <c r="H148">
        <v>2015</v>
      </c>
      <c r="I148" t="s">
        <v>2830</v>
      </c>
      <c r="K148">
        <v>73</v>
      </c>
      <c r="L148" t="s">
        <v>2954</v>
      </c>
      <c r="M148" t="s">
        <v>1793</v>
      </c>
      <c r="N148" t="s">
        <v>2830</v>
      </c>
      <c r="O148" t="s">
        <v>1794</v>
      </c>
      <c r="P148" t="s">
        <v>1795</v>
      </c>
      <c r="Q148" t="s">
        <v>2830</v>
      </c>
      <c r="R148" t="s">
        <v>1796</v>
      </c>
      <c r="S148" t="s">
        <v>1797</v>
      </c>
      <c r="T148" t="s">
        <v>1798</v>
      </c>
      <c r="U148" t="s">
        <v>1799</v>
      </c>
      <c r="V148" t="s">
        <v>1800</v>
      </c>
      <c r="W148" t="s">
        <v>2830</v>
      </c>
      <c r="X148">
        <v>3</v>
      </c>
      <c r="Z148">
        <v>20</v>
      </c>
      <c r="AA148" t="s">
        <v>2830</v>
      </c>
      <c r="AB148" s="1">
        <v>42474</v>
      </c>
      <c r="AC148" t="s">
        <v>2830</v>
      </c>
      <c r="AD148" t="s">
        <v>2830</v>
      </c>
      <c r="AE148" t="s">
        <v>43</v>
      </c>
      <c r="AF148" t="s">
        <v>57</v>
      </c>
    </row>
    <row r="149" spans="1:32" x14ac:dyDescent="0.3">
      <c r="A149" s="4">
        <v>148</v>
      </c>
      <c r="B149" s="5" t="s">
        <v>43</v>
      </c>
      <c r="C149" t="s">
        <v>1801</v>
      </c>
      <c r="D149" t="s">
        <v>1802</v>
      </c>
      <c r="E149" t="s">
        <v>1803</v>
      </c>
      <c r="F149" t="s">
        <v>1804</v>
      </c>
      <c r="G149" s="1">
        <v>44181</v>
      </c>
      <c r="H149">
        <v>2020</v>
      </c>
      <c r="I149" t="s">
        <v>2830</v>
      </c>
      <c r="K149">
        <v>1</v>
      </c>
      <c r="L149" t="s">
        <v>2894</v>
      </c>
      <c r="M149" t="s">
        <v>1805</v>
      </c>
      <c r="N149" t="s">
        <v>1806</v>
      </c>
      <c r="O149" t="s">
        <v>1807</v>
      </c>
      <c r="P149" t="s">
        <v>1808</v>
      </c>
      <c r="Q149" t="s">
        <v>2830</v>
      </c>
      <c r="R149" t="s">
        <v>1809</v>
      </c>
      <c r="S149" t="s">
        <v>1810</v>
      </c>
      <c r="T149" t="s">
        <v>1811</v>
      </c>
      <c r="U149" t="s">
        <v>1812</v>
      </c>
      <c r="V149" t="s">
        <v>1813</v>
      </c>
      <c r="W149" t="s">
        <v>2830</v>
      </c>
      <c r="Z149">
        <v>12</v>
      </c>
      <c r="AA149" t="s">
        <v>43</v>
      </c>
      <c r="AB149" s="1">
        <v>44181</v>
      </c>
      <c r="AC149" t="s">
        <v>2830</v>
      </c>
      <c r="AD149" t="s">
        <v>2830</v>
      </c>
      <c r="AE149" t="s">
        <v>43</v>
      </c>
      <c r="AF149" t="s">
        <v>57</v>
      </c>
    </row>
    <row r="150" spans="1:32" x14ac:dyDescent="0.3">
      <c r="A150" s="3">
        <v>149</v>
      </c>
      <c r="B150" s="3" t="s">
        <v>43</v>
      </c>
      <c r="C150" t="s">
        <v>1814</v>
      </c>
      <c r="D150" t="s">
        <v>1815</v>
      </c>
      <c r="E150" t="s">
        <v>1816</v>
      </c>
      <c r="F150" t="s">
        <v>1817</v>
      </c>
      <c r="G150" s="1">
        <v>43706</v>
      </c>
      <c r="H150">
        <v>2019</v>
      </c>
      <c r="I150" t="s">
        <v>2830</v>
      </c>
      <c r="K150">
        <v>179</v>
      </c>
      <c r="L150" t="s">
        <v>2955</v>
      </c>
      <c r="M150" t="s">
        <v>1818</v>
      </c>
      <c r="N150" t="s">
        <v>1819</v>
      </c>
      <c r="O150" t="s">
        <v>1820</v>
      </c>
      <c r="P150" t="s">
        <v>1821</v>
      </c>
      <c r="Q150" t="s">
        <v>2830</v>
      </c>
      <c r="R150" t="s">
        <v>1822</v>
      </c>
      <c r="S150" t="s">
        <v>1823</v>
      </c>
      <c r="T150" t="s">
        <v>1824</v>
      </c>
      <c r="U150" t="s">
        <v>1825</v>
      </c>
      <c r="V150" t="s">
        <v>1826</v>
      </c>
      <c r="W150" t="s">
        <v>2830</v>
      </c>
      <c r="X150">
        <v>38</v>
      </c>
      <c r="Z150">
        <v>20</v>
      </c>
      <c r="AA150" t="s">
        <v>43</v>
      </c>
      <c r="AB150" s="1">
        <v>43706</v>
      </c>
      <c r="AC150" t="s">
        <v>2830</v>
      </c>
      <c r="AD150" t="s">
        <v>2830</v>
      </c>
      <c r="AE150" t="s">
        <v>43</v>
      </c>
      <c r="AF150" t="s">
        <v>57</v>
      </c>
    </row>
    <row r="151" spans="1:32" x14ac:dyDescent="0.3">
      <c r="A151" s="4">
        <v>150</v>
      </c>
      <c r="B151" s="5" t="s">
        <v>43</v>
      </c>
      <c r="C151" t="s">
        <v>1827</v>
      </c>
      <c r="D151" t="s">
        <v>1828</v>
      </c>
      <c r="E151" t="s">
        <v>1829</v>
      </c>
      <c r="F151" t="s">
        <v>1830</v>
      </c>
      <c r="G151" s="1">
        <v>37706</v>
      </c>
      <c r="H151">
        <v>2003</v>
      </c>
      <c r="I151" t="s">
        <v>2885</v>
      </c>
      <c r="J151">
        <v>2</v>
      </c>
      <c r="K151">
        <v>26</v>
      </c>
      <c r="L151" t="s">
        <v>2956</v>
      </c>
      <c r="M151" t="s">
        <v>1831</v>
      </c>
      <c r="N151" t="s">
        <v>1832</v>
      </c>
      <c r="O151" t="s">
        <v>2830</v>
      </c>
      <c r="P151" t="s">
        <v>1833</v>
      </c>
      <c r="Q151" t="s">
        <v>2830</v>
      </c>
      <c r="R151" t="s">
        <v>1834</v>
      </c>
      <c r="S151" t="s">
        <v>2830</v>
      </c>
      <c r="T151" t="s">
        <v>1835</v>
      </c>
      <c r="U151" t="s">
        <v>1836</v>
      </c>
      <c r="V151" t="s">
        <v>1837</v>
      </c>
      <c r="W151" t="s">
        <v>2830</v>
      </c>
      <c r="X151">
        <v>1</v>
      </c>
      <c r="Y151">
        <v>4</v>
      </c>
      <c r="Z151">
        <v>3</v>
      </c>
      <c r="AA151" t="s">
        <v>43</v>
      </c>
      <c r="AB151" s="1">
        <v>37706</v>
      </c>
      <c r="AC151" t="s">
        <v>2830</v>
      </c>
      <c r="AD151" t="s">
        <v>2830</v>
      </c>
      <c r="AE151" t="s">
        <v>43</v>
      </c>
      <c r="AF151" t="s">
        <v>1838</v>
      </c>
    </row>
    <row r="152" spans="1:32" x14ac:dyDescent="0.3">
      <c r="A152" s="3">
        <v>151</v>
      </c>
      <c r="B152" s="3" t="s">
        <v>43</v>
      </c>
      <c r="C152" t="s">
        <v>1839</v>
      </c>
      <c r="D152" t="s">
        <v>1840</v>
      </c>
      <c r="E152" t="s">
        <v>1841</v>
      </c>
      <c r="F152" t="s">
        <v>1842</v>
      </c>
      <c r="G152" s="1">
        <v>44405</v>
      </c>
      <c r="H152">
        <v>2021</v>
      </c>
      <c r="I152" t="s">
        <v>2830</v>
      </c>
      <c r="K152">
        <v>4586</v>
      </c>
      <c r="L152" t="s">
        <v>2957</v>
      </c>
      <c r="M152" t="s">
        <v>1843</v>
      </c>
      <c r="N152" t="s">
        <v>1844</v>
      </c>
      <c r="O152" t="s">
        <v>1845</v>
      </c>
      <c r="P152" t="s">
        <v>1846</v>
      </c>
      <c r="Q152" t="s">
        <v>1847</v>
      </c>
      <c r="R152" t="s">
        <v>1848</v>
      </c>
      <c r="S152" t="s">
        <v>2830</v>
      </c>
      <c r="T152" t="s">
        <v>1849</v>
      </c>
      <c r="U152" t="s">
        <v>1850</v>
      </c>
      <c r="V152" t="s">
        <v>1851</v>
      </c>
      <c r="W152" t="s">
        <v>2830</v>
      </c>
      <c r="Z152">
        <v>21</v>
      </c>
      <c r="AA152" t="s">
        <v>2830</v>
      </c>
      <c r="AB152" s="1">
        <v>44405</v>
      </c>
      <c r="AC152" t="s">
        <v>2830</v>
      </c>
      <c r="AD152" t="s">
        <v>2830</v>
      </c>
      <c r="AE152" t="s">
        <v>43</v>
      </c>
      <c r="AF152" t="s">
        <v>57</v>
      </c>
    </row>
    <row r="153" spans="1:32" x14ac:dyDescent="0.3">
      <c r="A153" s="4">
        <v>152</v>
      </c>
      <c r="B153" s="5" t="s">
        <v>43</v>
      </c>
      <c r="C153" t="s">
        <v>1852</v>
      </c>
      <c r="D153" t="s">
        <v>1853</v>
      </c>
      <c r="E153" t="s">
        <v>1854</v>
      </c>
      <c r="F153" t="s">
        <v>1855</v>
      </c>
      <c r="G153" s="1">
        <v>44237</v>
      </c>
      <c r="H153">
        <v>2021</v>
      </c>
      <c r="I153" t="s">
        <v>2830</v>
      </c>
      <c r="K153">
        <v>1</v>
      </c>
      <c r="L153" t="s">
        <v>2883</v>
      </c>
      <c r="M153" t="s">
        <v>1856</v>
      </c>
      <c r="N153" t="s">
        <v>2830</v>
      </c>
      <c r="O153" t="s">
        <v>1857</v>
      </c>
      <c r="P153" t="s">
        <v>1858</v>
      </c>
      <c r="Q153" t="s">
        <v>1859</v>
      </c>
      <c r="R153" t="s">
        <v>1860</v>
      </c>
      <c r="S153" t="s">
        <v>1861</v>
      </c>
      <c r="T153" t="s">
        <v>1862</v>
      </c>
      <c r="U153" t="s">
        <v>1863</v>
      </c>
      <c r="V153" t="s">
        <v>1864</v>
      </c>
      <c r="W153" t="s">
        <v>2830</v>
      </c>
      <c r="Z153">
        <v>25</v>
      </c>
      <c r="AA153" t="s">
        <v>43</v>
      </c>
      <c r="AB153" s="1">
        <v>44237</v>
      </c>
      <c r="AC153" t="s">
        <v>2830</v>
      </c>
      <c r="AD153" t="s">
        <v>2830</v>
      </c>
      <c r="AE153" t="s">
        <v>43</v>
      </c>
      <c r="AF153" t="s">
        <v>57</v>
      </c>
    </row>
    <row r="154" spans="1:32" x14ac:dyDescent="0.3">
      <c r="A154" s="3">
        <v>153</v>
      </c>
      <c r="B154" s="3" t="s">
        <v>43</v>
      </c>
      <c r="C154" t="s">
        <v>1865</v>
      </c>
      <c r="D154" t="s">
        <v>1866</v>
      </c>
      <c r="E154" t="s">
        <v>1867</v>
      </c>
      <c r="F154" t="s">
        <v>1868</v>
      </c>
      <c r="G154" s="1">
        <v>39384</v>
      </c>
      <c r="H154">
        <v>2007</v>
      </c>
      <c r="I154" t="s">
        <v>2830</v>
      </c>
      <c r="K154">
        <v>3074</v>
      </c>
      <c r="L154" t="s">
        <v>2958</v>
      </c>
      <c r="M154" t="s">
        <v>1869</v>
      </c>
      <c r="N154" t="s">
        <v>1870</v>
      </c>
      <c r="O154" t="s">
        <v>1871</v>
      </c>
      <c r="P154" t="s">
        <v>1872</v>
      </c>
      <c r="Q154" t="s">
        <v>2830</v>
      </c>
      <c r="R154" t="s">
        <v>1873</v>
      </c>
      <c r="S154" t="s">
        <v>2830</v>
      </c>
      <c r="T154" t="s">
        <v>1874</v>
      </c>
      <c r="U154" t="s">
        <v>1875</v>
      </c>
      <c r="V154" t="s">
        <v>1876</v>
      </c>
      <c r="W154" t="s">
        <v>2830</v>
      </c>
      <c r="X154">
        <v>8</v>
      </c>
      <c r="Z154">
        <v>8</v>
      </c>
      <c r="AA154" t="s">
        <v>43</v>
      </c>
      <c r="AB154" s="1">
        <v>39384</v>
      </c>
      <c r="AC154" t="s">
        <v>2830</v>
      </c>
      <c r="AD154" t="s">
        <v>2830</v>
      </c>
      <c r="AE154" t="s">
        <v>43</v>
      </c>
      <c r="AF154" t="s">
        <v>57</v>
      </c>
    </row>
    <row r="155" spans="1:32" x14ac:dyDescent="0.3">
      <c r="A155" s="4">
        <v>154</v>
      </c>
      <c r="B155" s="5" t="s">
        <v>43</v>
      </c>
      <c r="C155" t="s">
        <v>1877</v>
      </c>
      <c r="D155" t="s">
        <v>1878</v>
      </c>
      <c r="E155" t="s">
        <v>1879</v>
      </c>
      <c r="F155" t="s">
        <v>1880</v>
      </c>
      <c r="G155" s="1">
        <v>43676</v>
      </c>
      <c r="H155">
        <v>2019</v>
      </c>
      <c r="I155" t="s">
        <v>2959</v>
      </c>
      <c r="J155">
        <v>4</v>
      </c>
      <c r="K155">
        <v>32</v>
      </c>
      <c r="L155" t="s">
        <v>2960</v>
      </c>
      <c r="M155" t="s">
        <v>1881</v>
      </c>
      <c r="N155" t="s">
        <v>1882</v>
      </c>
      <c r="O155" t="s">
        <v>2830</v>
      </c>
      <c r="P155" t="s">
        <v>1883</v>
      </c>
      <c r="Q155" t="s">
        <v>2830</v>
      </c>
      <c r="R155" t="s">
        <v>1884</v>
      </c>
      <c r="S155" t="s">
        <v>2830</v>
      </c>
      <c r="T155" t="s">
        <v>1885</v>
      </c>
      <c r="U155" t="s">
        <v>1886</v>
      </c>
      <c r="V155" t="s">
        <v>1887</v>
      </c>
      <c r="W155" t="s">
        <v>2830</v>
      </c>
      <c r="X155">
        <v>4</v>
      </c>
      <c r="Z155">
        <v>20</v>
      </c>
      <c r="AA155" t="s">
        <v>43</v>
      </c>
      <c r="AB155" s="1">
        <v>43676</v>
      </c>
      <c r="AC155" t="s">
        <v>2830</v>
      </c>
      <c r="AD155" t="s">
        <v>2830</v>
      </c>
      <c r="AE155" t="s">
        <v>43</v>
      </c>
      <c r="AF155" t="s">
        <v>1838</v>
      </c>
    </row>
    <row r="156" spans="1:32" x14ac:dyDescent="0.3">
      <c r="A156" s="3">
        <v>155</v>
      </c>
      <c r="B156" s="3" t="s">
        <v>43</v>
      </c>
      <c r="C156" t="s">
        <v>1888</v>
      </c>
      <c r="D156" t="s">
        <v>1889</v>
      </c>
      <c r="E156" t="s">
        <v>1890</v>
      </c>
      <c r="F156" t="s">
        <v>1891</v>
      </c>
      <c r="G156" s="1">
        <v>44874</v>
      </c>
      <c r="H156">
        <v>2022</v>
      </c>
      <c r="I156" t="s">
        <v>2830</v>
      </c>
      <c r="K156">
        <v>1</v>
      </c>
      <c r="L156" t="s">
        <v>2833</v>
      </c>
      <c r="M156" t="s">
        <v>1892</v>
      </c>
      <c r="N156" t="s">
        <v>2830</v>
      </c>
      <c r="O156" t="s">
        <v>1893</v>
      </c>
      <c r="P156" t="s">
        <v>1894</v>
      </c>
      <c r="Q156" t="s">
        <v>2830</v>
      </c>
      <c r="R156" t="s">
        <v>1895</v>
      </c>
      <c r="S156" t="s">
        <v>1896</v>
      </c>
      <c r="T156" t="s">
        <v>1897</v>
      </c>
      <c r="U156" t="s">
        <v>1898</v>
      </c>
      <c r="V156" t="s">
        <v>1899</v>
      </c>
      <c r="W156" t="s">
        <v>2830</v>
      </c>
      <c r="Z156">
        <v>7</v>
      </c>
      <c r="AA156" t="s">
        <v>43</v>
      </c>
      <c r="AB156" s="1">
        <v>44874</v>
      </c>
      <c r="AC156" t="s">
        <v>2830</v>
      </c>
      <c r="AD156" t="s">
        <v>2830</v>
      </c>
      <c r="AE156" t="s">
        <v>43</v>
      </c>
      <c r="AF156" t="s">
        <v>57</v>
      </c>
    </row>
    <row r="157" spans="1:32" x14ac:dyDescent="0.3">
      <c r="A157" s="4">
        <v>156</v>
      </c>
      <c r="B157" s="5" t="s">
        <v>43</v>
      </c>
      <c r="C157" t="s">
        <v>1900</v>
      </c>
      <c r="D157" t="s">
        <v>1901</v>
      </c>
      <c r="E157" t="s">
        <v>1902</v>
      </c>
      <c r="F157" t="s">
        <v>1903</v>
      </c>
      <c r="G157" s="1">
        <v>40878</v>
      </c>
      <c r="H157">
        <v>2011</v>
      </c>
      <c r="I157" t="s">
        <v>2830</v>
      </c>
      <c r="K157">
        <v>284</v>
      </c>
      <c r="L157" t="s">
        <v>2961</v>
      </c>
      <c r="M157" t="s">
        <v>1904</v>
      </c>
      <c r="N157" t="s">
        <v>2830</v>
      </c>
      <c r="O157" t="s">
        <v>1905</v>
      </c>
      <c r="P157" t="s">
        <v>1906</v>
      </c>
      <c r="Q157" t="s">
        <v>2830</v>
      </c>
      <c r="R157" t="s">
        <v>1907</v>
      </c>
      <c r="S157" t="s">
        <v>1908</v>
      </c>
      <c r="T157" t="s">
        <v>1909</v>
      </c>
      <c r="U157" t="s">
        <v>1910</v>
      </c>
      <c r="V157" t="s">
        <v>1911</v>
      </c>
      <c r="W157" t="s">
        <v>2830</v>
      </c>
      <c r="X157">
        <v>12</v>
      </c>
      <c r="Y157">
        <v>1</v>
      </c>
      <c r="Z157">
        <v>15</v>
      </c>
      <c r="AA157" t="s">
        <v>43</v>
      </c>
      <c r="AB157" s="1">
        <v>40878</v>
      </c>
      <c r="AC157" t="s">
        <v>2830</v>
      </c>
      <c r="AD157" t="s">
        <v>2830</v>
      </c>
      <c r="AE157" t="s">
        <v>43</v>
      </c>
      <c r="AF157" t="s">
        <v>57</v>
      </c>
    </row>
    <row r="158" spans="1:32" x14ac:dyDescent="0.3">
      <c r="A158" s="3">
        <v>157</v>
      </c>
      <c r="B158" s="3" t="s">
        <v>43</v>
      </c>
      <c r="C158" t="s">
        <v>1912</v>
      </c>
      <c r="D158" t="s">
        <v>1913</v>
      </c>
      <c r="E158" t="s">
        <v>1914</v>
      </c>
      <c r="F158" t="s">
        <v>1915</v>
      </c>
      <c r="G158" s="1">
        <v>42579</v>
      </c>
      <c r="H158">
        <v>2016</v>
      </c>
      <c r="I158" t="s">
        <v>2830</v>
      </c>
      <c r="K158">
        <v>1</v>
      </c>
      <c r="L158" t="s">
        <v>2841</v>
      </c>
      <c r="M158" t="s">
        <v>1916</v>
      </c>
      <c r="N158" t="s">
        <v>2830</v>
      </c>
      <c r="O158" t="s">
        <v>1917</v>
      </c>
      <c r="P158" t="s">
        <v>1918</v>
      </c>
      <c r="Q158" t="s">
        <v>2830</v>
      </c>
      <c r="R158" t="s">
        <v>1919</v>
      </c>
      <c r="S158" t="s">
        <v>1920</v>
      </c>
      <c r="T158" t="s">
        <v>1921</v>
      </c>
      <c r="U158" t="s">
        <v>1922</v>
      </c>
      <c r="V158" t="s">
        <v>1923</v>
      </c>
      <c r="W158" t="s">
        <v>2830</v>
      </c>
      <c r="X158">
        <v>1</v>
      </c>
      <c r="Z158">
        <v>11</v>
      </c>
      <c r="AA158" t="s">
        <v>43</v>
      </c>
      <c r="AB158" s="1">
        <v>42579</v>
      </c>
      <c r="AC158" t="s">
        <v>2830</v>
      </c>
      <c r="AD158" t="s">
        <v>2830</v>
      </c>
      <c r="AE158" t="s">
        <v>43</v>
      </c>
      <c r="AF158" t="s">
        <v>57</v>
      </c>
    </row>
    <row r="159" spans="1:32" x14ac:dyDescent="0.3">
      <c r="A159" s="4">
        <v>158</v>
      </c>
      <c r="B159" s="5" t="s">
        <v>43</v>
      </c>
      <c r="C159" t="s">
        <v>1924</v>
      </c>
      <c r="D159" t="s">
        <v>1925</v>
      </c>
      <c r="E159" t="s">
        <v>1926</v>
      </c>
      <c r="F159" t="s">
        <v>1927</v>
      </c>
      <c r="G159" s="1">
        <v>44760</v>
      </c>
      <c r="H159">
        <v>2022</v>
      </c>
      <c r="I159" t="s">
        <v>2830</v>
      </c>
      <c r="K159">
        <v>1</v>
      </c>
      <c r="L159" t="s">
        <v>2962</v>
      </c>
      <c r="M159" t="s">
        <v>1928</v>
      </c>
      <c r="N159" t="s">
        <v>2830</v>
      </c>
      <c r="O159" t="s">
        <v>1929</v>
      </c>
      <c r="P159" t="s">
        <v>1930</v>
      </c>
      <c r="Q159" t="s">
        <v>1931</v>
      </c>
      <c r="R159" t="s">
        <v>1932</v>
      </c>
      <c r="S159" t="s">
        <v>2830</v>
      </c>
      <c r="T159" t="s">
        <v>1933</v>
      </c>
      <c r="U159" t="s">
        <v>1934</v>
      </c>
      <c r="V159" t="s">
        <v>1935</v>
      </c>
      <c r="W159" t="s">
        <v>2830</v>
      </c>
      <c r="X159">
        <v>1</v>
      </c>
      <c r="Z159">
        <v>27</v>
      </c>
      <c r="AA159" t="s">
        <v>43</v>
      </c>
      <c r="AB159" s="1">
        <v>44760</v>
      </c>
      <c r="AC159" t="s">
        <v>2830</v>
      </c>
      <c r="AD159" t="s">
        <v>2830</v>
      </c>
      <c r="AE159" t="s">
        <v>43</v>
      </c>
      <c r="AF159" t="s">
        <v>57</v>
      </c>
    </row>
    <row r="160" spans="1:32" x14ac:dyDescent="0.3">
      <c r="A160" s="3">
        <v>159</v>
      </c>
      <c r="B160" s="3" t="s">
        <v>43</v>
      </c>
      <c r="C160" t="s">
        <v>1936</v>
      </c>
      <c r="D160" t="s">
        <v>1937</v>
      </c>
      <c r="E160" t="s">
        <v>1938</v>
      </c>
      <c r="F160" t="s">
        <v>1939</v>
      </c>
      <c r="G160" s="1">
        <v>42705</v>
      </c>
      <c r="H160">
        <v>2016</v>
      </c>
      <c r="I160" t="s">
        <v>2830</v>
      </c>
      <c r="K160">
        <v>1</v>
      </c>
      <c r="L160" t="s">
        <v>2894</v>
      </c>
      <c r="M160" t="s">
        <v>1940</v>
      </c>
      <c r="N160" t="s">
        <v>2830</v>
      </c>
      <c r="O160" t="s">
        <v>1941</v>
      </c>
      <c r="P160" t="s">
        <v>1942</v>
      </c>
      <c r="Q160" t="s">
        <v>2830</v>
      </c>
      <c r="R160" t="s">
        <v>1943</v>
      </c>
      <c r="S160" t="s">
        <v>1944</v>
      </c>
      <c r="T160" t="s">
        <v>1945</v>
      </c>
      <c r="U160" t="s">
        <v>1946</v>
      </c>
      <c r="V160" t="s">
        <v>1947</v>
      </c>
      <c r="W160" t="s">
        <v>2830</v>
      </c>
      <c r="X160">
        <v>2</v>
      </c>
      <c r="Z160">
        <v>3</v>
      </c>
      <c r="AA160" t="s">
        <v>43</v>
      </c>
      <c r="AB160" s="1">
        <v>42705</v>
      </c>
      <c r="AC160" t="s">
        <v>2830</v>
      </c>
      <c r="AD160" t="s">
        <v>2830</v>
      </c>
      <c r="AE160" t="s">
        <v>43</v>
      </c>
      <c r="AF160" t="s">
        <v>57</v>
      </c>
    </row>
    <row r="161" spans="1:32" x14ac:dyDescent="0.3">
      <c r="A161" s="4">
        <v>160</v>
      </c>
      <c r="B161" s="5" t="s">
        <v>43</v>
      </c>
      <c r="C161" t="s">
        <v>1948</v>
      </c>
      <c r="D161" t="s">
        <v>1949</v>
      </c>
      <c r="E161" t="s">
        <v>1950</v>
      </c>
      <c r="F161" t="s">
        <v>1951</v>
      </c>
      <c r="G161" s="1">
        <v>40330</v>
      </c>
      <c r="H161">
        <v>2010</v>
      </c>
      <c r="I161" t="s">
        <v>2963</v>
      </c>
      <c r="J161">
        <v>2</v>
      </c>
      <c r="K161">
        <v>277</v>
      </c>
      <c r="L161" t="s">
        <v>2949</v>
      </c>
      <c r="M161" t="s">
        <v>1952</v>
      </c>
      <c r="N161" t="s">
        <v>1953</v>
      </c>
      <c r="O161" t="s">
        <v>2830</v>
      </c>
      <c r="P161" t="s">
        <v>1954</v>
      </c>
      <c r="Q161" t="s">
        <v>2830</v>
      </c>
      <c r="R161" t="s">
        <v>1955</v>
      </c>
      <c r="S161" t="s">
        <v>1956</v>
      </c>
      <c r="T161" t="s">
        <v>1957</v>
      </c>
      <c r="U161" t="s">
        <v>1958</v>
      </c>
      <c r="V161" t="s">
        <v>1959</v>
      </c>
      <c r="W161" t="s">
        <v>2830</v>
      </c>
      <c r="X161">
        <v>80</v>
      </c>
      <c r="Y161">
        <v>2</v>
      </c>
      <c r="Z161">
        <v>39</v>
      </c>
      <c r="AA161" t="s">
        <v>43</v>
      </c>
      <c r="AB161" s="1">
        <v>40330</v>
      </c>
      <c r="AC161" t="s">
        <v>2830</v>
      </c>
      <c r="AD161" t="s">
        <v>2830</v>
      </c>
      <c r="AE161" t="s">
        <v>43</v>
      </c>
      <c r="AF161" t="s">
        <v>44</v>
      </c>
    </row>
    <row r="162" spans="1:32" x14ac:dyDescent="0.3">
      <c r="A162" s="3">
        <v>161</v>
      </c>
      <c r="B162" s="3" t="s">
        <v>43</v>
      </c>
      <c r="C162" t="s">
        <v>1960</v>
      </c>
      <c r="D162" t="s">
        <v>1961</v>
      </c>
      <c r="E162" t="s">
        <v>1962</v>
      </c>
      <c r="F162" t="s">
        <v>1963</v>
      </c>
      <c r="G162" s="1">
        <v>37474</v>
      </c>
      <c r="H162">
        <v>1998</v>
      </c>
      <c r="I162" t="s">
        <v>2830</v>
      </c>
      <c r="K162">
        <v>292</v>
      </c>
      <c r="L162" t="s">
        <v>2964</v>
      </c>
      <c r="M162" t="s">
        <v>1964</v>
      </c>
      <c r="N162" t="s">
        <v>1965</v>
      </c>
      <c r="O162" t="s">
        <v>1966</v>
      </c>
      <c r="P162" t="s">
        <v>1967</v>
      </c>
      <c r="Q162" t="s">
        <v>2830</v>
      </c>
      <c r="R162" t="s">
        <v>1968</v>
      </c>
      <c r="S162" t="s">
        <v>2830</v>
      </c>
      <c r="T162" t="s">
        <v>1969</v>
      </c>
      <c r="U162" t="s">
        <v>1970</v>
      </c>
      <c r="V162" t="s">
        <v>1971</v>
      </c>
      <c r="W162" t="s">
        <v>2830</v>
      </c>
      <c r="X162">
        <v>2</v>
      </c>
      <c r="Z162">
        <v>9</v>
      </c>
      <c r="AA162" t="s">
        <v>43</v>
      </c>
      <c r="AB162" s="1">
        <v>37474</v>
      </c>
      <c r="AC162" t="s">
        <v>2830</v>
      </c>
      <c r="AD162" t="s">
        <v>2830</v>
      </c>
      <c r="AE162" t="s">
        <v>43</v>
      </c>
      <c r="AF162" t="s">
        <v>57</v>
      </c>
    </row>
    <row r="163" spans="1:32" x14ac:dyDescent="0.3">
      <c r="A163" s="4">
        <v>162</v>
      </c>
      <c r="B163" s="5" t="s">
        <v>43</v>
      </c>
      <c r="C163" t="s">
        <v>1972</v>
      </c>
      <c r="D163" t="s">
        <v>1973</v>
      </c>
      <c r="E163" t="s">
        <v>1974</v>
      </c>
      <c r="F163" t="s">
        <v>1975</v>
      </c>
      <c r="G163" s="1">
        <v>43864</v>
      </c>
      <c r="H163">
        <v>2019</v>
      </c>
      <c r="I163" t="s">
        <v>2830</v>
      </c>
      <c r="K163">
        <v>379</v>
      </c>
      <c r="L163" t="s">
        <v>2965</v>
      </c>
      <c r="M163" t="s">
        <v>1976</v>
      </c>
      <c r="N163" t="s">
        <v>2830</v>
      </c>
      <c r="O163" t="s">
        <v>1977</v>
      </c>
      <c r="P163" t="s">
        <v>1978</v>
      </c>
      <c r="Q163" t="s">
        <v>2830</v>
      </c>
      <c r="R163" t="s">
        <v>1979</v>
      </c>
      <c r="S163" t="s">
        <v>1980</v>
      </c>
      <c r="T163" t="s">
        <v>2830</v>
      </c>
      <c r="U163" t="s">
        <v>1981</v>
      </c>
      <c r="V163" t="s">
        <v>1982</v>
      </c>
      <c r="W163" t="s">
        <v>2830</v>
      </c>
      <c r="X163">
        <v>13</v>
      </c>
      <c r="Z163">
        <v>14</v>
      </c>
      <c r="AA163" t="s">
        <v>43</v>
      </c>
      <c r="AB163" s="1">
        <v>43864</v>
      </c>
      <c r="AC163" t="s">
        <v>2830</v>
      </c>
      <c r="AD163" t="s">
        <v>2830</v>
      </c>
      <c r="AE163" t="s">
        <v>43</v>
      </c>
      <c r="AF163" t="s">
        <v>57</v>
      </c>
    </row>
    <row r="164" spans="1:32" x14ac:dyDescent="0.3">
      <c r="A164" s="3">
        <v>163</v>
      </c>
      <c r="B164" s="3" t="s">
        <v>43</v>
      </c>
      <c r="C164" t="s">
        <v>1983</v>
      </c>
      <c r="D164" t="s">
        <v>1984</v>
      </c>
      <c r="E164" t="s">
        <v>1985</v>
      </c>
      <c r="F164" t="s">
        <v>1986</v>
      </c>
      <c r="G164" s="1">
        <v>44692</v>
      </c>
      <c r="H164">
        <v>2022</v>
      </c>
      <c r="I164" t="s">
        <v>2830</v>
      </c>
      <c r="K164">
        <v>969</v>
      </c>
      <c r="L164" t="s">
        <v>2966</v>
      </c>
      <c r="M164" t="s">
        <v>1987</v>
      </c>
      <c r="N164" t="s">
        <v>1988</v>
      </c>
      <c r="O164" t="s">
        <v>1989</v>
      </c>
      <c r="P164" t="s">
        <v>1990</v>
      </c>
      <c r="Q164" t="s">
        <v>1991</v>
      </c>
      <c r="R164" t="s">
        <v>1992</v>
      </c>
      <c r="S164" t="s">
        <v>1993</v>
      </c>
      <c r="T164" t="s">
        <v>1994</v>
      </c>
      <c r="U164" t="s">
        <v>1995</v>
      </c>
      <c r="V164" t="s">
        <v>1996</v>
      </c>
      <c r="W164" t="s">
        <v>2830</v>
      </c>
      <c r="Z164">
        <v>22</v>
      </c>
      <c r="AA164" t="s">
        <v>43</v>
      </c>
      <c r="AB164" s="1">
        <v>44692</v>
      </c>
      <c r="AC164" t="s">
        <v>2830</v>
      </c>
      <c r="AD164" t="s">
        <v>2830</v>
      </c>
      <c r="AE164" t="s">
        <v>43</v>
      </c>
      <c r="AF164" t="s">
        <v>57</v>
      </c>
    </row>
    <row r="165" spans="1:32" x14ac:dyDescent="0.3">
      <c r="A165" s="4">
        <v>164</v>
      </c>
      <c r="B165" s="5" t="s">
        <v>43</v>
      </c>
      <c r="C165" t="s">
        <v>1997</v>
      </c>
      <c r="D165" t="s">
        <v>1998</v>
      </c>
      <c r="E165" t="s">
        <v>1999</v>
      </c>
      <c r="F165" t="s">
        <v>2000</v>
      </c>
      <c r="G165" s="1">
        <v>37474</v>
      </c>
      <c r="H165">
        <v>1994</v>
      </c>
      <c r="I165" t="s">
        <v>2830</v>
      </c>
      <c r="K165">
        <v>1165</v>
      </c>
      <c r="L165" t="s">
        <v>2001</v>
      </c>
      <c r="M165" t="s">
        <v>2002</v>
      </c>
      <c r="N165" t="s">
        <v>2830</v>
      </c>
      <c r="O165" t="s">
        <v>2003</v>
      </c>
      <c r="P165" t="s">
        <v>2004</v>
      </c>
      <c r="Q165" t="s">
        <v>2830</v>
      </c>
      <c r="R165" t="s">
        <v>2005</v>
      </c>
      <c r="S165" t="s">
        <v>2830</v>
      </c>
      <c r="T165" t="s">
        <v>2006</v>
      </c>
      <c r="U165" t="s">
        <v>2007</v>
      </c>
      <c r="V165" t="s">
        <v>2008</v>
      </c>
      <c r="W165" t="s">
        <v>2830</v>
      </c>
      <c r="Z165">
        <v>10</v>
      </c>
      <c r="AA165" t="s">
        <v>43</v>
      </c>
      <c r="AB165" s="1">
        <v>37474</v>
      </c>
      <c r="AC165" t="s">
        <v>2830</v>
      </c>
      <c r="AD165" t="s">
        <v>2830</v>
      </c>
      <c r="AE165" t="s">
        <v>43</v>
      </c>
      <c r="AF165" t="s">
        <v>57</v>
      </c>
    </row>
    <row r="166" spans="1:32" x14ac:dyDescent="0.3">
      <c r="A166" s="3">
        <v>165</v>
      </c>
      <c r="B166" s="3" t="s">
        <v>43</v>
      </c>
      <c r="C166" t="s">
        <v>2009</v>
      </c>
      <c r="D166" t="s">
        <v>2010</v>
      </c>
      <c r="E166" t="s">
        <v>2011</v>
      </c>
      <c r="F166" t="s">
        <v>2012</v>
      </c>
      <c r="G166" s="1">
        <v>43415</v>
      </c>
      <c r="H166">
        <v>2018</v>
      </c>
      <c r="I166" t="s">
        <v>2830</v>
      </c>
      <c r="K166">
        <v>1</v>
      </c>
      <c r="L166" t="s">
        <v>2833</v>
      </c>
      <c r="M166" t="s">
        <v>2013</v>
      </c>
      <c r="N166" t="s">
        <v>2830</v>
      </c>
      <c r="O166" t="s">
        <v>2014</v>
      </c>
      <c r="P166" t="s">
        <v>2015</v>
      </c>
      <c r="Q166" t="s">
        <v>2830</v>
      </c>
      <c r="R166" t="s">
        <v>2016</v>
      </c>
      <c r="S166" t="s">
        <v>2830</v>
      </c>
      <c r="T166" t="s">
        <v>2017</v>
      </c>
      <c r="U166" t="s">
        <v>2018</v>
      </c>
      <c r="V166" t="s">
        <v>2019</v>
      </c>
      <c r="W166" t="s">
        <v>2830</v>
      </c>
      <c r="X166">
        <v>1</v>
      </c>
      <c r="Z166">
        <v>14</v>
      </c>
      <c r="AA166" t="s">
        <v>43</v>
      </c>
      <c r="AB166" s="1">
        <v>43415</v>
      </c>
      <c r="AC166" t="s">
        <v>2830</v>
      </c>
      <c r="AD166" t="s">
        <v>2830</v>
      </c>
      <c r="AE166" t="s">
        <v>43</v>
      </c>
      <c r="AF166" t="s">
        <v>57</v>
      </c>
    </row>
    <row r="167" spans="1:32" x14ac:dyDescent="0.3">
      <c r="A167" s="4">
        <v>166</v>
      </c>
      <c r="B167" s="5" t="s">
        <v>43</v>
      </c>
      <c r="C167" t="s">
        <v>2020</v>
      </c>
      <c r="D167" t="s">
        <v>2021</v>
      </c>
      <c r="E167" t="s">
        <v>2022</v>
      </c>
      <c r="F167" t="s">
        <v>146</v>
      </c>
      <c r="G167" s="1">
        <v>44130</v>
      </c>
      <c r="H167">
        <v>2020</v>
      </c>
      <c r="I167" t="s">
        <v>2883</v>
      </c>
      <c r="K167">
        <v>190403</v>
      </c>
      <c r="L167" t="s">
        <v>2967</v>
      </c>
      <c r="M167" t="s">
        <v>2023</v>
      </c>
      <c r="N167" t="s">
        <v>148</v>
      </c>
      <c r="O167" t="s">
        <v>2830</v>
      </c>
      <c r="P167" t="s">
        <v>2024</v>
      </c>
      <c r="Q167" t="s">
        <v>2025</v>
      </c>
      <c r="R167" t="s">
        <v>2026</v>
      </c>
      <c r="S167" t="s">
        <v>2027</v>
      </c>
      <c r="T167" t="s">
        <v>2028</v>
      </c>
      <c r="U167" t="s">
        <v>2029</v>
      </c>
      <c r="V167" t="s">
        <v>2030</v>
      </c>
      <c r="W167" t="s">
        <v>2830</v>
      </c>
      <c r="X167">
        <v>9</v>
      </c>
      <c r="Z167">
        <v>29</v>
      </c>
      <c r="AA167" t="s">
        <v>156</v>
      </c>
      <c r="AB167" s="1">
        <v>44123</v>
      </c>
      <c r="AC167" t="s">
        <v>2830</v>
      </c>
      <c r="AD167" t="s">
        <v>2830</v>
      </c>
      <c r="AE167" t="s">
        <v>43</v>
      </c>
      <c r="AF167" t="s">
        <v>44</v>
      </c>
    </row>
    <row r="168" spans="1:32" x14ac:dyDescent="0.3">
      <c r="A168" s="3">
        <v>167</v>
      </c>
      <c r="B168" s="3" t="s">
        <v>43</v>
      </c>
      <c r="C168" t="s">
        <v>2031</v>
      </c>
      <c r="D168" t="s">
        <v>2032</v>
      </c>
      <c r="E168" t="s">
        <v>2033</v>
      </c>
      <c r="F168" t="s">
        <v>2034</v>
      </c>
      <c r="G168" s="1">
        <v>44026</v>
      </c>
      <c r="H168">
        <v>2020</v>
      </c>
      <c r="I168" t="s">
        <v>2830</v>
      </c>
      <c r="K168">
        <v>1092</v>
      </c>
      <c r="L168" t="s">
        <v>2937</v>
      </c>
      <c r="M168" t="s">
        <v>2035</v>
      </c>
      <c r="N168" t="s">
        <v>2036</v>
      </c>
      <c r="O168" t="s">
        <v>2037</v>
      </c>
      <c r="P168" t="s">
        <v>2038</v>
      </c>
      <c r="Q168" t="s">
        <v>2830</v>
      </c>
      <c r="R168" t="s">
        <v>2039</v>
      </c>
      <c r="S168" t="s">
        <v>2040</v>
      </c>
      <c r="T168" t="s">
        <v>2041</v>
      </c>
      <c r="U168" t="s">
        <v>2042</v>
      </c>
      <c r="V168" t="s">
        <v>2043</v>
      </c>
      <c r="W168" t="s">
        <v>2830</v>
      </c>
      <c r="X168">
        <v>14</v>
      </c>
      <c r="Z168">
        <v>43</v>
      </c>
      <c r="AA168" t="s">
        <v>43</v>
      </c>
      <c r="AB168" s="1">
        <v>44026</v>
      </c>
      <c r="AC168" t="s">
        <v>2830</v>
      </c>
      <c r="AD168" t="s">
        <v>2830</v>
      </c>
      <c r="AE168" t="s">
        <v>43</v>
      </c>
      <c r="AF168" t="s">
        <v>57</v>
      </c>
    </row>
    <row r="169" spans="1:32" x14ac:dyDescent="0.3">
      <c r="A169" s="4">
        <v>168</v>
      </c>
      <c r="B169" s="5" t="s">
        <v>43</v>
      </c>
      <c r="C169" t="s">
        <v>2044</v>
      </c>
      <c r="D169" t="s">
        <v>2045</v>
      </c>
      <c r="E169" t="s">
        <v>2046</v>
      </c>
      <c r="F169" t="s">
        <v>2047</v>
      </c>
      <c r="G169" s="1">
        <v>40833</v>
      </c>
      <c r="H169">
        <v>2011</v>
      </c>
      <c r="I169" t="s">
        <v>2830</v>
      </c>
      <c r="K169">
        <v>779</v>
      </c>
      <c r="L169" t="s">
        <v>2968</v>
      </c>
      <c r="M169" t="s">
        <v>2048</v>
      </c>
      <c r="N169" t="s">
        <v>2830</v>
      </c>
      <c r="O169" t="s">
        <v>2049</v>
      </c>
      <c r="P169" t="s">
        <v>2050</v>
      </c>
      <c r="Q169" t="s">
        <v>2830</v>
      </c>
      <c r="R169" t="s">
        <v>2051</v>
      </c>
      <c r="S169" t="s">
        <v>2052</v>
      </c>
      <c r="T169" t="s">
        <v>2053</v>
      </c>
      <c r="U169" t="s">
        <v>2054</v>
      </c>
      <c r="V169" t="s">
        <v>2055</v>
      </c>
      <c r="W169" t="s">
        <v>2830</v>
      </c>
      <c r="Z169">
        <v>2</v>
      </c>
      <c r="AA169" t="s">
        <v>43</v>
      </c>
      <c r="AB169" s="1">
        <v>40833</v>
      </c>
      <c r="AC169" t="s">
        <v>2830</v>
      </c>
      <c r="AD169" t="s">
        <v>2830</v>
      </c>
      <c r="AE169" t="s">
        <v>43</v>
      </c>
      <c r="AF169" t="s">
        <v>57</v>
      </c>
    </row>
    <row r="170" spans="1:32" x14ac:dyDescent="0.3">
      <c r="A170" s="3">
        <v>169</v>
      </c>
      <c r="B170" s="3" t="s">
        <v>43</v>
      </c>
      <c r="C170" t="s">
        <v>2056</v>
      </c>
      <c r="D170" t="s">
        <v>2057</v>
      </c>
      <c r="E170" t="s">
        <v>2058</v>
      </c>
      <c r="F170" t="s">
        <v>2059</v>
      </c>
      <c r="G170" s="1">
        <v>43027</v>
      </c>
      <c r="H170">
        <v>2017</v>
      </c>
      <c r="I170" t="s">
        <v>2830</v>
      </c>
      <c r="K170">
        <v>1</v>
      </c>
      <c r="L170" t="s">
        <v>2833</v>
      </c>
      <c r="M170" t="s">
        <v>2060</v>
      </c>
      <c r="N170" t="s">
        <v>2830</v>
      </c>
      <c r="O170" t="s">
        <v>2061</v>
      </c>
      <c r="P170" t="s">
        <v>2062</v>
      </c>
      <c r="Q170" t="s">
        <v>2830</v>
      </c>
      <c r="R170" t="s">
        <v>2063</v>
      </c>
      <c r="S170" t="s">
        <v>2064</v>
      </c>
      <c r="T170" t="s">
        <v>2065</v>
      </c>
      <c r="U170" t="s">
        <v>2066</v>
      </c>
      <c r="V170" t="s">
        <v>2067</v>
      </c>
      <c r="W170" t="s">
        <v>2830</v>
      </c>
      <c r="X170">
        <v>2</v>
      </c>
      <c r="Z170">
        <v>22</v>
      </c>
      <c r="AA170" t="s">
        <v>43</v>
      </c>
      <c r="AB170" s="1">
        <v>43027</v>
      </c>
      <c r="AC170" t="s">
        <v>2830</v>
      </c>
      <c r="AD170" t="s">
        <v>2830</v>
      </c>
      <c r="AE170" t="s">
        <v>43</v>
      </c>
      <c r="AF170" t="s">
        <v>57</v>
      </c>
    </row>
    <row r="171" spans="1:32" x14ac:dyDescent="0.3">
      <c r="A171" s="4">
        <v>170</v>
      </c>
      <c r="B171" s="5" t="s">
        <v>43</v>
      </c>
      <c r="C171" t="s">
        <v>2068</v>
      </c>
      <c r="D171" t="s">
        <v>2069</v>
      </c>
      <c r="E171" t="s">
        <v>2070</v>
      </c>
      <c r="F171" t="s">
        <v>2071</v>
      </c>
      <c r="G171" s="1">
        <v>44720</v>
      </c>
      <c r="H171">
        <v>2022</v>
      </c>
      <c r="I171" t="s">
        <v>2830</v>
      </c>
      <c r="K171">
        <v>577</v>
      </c>
      <c r="L171" t="s">
        <v>2969</v>
      </c>
      <c r="M171" t="s">
        <v>2072</v>
      </c>
      <c r="N171" t="s">
        <v>2073</v>
      </c>
      <c r="O171" t="s">
        <v>2074</v>
      </c>
      <c r="P171" t="s">
        <v>2075</v>
      </c>
      <c r="Q171" t="s">
        <v>2830</v>
      </c>
      <c r="R171" t="s">
        <v>2076</v>
      </c>
      <c r="S171" t="s">
        <v>2077</v>
      </c>
      <c r="T171" t="s">
        <v>2078</v>
      </c>
      <c r="U171" t="s">
        <v>2830</v>
      </c>
      <c r="V171" t="s">
        <v>2830</v>
      </c>
      <c r="W171" t="s">
        <v>2830</v>
      </c>
      <c r="Z171">
        <v>23</v>
      </c>
      <c r="AA171" t="s">
        <v>43</v>
      </c>
      <c r="AB171" s="1">
        <v>44720</v>
      </c>
      <c r="AC171" t="s">
        <v>2830</v>
      </c>
      <c r="AD171" t="s">
        <v>2830</v>
      </c>
      <c r="AE171" t="s">
        <v>43</v>
      </c>
      <c r="AF171" t="s">
        <v>57</v>
      </c>
    </row>
    <row r="172" spans="1:32" x14ac:dyDescent="0.3">
      <c r="A172" s="3">
        <v>171</v>
      </c>
      <c r="B172" s="3" t="s">
        <v>43</v>
      </c>
      <c r="C172" t="s">
        <v>2079</v>
      </c>
      <c r="D172" t="s">
        <v>2080</v>
      </c>
      <c r="E172" t="s">
        <v>2081</v>
      </c>
      <c r="F172" t="s">
        <v>2082</v>
      </c>
      <c r="G172" s="1">
        <v>44518</v>
      </c>
      <c r="H172">
        <v>2021</v>
      </c>
      <c r="I172" t="s">
        <v>2830</v>
      </c>
      <c r="K172">
        <v>204</v>
      </c>
      <c r="L172" t="s">
        <v>2970</v>
      </c>
      <c r="M172" t="s">
        <v>2083</v>
      </c>
      <c r="N172" t="s">
        <v>2830</v>
      </c>
      <c r="O172" t="s">
        <v>2084</v>
      </c>
      <c r="P172" t="s">
        <v>2085</v>
      </c>
      <c r="Q172" t="s">
        <v>2830</v>
      </c>
      <c r="R172" t="s">
        <v>2086</v>
      </c>
      <c r="S172" t="s">
        <v>2087</v>
      </c>
      <c r="T172" t="s">
        <v>2088</v>
      </c>
      <c r="U172" t="s">
        <v>2089</v>
      </c>
      <c r="V172" t="s">
        <v>2090</v>
      </c>
      <c r="W172" t="s">
        <v>2830</v>
      </c>
      <c r="Z172">
        <v>7</v>
      </c>
      <c r="AA172" t="s">
        <v>43</v>
      </c>
      <c r="AB172" s="1">
        <v>44518</v>
      </c>
      <c r="AC172" t="s">
        <v>2830</v>
      </c>
      <c r="AD172" t="s">
        <v>2830</v>
      </c>
      <c r="AE172" t="s">
        <v>43</v>
      </c>
      <c r="AF172" t="s">
        <v>57</v>
      </c>
    </row>
    <row r="173" spans="1:32" x14ac:dyDescent="0.3">
      <c r="A173" s="4">
        <v>172</v>
      </c>
      <c r="B173" s="5" t="s">
        <v>43</v>
      </c>
      <c r="C173" t="s">
        <v>2091</v>
      </c>
      <c r="D173" t="s">
        <v>2092</v>
      </c>
      <c r="E173" t="s">
        <v>2093</v>
      </c>
      <c r="F173" t="s">
        <v>146</v>
      </c>
      <c r="G173" s="1">
        <v>43747</v>
      </c>
      <c r="H173">
        <v>2019</v>
      </c>
      <c r="I173" t="s">
        <v>2887</v>
      </c>
      <c r="K173">
        <v>142692</v>
      </c>
      <c r="L173" t="s">
        <v>2971</v>
      </c>
      <c r="M173" t="s">
        <v>2094</v>
      </c>
      <c r="N173" t="s">
        <v>148</v>
      </c>
      <c r="O173" t="s">
        <v>2830</v>
      </c>
      <c r="P173" t="s">
        <v>2095</v>
      </c>
      <c r="Q173" t="s">
        <v>2096</v>
      </c>
      <c r="R173" t="s">
        <v>2097</v>
      </c>
      <c r="S173" t="s">
        <v>2098</v>
      </c>
      <c r="T173" t="s">
        <v>2099</v>
      </c>
      <c r="U173" t="s">
        <v>2100</v>
      </c>
      <c r="V173" t="s">
        <v>2101</v>
      </c>
      <c r="W173" t="s">
        <v>2830</v>
      </c>
      <c r="X173">
        <v>9</v>
      </c>
      <c r="Z173">
        <v>28</v>
      </c>
      <c r="AA173" t="s">
        <v>156</v>
      </c>
      <c r="AB173" s="1">
        <v>43738</v>
      </c>
      <c r="AC173" t="s">
        <v>2830</v>
      </c>
      <c r="AD173" t="s">
        <v>2830</v>
      </c>
      <c r="AE173" t="s">
        <v>43</v>
      </c>
      <c r="AF173" t="s">
        <v>44</v>
      </c>
    </row>
    <row r="174" spans="1:32" x14ac:dyDescent="0.3">
      <c r="A174" s="3">
        <v>173</v>
      </c>
      <c r="B174" s="3" t="s">
        <v>43</v>
      </c>
      <c r="C174" t="s">
        <v>2102</v>
      </c>
      <c r="D174" t="s">
        <v>1756</v>
      </c>
      <c r="E174" t="s">
        <v>1757</v>
      </c>
      <c r="F174" t="s">
        <v>146</v>
      </c>
      <c r="G174" s="1">
        <v>44476</v>
      </c>
      <c r="H174">
        <v>2021</v>
      </c>
      <c r="I174" t="s">
        <v>2839</v>
      </c>
      <c r="K174">
        <v>135266</v>
      </c>
      <c r="L174" t="s">
        <v>2972</v>
      </c>
      <c r="M174" t="s">
        <v>2103</v>
      </c>
      <c r="N174" t="s">
        <v>148</v>
      </c>
      <c r="O174" t="s">
        <v>2830</v>
      </c>
      <c r="P174" t="s">
        <v>2104</v>
      </c>
      <c r="Q174" t="s">
        <v>1760</v>
      </c>
      <c r="R174" t="s">
        <v>2105</v>
      </c>
      <c r="S174" t="s">
        <v>2106</v>
      </c>
      <c r="T174" t="s">
        <v>2107</v>
      </c>
      <c r="U174" t="s">
        <v>2108</v>
      </c>
      <c r="V174" t="s">
        <v>2109</v>
      </c>
      <c r="W174" t="s">
        <v>2830</v>
      </c>
      <c r="X174">
        <v>2</v>
      </c>
      <c r="Z174">
        <v>33</v>
      </c>
      <c r="AA174" t="s">
        <v>156</v>
      </c>
      <c r="AB174" s="1">
        <v>44466</v>
      </c>
      <c r="AC174" t="s">
        <v>2830</v>
      </c>
      <c r="AD174" t="s">
        <v>2830</v>
      </c>
      <c r="AE174" t="s">
        <v>43</v>
      </c>
      <c r="AF174" t="s">
        <v>44</v>
      </c>
    </row>
    <row r="175" spans="1:32" x14ac:dyDescent="0.3">
      <c r="A175" s="4">
        <v>174</v>
      </c>
      <c r="B175" s="5" t="s">
        <v>43</v>
      </c>
      <c r="C175" t="s">
        <v>2110</v>
      </c>
      <c r="D175" t="s">
        <v>2111</v>
      </c>
      <c r="E175" t="s">
        <v>2112</v>
      </c>
      <c r="F175" t="s">
        <v>2113</v>
      </c>
      <c r="G175" s="1">
        <v>43899</v>
      </c>
      <c r="H175">
        <v>2019</v>
      </c>
      <c r="I175" t="s">
        <v>2830</v>
      </c>
      <c r="K175">
        <v>63</v>
      </c>
      <c r="L175" t="s">
        <v>2973</v>
      </c>
      <c r="M175" t="s">
        <v>2114</v>
      </c>
      <c r="N175" t="s">
        <v>2830</v>
      </c>
      <c r="O175" t="s">
        <v>2115</v>
      </c>
      <c r="P175" t="s">
        <v>2116</v>
      </c>
      <c r="Q175" t="s">
        <v>2830</v>
      </c>
      <c r="R175" t="s">
        <v>2117</v>
      </c>
      <c r="S175" t="s">
        <v>2118</v>
      </c>
      <c r="T175" t="s">
        <v>2119</v>
      </c>
      <c r="U175" t="s">
        <v>2120</v>
      </c>
      <c r="V175" t="s">
        <v>2121</v>
      </c>
      <c r="W175" t="s">
        <v>2830</v>
      </c>
      <c r="X175">
        <v>1</v>
      </c>
      <c r="Z175">
        <v>7</v>
      </c>
      <c r="AA175" t="s">
        <v>43</v>
      </c>
      <c r="AB175" s="1">
        <v>43899</v>
      </c>
      <c r="AC175" t="s">
        <v>2830</v>
      </c>
      <c r="AD175" t="s">
        <v>2830</v>
      </c>
      <c r="AE175" t="s">
        <v>43</v>
      </c>
      <c r="AF175" t="s">
        <v>57</v>
      </c>
    </row>
    <row r="176" spans="1:32" x14ac:dyDescent="0.3">
      <c r="A176" s="3">
        <v>175</v>
      </c>
      <c r="B176" s="3" t="s">
        <v>43</v>
      </c>
      <c r="C176" t="s">
        <v>2122</v>
      </c>
      <c r="D176" t="s">
        <v>2123</v>
      </c>
      <c r="E176" t="s">
        <v>2124</v>
      </c>
      <c r="F176" t="s">
        <v>2125</v>
      </c>
      <c r="G176" s="1">
        <v>43970</v>
      </c>
      <c r="H176">
        <v>2019</v>
      </c>
      <c r="I176" t="s">
        <v>2830</v>
      </c>
      <c r="K176">
        <v>309</v>
      </c>
      <c r="L176" t="s">
        <v>2974</v>
      </c>
      <c r="M176" t="s">
        <v>2126</v>
      </c>
      <c r="N176" t="s">
        <v>2830</v>
      </c>
      <c r="O176" t="s">
        <v>2127</v>
      </c>
      <c r="P176" t="s">
        <v>2128</v>
      </c>
      <c r="Q176" t="s">
        <v>2830</v>
      </c>
      <c r="R176" t="s">
        <v>2129</v>
      </c>
      <c r="S176" t="s">
        <v>2130</v>
      </c>
      <c r="T176" t="s">
        <v>2131</v>
      </c>
      <c r="U176" t="s">
        <v>2132</v>
      </c>
      <c r="V176" t="s">
        <v>2133</v>
      </c>
      <c r="W176" t="s">
        <v>2830</v>
      </c>
      <c r="Z176">
        <v>19</v>
      </c>
      <c r="AA176" t="s">
        <v>43</v>
      </c>
      <c r="AB176" s="1">
        <v>43970</v>
      </c>
      <c r="AC176" t="s">
        <v>2830</v>
      </c>
      <c r="AD176" t="s">
        <v>2830</v>
      </c>
      <c r="AE176" t="s">
        <v>43</v>
      </c>
      <c r="AF176" t="s">
        <v>57</v>
      </c>
    </row>
    <row r="177" spans="1:32" x14ac:dyDescent="0.3">
      <c r="A177" s="4">
        <v>176</v>
      </c>
      <c r="B177" s="5" t="s">
        <v>43</v>
      </c>
      <c r="C177" t="s">
        <v>2134</v>
      </c>
      <c r="D177" t="s">
        <v>2135</v>
      </c>
      <c r="E177" t="s">
        <v>2136</v>
      </c>
      <c r="F177" t="s">
        <v>2137</v>
      </c>
      <c r="G177" s="1">
        <v>43398</v>
      </c>
      <c r="H177">
        <v>2018</v>
      </c>
      <c r="I177" t="s">
        <v>2830</v>
      </c>
      <c r="K177">
        <v>263</v>
      </c>
      <c r="L177" t="s">
        <v>2975</v>
      </c>
      <c r="M177" t="s">
        <v>2138</v>
      </c>
      <c r="N177" t="s">
        <v>2139</v>
      </c>
      <c r="O177" t="s">
        <v>2140</v>
      </c>
      <c r="P177" t="s">
        <v>2141</v>
      </c>
      <c r="Q177" t="s">
        <v>2830</v>
      </c>
      <c r="R177" t="s">
        <v>2142</v>
      </c>
      <c r="S177" t="s">
        <v>2830</v>
      </c>
      <c r="T177" t="s">
        <v>2143</v>
      </c>
      <c r="U177" t="s">
        <v>2144</v>
      </c>
      <c r="V177" t="s">
        <v>2145</v>
      </c>
      <c r="W177" t="s">
        <v>2830</v>
      </c>
      <c r="X177">
        <v>5</v>
      </c>
      <c r="Z177">
        <v>6</v>
      </c>
      <c r="AA177" t="s">
        <v>43</v>
      </c>
      <c r="AB177" s="1">
        <v>43398</v>
      </c>
      <c r="AC177" t="s">
        <v>2830</v>
      </c>
      <c r="AD177" t="s">
        <v>2830</v>
      </c>
      <c r="AE177" t="s">
        <v>43</v>
      </c>
      <c r="AF177" t="s">
        <v>57</v>
      </c>
    </row>
    <row r="178" spans="1:32" x14ac:dyDescent="0.3">
      <c r="A178" s="3">
        <v>177</v>
      </c>
      <c r="B178" s="3" t="s">
        <v>43</v>
      </c>
      <c r="C178" t="s">
        <v>2146</v>
      </c>
      <c r="D178" t="s">
        <v>2147</v>
      </c>
      <c r="E178" t="s">
        <v>2148</v>
      </c>
      <c r="F178" t="s">
        <v>2149</v>
      </c>
      <c r="G178" s="1">
        <v>39745</v>
      </c>
      <c r="H178">
        <v>2008</v>
      </c>
      <c r="I178" t="s">
        <v>2830</v>
      </c>
      <c r="K178">
        <v>117</v>
      </c>
      <c r="L178" t="s">
        <v>2976</v>
      </c>
      <c r="M178" t="s">
        <v>2150</v>
      </c>
      <c r="N178" t="s">
        <v>1369</v>
      </c>
      <c r="O178" t="s">
        <v>2151</v>
      </c>
      <c r="P178" t="s">
        <v>2152</v>
      </c>
      <c r="Q178" t="s">
        <v>2830</v>
      </c>
      <c r="R178" t="s">
        <v>2153</v>
      </c>
      <c r="S178" t="s">
        <v>2830</v>
      </c>
      <c r="T178" t="s">
        <v>2154</v>
      </c>
      <c r="U178" t="s">
        <v>2155</v>
      </c>
      <c r="V178" t="s">
        <v>2156</v>
      </c>
      <c r="W178" t="s">
        <v>2830</v>
      </c>
      <c r="X178">
        <v>3</v>
      </c>
      <c r="Y178">
        <v>2</v>
      </c>
      <c r="Z178">
        <v>17</v>
      </c>
      <c r="AA178" t="s">
        <v>43</v>
      </c>
      <c r="AB178" s="1">
        <v>39745</v>
      </c>
      <c r="AC178" t="s">
        <v>2830</v>
      </c>
      <c r="AD178" t="s">
        <v>2830</v>
      </c>
      <c r="AE178" t="s">
        <v>43</v>
      </c>
      <c r="AF178" t="s">
        <v>57</v>
      </c>
    </row>
    <row r="179" spans="1:32" x14ac:dyDescent="0.3">
      <c r="A179" s="4">
        <v>178</v>
      </c>
      <c r="B179" s="5" t="s">
        <v>43</v>
      </c>
      <c r="C179" t="s">
        <v>2157</v>
      </c>
      <c r="D179" t="s">
        <v>2158</v>
      </c>
      <c r="E179" t="s">
        <v>2159</v>
      </c>
      <c r="F179" t="s">
        <v>2160</v>
      </c>
      <c r="G179" s="1">
        <v>37474</v>
      </c>
      <c r="H179">
        <v>1990</v>
      </c>
      <c r="I179" t="s">
        <v>2830</v>
      </c>
      <c r="K179">
        <v>477</v>
      </c>
      <c r="L179" t="s">
        <v>2977</v>
      </c>
      <c r="M179" t="s">
        <v>2161</v>
      </c>
      <c r="N179" t="s">
        <v>2830</v>
      </c>
      <c r="O179" t="s">
        <v>2830</v>
      </c>
      <c r="P179" t="s">
        <v>2162</v>
      </c>
      <c r="Q179" t="s">
        <v>2830</v>
      </c>
      <c r="R179" t="s">
        <v>2163</v>
      </c>
      <c r="S179" t="s">
        <v>2830</v>
      </c>
      <c r="T179" t="s">
        <v>2164</v>
      </c>
      <c r="U179" t="s">
        <v>2165</v>
      </c>
      <c r="V179" t="s">
        <v>2166</v>
      </c>
      <c r="W179" t="s">
        <v>2830</v>
      </c>
      <c r="X179">
        <v>3</v>
      </c>
      <c r="Z179">
        <v>10</v>
      </c>
      <c r="AA179" t="s">
        <v>43</v>
      </c>
      <c r="AB179" s="1">
        <v>37474</v>
      </c>
      <c r="AC179" t="s">
        <v>2830</v>
      </c>
      <c r="AD179" t="s">
        <v>2830</v>
      </c>
      <c r="AE179" t="s">
        <v>43</v>
      </c>
      <c r="AF179" t="s">
        <v>57</v>
      </c>
    </row>
    <row r="180" spans="1:32" x14ac:dyDescent="0.3">
      <c r="A180" s="3">
        <v>179</v>
      </c>
      <c r="B180" s="3" t="s">
        <v>43</v>
      </c>
      <c r="C180" t="s">
        <v>2167</v>
      </c>
      <c r="D180" t="s">
        <v>2168</v>
      </c>
      <c r="E180" t="s">
        <v>2169</v>
      </c>
      <c r="F180" t="s">
        <v>2170</v>
      </c>
      <c r="G180" s="1">
        <v>42278</v>
      </c>
      <c r="H180">
        <v>2015</v>
      </c>
      <c r="I180" t="s">
        <v>2830</v>
      </c>
      <c r="K180">
        <v>536</v>
      </c>
      <c r="L180" t="s">
        <v>2978</v>
      </c>
      <c r="M180" t="s">
        <v>2171</v>
      </c>
      <c r="N180" t="s">
        <v>1674</v>
      </c>
      <c r="O180" t="s">
        <v>2172</v>
      </c>
      <c r="P180" t="s">
        <v>2173</v>
      </c>
      <c r="Q180" t="s">
        <v>2830</v>
      </c>
      <c r="R180" t="s">
        <v>2174</v>
      </c>
      <c r="S180" t="s">
        <v>2175</v>
      </c>
      <c r="T180" t="s">
        <v>2176</v>
      </c>
      <c r="U180" t="s">
        <v>2177</v>
      </c>
      <c r="V180" t="s">
        <v>2178</v>
      </c>
      <c r="W180" t="s">
        <v>2830</v>
      </c>
      <c r="X180">
        <v>3</v>
      </c>
      <c r="Z180">
        <v>15</v>
      </c>
      <c r="AA180" t="s">
        <v>43</v>
      </c>
      <c r="AB180" s="1">
        <v>42278</v>
      </c>
      <c r="AC180" t="s">
        <v>2830</v>
      </c>
      <c r="AD180" t="s">
        <v>2830</v>
      </c>
      <c r="AE180" t="s">
        <v>43</v>
      </c>
      <c r="AF180" t="s">
        <v>57</v>
      </c>
    </row>
    <row r="181" spans="1:32" x14ac:dyDescent="0.3">
      <c r="A181" s="4">
        <v>180</v>
      </c>
      <c r="B181" s="5" t="s">
        <v>43</v>
      </c>
      <c r="C181" t="s">
        <v>2179</v>
      </c>
      <c r="D181" t="s">
        <v>2180</v>
      </c>
      <c r="E181" t="s">
        <v>2181</v>
      </c>
      <c r="F181" t="s">
        <v>2182</v>
      </c>
      <c r="G181" s="1">
        <v>44412</v>
      </c>
      <c r="H181">
        <v>2021</v>
      </c>
      <c r="I181" t="s">
        <v>2830</v>
      </c>
      <c r="K181">
        <v>15</v>
      </c>
      <c r="L181" t="s">
        <v>2845</v>
      </c>
      <c r="M181" t="s">
        <v>2183</v>
      </c>
      <c r="N181" t="s">
        <v>2184</v>
      </c>
      <c r="O181" t="s">
        <v>2185</v>
      </c>
      <c r="P181" t="s">
        <v>2186</v>
      </c>
      <c r="Q181" t="s">
        <v>2830</v>
      </c>
      <c r="R181" t="s">
        <v>2187</v>
      </c>
      <c r="S181" t="s">
        <v>2188</v>
      </c>
      <c r="T181" t="s">
        <v>2189</v>
      </c>
      <c r="U181" t="s">
        <v>2190</v>
      </c>
      <c r="V181" t="s">
        <v>2191</v>
      </c>
      <c r="W181" t="s">
        <v>2830</v>
      </c>
      <c r="Z181">
        <v>22</v>
      </c>
      <c r="AA181" t="s">
        <v>43</v>
      </c>
      <c r="AB181" s="1">
        <v>44412</v>
      </c>
      <c r="AC181" t="s">
        <v>2830</v>
      </c>
      <c r="AD181" t="s">
        <v>2830</v>
      </c>
      <c r="AE181" t="s">
        <v>43</v>
      </c>
      <c r="AF181" t="s">
        <v>57</v>
      </c>
    </row>
    <row r="182" spans="1:32" x14ac:dyDescent="0.3">
      <c r="A182" s="3">
        <v>181</v>
      </c>
      <c r="B182" s="3" t="s">
        <v>43</v>
      </c>
      <c r="C182" t="s">
        <v>2192</v>
      </c>
      <c r="D182" t="s">
        <v>2193</v>
      </c>
      <c r="E182" t="s">
        <v>2194</v>
      </c>
      <c r="F182" t="s">
        <v>2195</v>
      </c>
      <c r="G182" s="1">
        <v>44461</v>
      </c>
      <c r="H182">
        <v>2021</v>
      </c>
      <c r="I182" t="s">
        <v>2830</v>
      </c>
      <c r="K182">
        <v>1</v>
      </c>
      <c r="L182" t="s">
        <v>2887</v>
      </c>
      <c r="M182" t="s">
        <v>2196</v>
      </c>
      <c r="N182" t="s">
        <v>1870</v>
      </c>
      <c r="O182" t="s">
        <v>2197</v>
      </c>
      <c r="P182" t="s">
        <v>2198</v>
      </c>
      <c r="Q182" t="s">
        <v>2199</v>
      </c>
      <c r="R182" t="s">
        <v>2200</v>
      </c>
      <c r="S182" t="s">
        <v>2201</v>
      </c>
      <c r="T182" t="s">
        <v>2202</v>
      </c>
      <c r="U182" t="s">
        <v>2203</v>
      </c>
      <c r="V182" t="s">
        <v>2204</v>
      </c>
      <c r="W182" t="s">
        <v>2830</v>
      </c>
      <c r="Z182">
        <v>20</v>
      </c>
      <c r="AA182" t="s">
        <v>43</v>
      </c>
      <c r="AB182" s="1">
        <v>44461</v>
      </c>
      <c r="AC182" t="s">
        <v>2830</v>
      </c>
      <c r="AD182" t="s">
        <v>2830</v>
      </c>
      <c r="AE182" t="s">
        <v>43</v>
      </c>
      <c r="AF182" t="s">
        <v>57</v>
      </c>
    </row>
    <row r="183" spans="1:32" x14ac:dyDescent="0.3">
      <c r="A183" s="4">
        <v>182</v>
      </c>
      <c r="B183" s="5" t="s">
        <v>43</v>
      </c>
      <c r="C183" t="s">
        <v>2205</v>
      </c>
      <c r="D183" t="s">
        <v>2206</v>
      </c>
      <c r="E183" t="s">
        <v>2207</v>
      </c>
      <c r="F183" t="s">
        <v>2208</v>
      </c>
      <c r="G183" s="1">
        <v>43944</v>
      </c>
      <c r="H183">
        <v>2019</v>
      </c>
      <c r="I183" t="s">
        <v>2830</v>
      </c>
      <c r="K183">
        <v>1</v>
      </c>
      <c r="L183" t="s">
        <v>2833</v>
      </c>
      <c r="M183" t="s">
        <v>2209</v>
      </c>
      <c r="N183" t="s">
        <v>2830</v>
      </c>
      <c r="O183" t="s">
        <v>2210</v>
      </c>
      <c r="P183" t="s">
        <v>2211</v>
      </c>
      <c r="Q183" t="s">
        <v>2830</v>
      </c>
      <c r="R183" t="s">
        <v>2212</v>
      </c>
      <c r="S183" t="s">
        <v>2213</v>
      </c>
      <c r="T183" t="s">
        <v>2214</v>
      </c>
      <c r="U183" t="s">
        <v>2215</v>
      </c>
      <c r="V183" t="s">
        <v>2216</v>
      </c>
      <c r="W183" t="s">
        <v>2830</v>
      </c>
      <c r="Z183">
        <v>15</v>
      </c>
      <c r="AA183" t="s">
        <v>43</v>
      </c>
      <c r="AB183" s="1">
        <v>43944</v>
      </c>
      <c r="AC183" t="s">
        <v>2830</v>
      </c>
      <c r="AD183" t="s">
        <v>2830</v>
      </c>
      <c r="AE183" t="s">
        <v>43</v>
      </c>
      <c r="AF183" t="s">
        <v>57</v>
      </c>
    </row>
    <row r="184" spans="1:32" x14ac:dyDescent="0.3">
      <c r="A184" s="3">
        <v>183</v>
      </c>
      <c r="B184" s="3" t="s">
        <v>43</v>
      </c>
      <c r="C184" t="s">
        <v>2217</v>
      </c>
      <c r="D184" t="s">
        <v>2218</v>
      </c>
      <c r="E184" t="s">
        <v>2219</v>
      </c>
      <c r="F184" t="s">
        <v>2220</v>
      </c>
      <c r="G184" s="1">
        <v>41452</v>
      </c>
      <c r="H184">
        <v>2013</v>
      </c>
      <c r="I184" t="s">
        <v>2830</v>
      </c>
      <c r="K184">
        <v>1</v>
      </c>
      <c r="L184" t="s">
        <v>2883</v>
      </c>
      <c r="M184" t="s">
        <v>2221</v>
      </c>
      <c r="N184" t="s">
        <v>2222</v>
      </c>
      <c r="O184" t="s">
        <v>2223</v>
      </c>
      <c r="P184" t="s">
        <v>2224</v>
      </c>
      <c r="Q184" t="s">
        <v>2830</v>
      </c>
      <c r="R184" t="s">
        <v>2225</v>
      </c>
      <c r="S184" t="s">
        <v>2830</v>
      </c>
      <c r="T184" t="s">
        <v>2226</v>
      </c>
      <c r="U184" t="s">
        <v>2227</v>
      </c>
      <c r="V184" t="s">
        <v>2228</v>
      </c>
      <c r="W184" t="s">
        <v>2830</v>
      </c>
      <c r="Z184">
        <v>9</v>
      </c>
      <c r="AA184" t="s">
        <v>43</v>
      </c>
      <c r="AB184" s="1">
        <v>41452</v>
      </c>
      <c r="AC184" t="s">
        <v>2830</v>
      </c>
      <c r="AD184" t="s">
        <v>2830</v>
      </c>
      <c r="AE184" t="s">
        <v>43</v>
      </c>
      <c r="AF184" t="s">
        <v>57</v>
      </c>
    </row>
    <row r="185" spans="1:32" x14ac:dyDescent="0.3">
      <c r="A185" s="4">
        <v>184</v>
      </c>
      <c r="B185" s="5" t="s">
        <v>43</v>
      </c>
      <c r="C185" t="s">
        <v>2229</v>
      </c>
      <c r="D185" t="s">
        <v>2230</v>
      </c>
      <c r="E185" t="s">
        <v>2231</v>
      </c>
      <c r="F185" t="s">
        <v>2232</v>
      </c>
      <c r="G185" s="1">
        <v>43881</v>
      </c>
      <c r="H185">
        <v>2019</v>
      </c>
      <c r="I185" t="s">
        <v>2830</v>
      </c>
      <c r="K185">
        <v>48</v>
      </c>
      <c r="L185" t="s">
        <v>2873</v>
      </c>
      <c r="M185" t="s">
        <v>2233</v>
      </c>
      <c r="N185" t="s">
        <v>2830</v>
      </c>
      <c r="O185" t="s">
        <v>2234</v>
      </c>
      <c r="P185" t="s">
        <v>2235</v>
      </c>
      <c r="Q185" t="s">
        <v>2830</v>
      </c>
      <c r="R185" t="s">
        <v>2236</v>
      </c>
      <c r="S185" t="s">
        <v>2237</v>
      </c>
      <c r="T185" t="s">
        <v>2238</v>
      </c>
      <c r="U185" t="s">
        <v>2239</v>
      </c>
      <c r="V185" t="s">
        <v>2240</v>
      </c>
      <c r="W185" t="s">
        <v>2830</v>
      </c>
      <c r="Z185">
        <v>20</v>
      </c>
      <c r="AA185" t="s">
        <v>43</v>
      </c>
      <c r="AB185" s="1">
        <v>43881</v>
      </c>
      <c r="AC185" t="s">
        <v>2830</v>
      </c>
      <c r="AD185" t="s">
        <v>2830</v>
      </c>
      <c r="AE185" t="s">
        <v>43</v>
      </c>
      <c r="AF185" t="s">
        <v>57</v>
      </c>
    </row>
    <row r="186" spans="1:32" x14ac:dyDescent="0.3">
      <c r="A186" s="3">
        <v>185</v>
      </c>
      <c r="B186" s="3" t="s">
        <v>43</v>
      </c>
      <c r="C186" t="s">
        <v>2241</v>
      </c>
      <c r="D186" t="s">
        <v>2242</v>
      </c>
      <c r="E186" t="s">
        <v>2243</v>
      </c>
      <c r="F186" t="s">
        <v>2244</v>
      </c>
      <c r="G186" s="1">
        <v>41809</v>
      </c>
      <c r="H186">
        <v>2014</v>
      </c>
      <c r="I186" t="s">
        <v>2830</v>
      </c>
      <c r="K186">
        <v>1</v>
      </c>
      <c r="L186" t="s">
        <v>2894</v>
      </c>
      <c r="M186" t="s">
        <v>2245</v>
      </c>
      <c r="N186" t="s">
        <v>2246</v>
      </c>
      <c r="O186" t="s">
        <v>2247</v>
      </c>
      <c r="P186" t="s">
        <v>2248</v>
      </c>
      <c r="Q186" t="s">
        <v>2830</v>
      </c>
      <c r="R186" t="s">
        <v>2249</v>
      </c>
      <c r="S186" t="s">
        <v>2250</v>
      </c>
      <c r="T186" t="s">
        <v>2251</v>
      </c>
      <c r="U186" t="s">
        <v>2252</v>
      </c>
      <c r="V186" t="s">
        <v>2253</v>
      </c>
      <c r="W186" t="s">
        <v>2830</v>
      </c>
      <c r="X186">
        <v>4</v>
      </c>
      <c r="Z186">
        <v>14</v>
      </c>
      <c r="AA186" t="s">
        <v>43</v>
      </c>
      <c r="AB186" s="1">
        <v>41809</v>
      </c>
      <c r="AC186" t="s">
        <v>2830</v>
      </c>
      <c r="AD186" t="s">
        <v>2830</v>
      </c>
      <c r="AE186" t="s">
        <v>43</v>
      </c>
      <c r="AF186" t="s">
        <v>57</v>
      </c>
    </row>
    <row r="187" spans="1:32" x14ac:dyDescent="0.3">
      <c r="A187" s="4">
        <v>186</v>
      </c>
      <c r="B187" s="5" t="s">
        <v>43</v>
      </c>
      <c r="C187" t="s">
        <v>2254</v>
      </c>
      <c r="D187" t="s">
        <v>2255</v>
      </c>
      <c r="E187" t="s">
        <v>2256</v>
      </c>
      <c r="F187" t="s">
        <v>2257</v>
      </c>
      <c r="G187" s="1">
        <v>43984</v>
      </c>
      <c r="H187">
        <v>2019</v>
      </c>
      <c r="I187" t="s">
        <v>2830</v>
      </c>
      <c r="K187">
        <v>107</v>
      </c>
      <c r="L187" t="s">
        <v>2979</v>
      </c>
      <c r="M187" t="s">
        <v>2258</v>
      </c>
      <c r="N187" t="s">
        <v>2830</v>
      </c>
      <c r="O187" t="s">
        <v>2259</v>
      </c>
      <c r="P187" t="s">
        <v>2260</v>
      </c>
      <c r="Q187" t="s">
        <v>2830</v>
      </c>
      <c r="R187" t="s">
        <v>2261</v>
      </c>
      <c r="S187" t="s">
        <v>2262</v>
      </c>
      <c r="T187" t="s">
        <v>2830</v>
      </c>
      <c r="U187" t="s">
        <v>2263</v>
      </c>
      <c r="V187" t="s">
        <v>2264</v>
      </c>
      <c r="W187" t="s">
        <v>2830</v>
      </c>
      <c r="X187">
        <v>1</v>
      </c>
      <c r="Z187">
        <v>37</v>
      </c>
      <c r="AA187" t="s">
        <v>43</v>
      </c>
      <c r="AB187" s="1">
        <v>43984</v>
      </c>
      <c r="AC187" t="s">
        <v>2830</v>
      </c>
      <c r="AD187" t="s">
        <v>2830</v>
      </c>
      <c r="AE187" t="s">
        <v>43</v>
      </c>
      <c r="AF187" t="s">
        <v>57</v>
      </c>
    </row>
    <row r="188" spans="1:32" x14ac:dyDescent="0.3">
      <c r="A188" s="3">
        <v>187</v>
      </c>
      <c r="B188" s="3" t="s">
        <v>43</v>
      </c>
      <c r="C188" t="s">
        <v>2265</v>
      </c>
      <c r="D188" t="s">
        <v>2266</v>
      </c>
      <c r="E188" t="s">
        <v>2267</v>
      </c>
      <c r="F188" t="s">
        <v>1951</v>
      </c>
      <c r="G188" s="1">
        <v>44530</v>
      </c>
      <c r="H188">
        <v>2021</v>
      </c>
      <c r="I188" t="s">
        <v>2856</v>
      </c>
      <c r="J188">
        <v>4</v>
      </c>
      <c r="K188">
        <v>1581</v>
      </c>
      <c r="L188" t="s">
        <v>2980</v>
      </c>
      <c r="M188" t="s">
        <v>2268</v>
      </c>
      <c r="N188" t="s">
        <v>1953</v>
      </c>
      <c r="O188" t="s">
        <v>2830</v>
      </c>
      <c r="P188" t="s">
        <v>2269</v>
      </c>
      <c r="Q188" t="s">
        <v>2270</v>
      </c>
      <c r="R188" t="s">
        <v>2271</v>
      </c>
      <c r="S188" t="s">
        <v>2272</v>
      </c>
      <c r="T188" t="s">
        <v>2273</v>
      </c>
      <c r="U188" t="s">
        <v>2274</v>
      </c>
      <c r="V188" t="s">
        <v>2275</v>
      </c>
      <c r="W188" t="s">
        <v>2830</v>
      </c>
      <c r="X188">
        <v>8</v>
      </c>
      <c r="Z188">
        <v>32</v>
      </c>
      <c r="AA188" t="s">
        <v>43</v>
      </c>
      <c r="AB188" s="1">
        <v>44378</v>
      </c>
      <c r="AC188" t="s">
        <v>2830</v>
      </c>
      <c r="AD188" t="s">
        <v>2830</v>
      </c>
      <c r="AE188" t="s">
        <v>43</v>
      </c>
      <c r="AF188" t="s">
        <v>44</v>
      </c>
    </row>
    <row r="189" spans="1:32" x14ac:dyDescent="0.3">
      <c r="A189" s="4">
        <v>188</v>
      </c>
      <c r="B189" s="5" t="s">
        <v>43</v>
      </c>
      <c r="C189" t="s">
        <v>2276</v>
      </c>
      <c r="D189" t="s">
        <v>2277</v>
      </c>
      <c r="E189" t="s">
        <v>2278</v>
      </c>
      <c r="F189" t="s">
        <v>2279</v>
      </c>
      <c r="G189" s="1">
        <v>40836</v>
      </c>
      <c r="H189">
        <v>2011</v>
      </c>
      <c r="I189" t="s">
        <v>2830</v>
      </c>
      <c r="K189">
        <v>960</v>
      </c>
      <c r="L189" t="s">
        <v>2981</v>
      </c>
      <c r="M189" t="s">
        <v>2280</v>
      </c>
      <c r="N189" t="s">
        <v>2830</v>
      </c>
      <c r="O189" t="s">
        <v>2281</v>
      </c>
      <c r="P189" t="s">
        <v>2282</v>
      </c>
      <c r="Q189" t="s">
        <v>2830</v>
      </c>
      <c r="R189" t="s">
        <v>2283</v>
      </c>
      <c r="S189" t="s">
        <v>2284</v>
      </c>
      <c r="T189" t="s">
        <v>2053</v>
      </c>
      <c r="U189" t="s">
        <v>2285</v>
      </c>
      <c r="V189" t="s">
        <v>2286</v>
      </c>
      <c r="W189" t="s">
        <v>2830</v>
      </c>
      <c r="X189">
        <v>1</v>
      </c>
      <c r="Z189">
        <v>2</v>
      </c>
      <c r="AA189" t="s">
        <v>43</v>
      </c>
      <c r="AB189" s="1">
        <v>40836</v>
      </c>
      <c r="AC189" t="s">
        <v>2830</v>
      </c>
      <c r="AD189" t="s">
        <v>2830</v>
      </c>
      <c r="AE189" t="s">
        <v>43</v>
      </c>
      <c r="AF189" t="s">
        <v>57</v>
      </c>
    </row>
    <row r="190" spans="1:32" x14ac:dyDescent="0.3">
      <c r="A190" s="3">
        <v>189</v>
      </c>
      <c r="B190" s="3" t="s">
        <v>43</v>
      </c>
      <c r="C190" t="s">
        <v>2287</v>
      </c>
      <c r="D190" t="s">
        <v>2288</v>
      </c>
      <c r="E190" t="s">
        <v>2289</v>
      </c>
      <c r="F190" t="s">
        <v>2290</v>
      </c>
      <c r="G190" s="1">
        <v>41120</v>
      </c>
      <c r="H190">
        <v>2012</v>
      </c>
      <c r="I190" t="s">
        <v>2830</v>
      </c>
      <c r="K190">
        <v>5</v>
      </c>
      <c r="L190" t="s">
        <v>2883</v>
      </c>
      <c r="M190" t="s">
        <v>2291</v>
      </c>
      <c r="N190" t="s">
        <v>2292</v>
      </c>
      <c r="O190" t="s">
        <v>2293</v>
      </c>
      <c r="P190" t="s">
        <v>2294</v>
      </c>
      <c r="Q190" t="s">
        <v>2830</v>
      </c>
      <c r="R190" t="s">
        <v>2295</v>
      </c>
      <c r="S190" t="s">
        <v>2830</v>
      </c>
      <c r="T190" t="s">
        <v>2296</v>
      </c>
      <c r="U190" t="s">
        <v>2297</v>
      </c>
      <c r="V190" t="s">
        <v>2298</v>
      </c>
      <c r="W190" t="s">
        <v>2830</v>
      </c>
      <c r="X190">
        <v>16</v>
      </c>
      <c r="Z190">
        <v>13</v>
      </c>
      <c r="AA190" t="s">
        <v>43</v>
      </c>
      <c r="AB190" s="1">
        <v>41120</v>
      </c>
      <c r="AC190" t="s">
        <v>2830</v>
      </c>
      <c r="AD190" t="s">
        <v>2830</v>
      </c>
      <c r="AE190" t="s">
        <v>43</v>
      </c>
      <c r="AF190" t="s">
        <v>57</v>
      </c>
    </row>
    <row r="191" spans="1:32" x14ac:dyDescent="0.3">
      <c r="A191" s="4">
        <v>190</v>
      </c>
      <c r="B191" s="5" t="s">
        <v>43</v>
      </c>
      <c r="C191" t="s">
        <v>2299</v>
      </c>
      <c r="D191" t="s">
        <v>2300</v>
      </c>
      <c r="E191" t="s">
        <v>2301</v>
      </c>
      <c r="F191" t="s">
        <v>2302</v>
      </c>
      <c r="G191" s="1">
        <v>41085</v>
      </c>
      <c r="H191">
        <v>2012</v>
      </c>
      <c r="I191" t="s">
        <v>2830</v>
      </c>
      <c r="K191">
        <v>75</v>
      </c>
      <c r="L191" t="s">
        <v>2954</v>
      </c>
      <c r="M191" t="s">
        <v>2303</v>
      </c>
      <c r="N191" t="s">
        <v>2830</v>
      </c>
      <c r="O191" t="s">
        <v>2304</v>
      </c>
      <c r="P191" t="s">
        <v>2305</v>
      </c>
      <c r="Q191" t="s">
        <v>2830</v>
      </c>
      <c r="R191" t="s">
        <v>2306</v>
      </c>
      <c r="S191" t="s">
        <v>2307</v>
      </c>
      <c r="T191" t="s">
        <v>2308</v>
      </c>
      <c r="U191" t="s">
        <v>2309</v>
      </c>
      <c r="V191" t="s">
        <v>2310</v>
      </c>
      <c r="W191" t="s">
        <v>2830</v>
      </c>
      <c r="X191">
        <v>22</v>
      </c>
      <c r="Z191">
        <v>10</v>
      </c>
      <c r="AA191" t="s">
        <v>43</v>
      </c>
      <c r="AB191" s="1">
        <v>41085</v>
      </c>
      <c r="AC191" t="s">
        <v>2830</v>
      </c>
      <c r="AD191" t="s">
        <v>2830</v>
      </c>
      <c r="AE191" t="s">
        <v>43</v>
      </c>
      <c r="AF191" t="s">
        <v>57</v>
      </c>
    </row>
    <row r="192" spans="1:32" x14ac:dyDescent="0.3">
      <c r="A192" s="3">
        <v>191</v>
      </c>
      <c r="B192" s="3" t="s">
        <v>43</v>
      </c>
      <c r="C192" t="s">
        <v>2311</v>
      </c>
      <c r="D192" t="s">
        <v>2312</v>
      </c>
      <c r="E192" t="s">
        <v>2313</v>
      </c>
      <c r="F192" t="s">
        <v>2314</v>
      </c>
      <c r="G192" s="1">
        <v>42159</v>
      </c>
      <c r="H192">
        <v>2015</v>
      </c>
      <c r="I192" t="s">
        <v>2830</v>
      </c>
      <c r="K192">
        <v>315</v>
      </c>
      <c r="L192" t="s">
        <v>2982</v>
      </c>
      <c r="M192" t="s">
        <v>2315</v>
      </c>
      <c r="N192" t="s">
        <v>2830</v>
      </c>
      <c r="O192" t="s">
        <v>2316</v>
      </c>
      <c r="P192" t="s">
        <v>2317</v>
      </c>
      <c r="Q192" t="s">
        <v>2830</v>
      </c>
      <c r="R192" t="s">
        <v>2318</v>
      </c>
      <c r="S192" t="s">
        <v>2319</v>
      </c>
      <c r="T192" t="s">
        <v>2320</v>
      </c>
      <c r="U192" t="s">
        <v>2321</v>
      </c>
      <c r="V192" t="s">
        <v>2322</v>
      </c>
      <c r="W192" t="s">
        <v>2830</v>
      </c>
      <c r="X192">
        <v>9</v>
      </c>
      <c r="Z192">
        <v>32</v>
      </c>
      <c r="AA192" t="s">
        <v>43</v>
      </c>
      <c r="AB192" s="1">
        <v>42159</v>
      </c>
      <c r="AC192" t="s">
        <v>2830</v>
      </c>
      <c r="AD192" t="s">
        <v>2830</v>
      </c>
      <c r="AE192" t="s">
        <v>43</v>
      </c>
      <c r="AF192" t="s">
        <v>57</v>
      </c>
    </row>
    <row r="193" spans="1:32" x14ac:dyDescent="0.3">
      <c r="A193" s="4">
        <v>192</v>
      </c>
      <c r="B193" s="5" t="s">
        <v>43</v>
      </c>
      <c r="C193" t="s">
        <v>2323</v>
      </c>
      <c r="D193" t="s">
        <v>2324</v>
      </c>
      <c r="E193" t="s">
        <v>2325</v>
      </c>
      <c r="F193" t="s">
        <v>109</v>
      </c>
      <c r="G193" s="1">
        <v>44755</v>
      </c>
      <c r="H193">
        <v>2022</v>
      </c>
      <c r="I193" t="s">
        <v>2845</v>
      </c>
      <c r="J193">
        <v>10</v>
      </c>
      <c r="K193">
        <v>7240</v>
      </c>
      <c r="L193" t="s">
        <v>2983</v>
      </c>
      <c r="M193" t="s">
        <v>2326</v>
      </c>
      <c r="N193" t="s">
        <v>111</v>
      </c>
      <c r="O193" t="s">
        <v>2830</v>
      </c>
      <c r="P193" t="s">
        <v>2327</v>
      </c>
      <c r="Q193" t="s">
        <v>2328</v>
      </c>
      <c r="R193" t="s">
        <v>2329</v>
      </c>
      <c r="S193" t="s">
        <v>2330</v>
      </c>
      <c r="T193" t="s">
        <v>2331</v>
      </c>
      <c r="U193" t="s">
        <v>2332</v>
      </c>
      <c r="V193" t="s">
        <v>2333</v>
      </c>
      <c r="W193" t="s">
        <v>2830</v>
      </c>
      <c r="X193">
        <v>2</v>
      </c>
      <c r="Z193">
        <v>33</v>
      </c>
      <c r="AA193" t="s">
        <v>43</v>
      </c>
      <c r="AB193" s="1">
        <v>44467</v>
      </c>
      <c r="AC193" t="s">
        <v>2830</v>
      </c>
      <c r="AD193" t="s">
        <v>2830</v>
      </c>
      <c r="AE193" t="s">
        <v>43</v>
      </c>
      <c r="AF193" t="s">
        <v>44</v>
      </c>
    </row>
    <row r="194" spans="1:32" x14ac:dyDescent="0.3">
      <c r="A194" s="3">
        <v>193</v>
      </c>
      <c r="B194" s="3" t="s">
        <v>43</v>
      </c>
      <c r="C194" t="s">
        <v>2334</v>
      </c>
      <c r="D194" t="s">
        <v>2335</v>
      </c>
      <c r="E194" t="s">
        <v>2336</v>
      </c>
      <c r="F194" t="s">
        <v>2337</v>
      </c>
      <c r="G194" s="1">
        <v>40022</v>
      </c>
      <c r="H194">
        <v>2009</v>
      </c>
      <c r="I194" t="s">
        <v>2830</v>
      </c>
      <c r="K194">
        <v>932</v>
      </c>
      <c r="L194" t="s">
        <v>2984</v>
      </c>
      <c r="M194" t="s">
        <v>2338</v>
      </c>
      <c r="N194" t="s">
        <v>2339</v>
      </c>
      <c r="O194" t="s">
        <v>2340</v>
      </c>
      <c r="P194" t="s">
        <v>2341</v>
      </c>
      <c r="Q194" t="s">
        <v>2830</v>
      </c>
      <c r="R194" t="s">
        <v>2342</v>
      </c>
      <c r="S194" t="s">
        <v>2343</v>
      </c>
      <c r="T194" t="s">
        <v>2344</v>
      </c>
      <c r="U194" t="s">
        <v>2345</v>
      </c>
      <c r="V194" t="s">
        <v>2346</v>
      </c>
      <c r="W194" t="s">
        <v>2830</v>
      </c>
      <c r="X194">
        <v>1</v>
      </c>
      <c r="Y194">
        <v>2</v>
      </c>
      <c r="Z194">
        <v>13</v>
      </c>
      <c r="AA194" t="s">
        <v>43</v>
      </c>
      <c r="AB194" s="1">
        <v>40022</v>
      </c>
      <c r="AC194" t="s">
        <v>2830</v>
      </c>
      <c r="AD194" t="s">
        <v>2830</v>
      </c>
      <c r="AE194" t="s">
        <v>43</v>
      </c>
      <c r="AF194" t="s">
        <v>57</v>
      </c>
    </row>
    <row r="195" spans="1:32" x14ac:dyDescent="0.3">
      <c r="A195" s="4">
        <v>194</v>
      </c>
      <c r="B195" s="5" t="s">
        <v>43</v>
      </c>
      <c r="C195" t="s">
        <v>2347</v>
      </c>
      <c r="D195" t="s">
        <v>2348</v>
      </c>
      <c r="E195" t="s">
        <v>2349</v>
      </c>
      <c r="F195" t="s">
        <v>2350</v>
      </c>
      <c r="G195" s="1">
        <v>43839</v>
      </c>
      <c r="H195">
        <v>2019</v>
      </c>
      <c r="I195" t="s">
        <v>2830</v>
      </c>
      <c r="K195">
        <v>515</v>
      </c>
      <c r="L195" t="s">
        <v>2985</v>
      </c>
      <c r="M195" t="s">
        <v>2351</v>
      </c>
      <c r="N195" t="s">
        <v>1286</v>
      </c>
      <c r="O195" t="s">
        <v>2352</v>
      </c>
      <c r="P195" t="s">
        <v>2353</v>
      </c>
      <c r="Q195" t="s">
        <v>2830</v>
      </c>
      <c r="R195" t="s">
        <v>2354</v>
      </c>
      <c r="S195" t="s">
        <v>2355</v>
      </c>
      <c r="T195" t="s">
        <v>2356</v>
      </c>
      <c r="U195" t="s">
        <v>2357</v>
      </c>
      <c r="V195" t="s">
        <v>2358</v>
      </c>
      <c r="W195" t="s">
        <v>2830</v>
      </c>
      <c r="X195">
        <v>6</v>
      </c>
      <c r="Z195">
        <v>56</v>
      </c>
      <c r="AA195" t="s">
        <v>43</v>
      </c>
      <c r="AB195" s="1">
        <v>43839</v>
      </c>
      <c r="AC195" t="s">
        <v>2830</v>
      </c>
      <c r="AD195" t="s">
        <v>2830</v>
      </c>
      <c r="AE195" t="s">
        <v>43</v>
      </c>
      <c r="AF195" t="s">
        <v>57</v>
      </c>
    </row>
    <row r="196" spans="1:32" x14ac:dyDescent="0.3">
      <c r="A196" s="3">
        <v>195</v>
      </c>
      <c r="B196" s="3" t="s">
        <v>43</v>
      </c>
      <c r="C196" t="s">
        <v>2359</v>
      </c>
      <c r="D196" t="s">
        <v>2360</v>
      </c>
      <c r="E196" t="s">
        <v>2361</v>
      </c>
      <c r="F196" t="s">
        <v>2362</v>
      </c>
      <c r="G196" s="1">
        <v>43440</v>
      </c>
      <c r="H196">
        <v>2018</v>
      </c>
      <c r="I196" t="s">
        <v>2830</v>
      </c>
      <c r="K196">
        <v>69</v>
      </c>
      <c r="L196" t="s">
        <v>2986</v>
      </c>
      <c r="M196" t="s">
        <v>2363</v>
      </c>
      <c r="N196" t="s">
        <v>2830</v>
      </c>
      <c r="O196" t="s">
        <v>2364</v>
      </c>
      <c r="P196" t="s">
        <v>2365</v>
      </c>
      <c r="Q196" t="s">
        <v>2830</v>
      </c>
      <c r="R196" t="s">
        <v>2366</v>
      </c>
      <c r="S196" t="s">
        <v>2367</v>
      </c>
      <c r="T196" t="s">
        <v>2368</v>
      </c>
      <c r="U196" t="s">
        <v>2369</v>
      </c>
      <c r="V196" t="s">
        <v>2370</v>
      </c>
      <c r="W196" t="s">
        <v>2830</v>
      </c>
      <c r="Z196">
        <v>19</v>
      </c>
      <c r="AA196" t="s">
        <v>43</v>
      </c>
      <c r="AB196" s="1">
        <v>43440</v>
      </c>
      <c r="AC196" t="s">
        <v>2830</v>
      </c>
      <c r="AD196" t="s">
        <v>2830</v>
      </c>
      <c r="AE196" t="s">
        <v>43</v>
      </c>
      <c r="AF196" t="s">
        <v>57</v>
      </c>
    </row>
    <row r="197" spans="1:32" x14ac:dyDescent="0.3">
      <c r="A197" s="4">
        <v>196</v>
      </c>
      <c r="B197" s="5" t="s">
        <v>43</v>
      </c>
      <c r="C197" t="s">
        <v>2371</v>
      </c>
      <c r="D197" t="s">
        <v>2372</v>
      </c>
      <c r="E197" t="s">
        <v>2373</v>
      </c>
      <c r="F197" t="s">
        <v>2374</v>
      </c>
      <c r="G197" s="1">
        <v>44585</v>
      </c>
      <c r="H197">
        <v>2021</v>
      </c>
      <c r="I197" t="s">
        <v>2830</v>
      </c>
      <c r="K197">
        <v>479</v>
      </c>
      <c r="L197" t="s">
        <v>2977</v>
      </c>
      <c r="M197" t="s">
        <v>2375</v>
      </c>
      <c r="N197" t="s">
        <v>2830</v>
      </c>
      <c r="O197" t="s">
        <v>2376</v>
      </c>
      <c r="P197" t="s">
        <v>2377</v>
      </c>
      <c r="Q197" t="s">
        <v>2830</v>
      </c>
      <c r="R197" t="s">
        <v>2378</v>
      </c>
      <c r="S197" t="s">
        <v>2379</v>
      </c>
      <c r="T197" t="s">
        <v>2380</v>
      </c>
      <c r="U197" t="s">
        <v>2381</v>
      </c>
      <c r="V197" t="s">
        <v>2382</v>
      </c>
      <c r="W197" t="s">
        <v>2830</v>
      </c>
      <c r="Z197">
        <v>16</v>
      </c>
      <c r="AA197" t="s">
        <v>43</v>
      </c>
      <c r="AB197" s="1">
        <v>44585</v>
      </c>
      <c r="AC197" t="s">
        <v>2830</v>
      </c>
      <c r="AD197" t="s">
        <v>2830</v>
      </c>
      <c r="AE197" t="s">
        <v>43</v>
      </c>
      <c r="AF197" t="s">
        <v>57</v>
      </c>
    </row>
    <row r="198" spans="1:32" x14ac:dyDescent="0.3">
      <c r="A198" s="3">
        <v>197</v>
      </c>
      <c r="B198" s="3" t="s">
        <v>43</v>
      </c>
      <c r="C198" t="s">
        <v>2383</v>
      </c>
      <c r="D198" t="s">
        <v>2830</v>
      </c>
      <c r="E198" t="s">
        <v>2830</v>
      </c>
      <c r="F198" t="s">
        <v>2384</v>
      </c>
      <c r="G198" s="1">
        <v>37600</v>
      </c>
      <c r="H198">
        <v>1987</v>
      </c>
      <c r="I198" t="s">
        <v>2830</v>
      </c>
      <c r="K198">
        <v>1</v>
      </c>
      <c r="L198" t="s">
        <v>2905</v>
      </c>
      <c r="M198" t="s">
        <v>2385</v>
      </c>
      <c r="N198" t="s">
        <v>2830</v>
      </c>
      <c r="O198" t="s">
        <v>2386</v>
      </c>
      <c r="P198" t="s">
        <v>2387</v>
      </c>
      <c r="Q198" t="s">
        <v>2830</v>
      </c>
      <c r="R198" t="s">
        <v>2388</v>
      </c>
      <c r="S198" t="s">
        <v>2389</v>
      </c>
      <c r="T198" t="s">
        <v>2390</v>
      </c>
      <c r="U198" t="s">
        <v>2391</v>
      </c>
      <c r="V198" t="s">
        <v>2392</v>
      </c>
      <c r="W198" t="s">
        <v>2830</v>
      </c>
      <c r="X198">
        <v>1</v>
      </c>
      <c r="Z198">
        <v>61</v>
      </c>
      <c r="AA198" t="s">
        <v>2830</v>
      </c>
      <c r="AB198" s="1">
        <v>37600</v>
      </c>
      <c r="AC198" t="s">
        <v>2830</v>
      </c>
      <c r="AD198" t="s">
        <v>2830</v>
      </c>
      <c r="AE198" t="s">
        <v>43</v>
      </c>
      <c r="AF198" t="s">
        <v>2393</v>
      </c>
    </row>
    <row r="199" spans="1:32" x14ac:dyDescent="0.3">
      <c r="A199" s="4">
        <v>198</v>
      </c>
      <c r="B199" s="5" t="s">
        <v>43</v>
      </c>
      <c r="C199" t="s">
        <v>2394</v>
      </c>
      <c r="D199" t="s">
        <v>2395</v>
      </c>
      <c r="E199" t="s">
        <v>2396</v>
      </c>
      <c r="F199" t="s">
        <v>2397</v>
      </c>
      <c r="G199" s="1"/>
      <c r="H199">
        <v>2022</v>
      </c>
      <c r="I199" t="s">
        <v>1019</v>
      </c>
      <c r="J199">
        <v>99</v>
      </c>
      <c r="K199">
        <v>1</v>
      </c>
      <c r="L199" t="s">
        <v>2891</v>
      </c>
      <c r="M199" t="s">
        <v>2398</v>
      </c>
      <c r="N199" t="s">
        <v>2399</v>
      </c>
      <c r="O199" t="s">
        <v>2830</v>
      </c>
      <c r="P199" t="s">
        <v>2400</v>
      </c>
      <c r="Q199" t="s">
        <v>2401</v>
      </c>
      <c r="R199" t="s">
        <v>2402</v>
      </c>
      <c r="S199" t="s">
        <v>2403</v>
      </c>
      <c r="T199" t="s">
        <v>2404</v>
      </c>
      <c r="U199" t="s">
        <v>2830</v>
      </c>
      <c r="V199" t="s">
        <v>2830</v>
      </c>
      <c r="W199" t="s">
        <v>2830</v>
      </c>
      <c r="AA199" t="s">
        <v>43</v>
      </c>
      <c r="AB199" s="1">
        <v>44859</v>
      </c>
      <c r="AC199" t="s">
        <v>2830</v>
      </c>
      <c r="AD199" t="s">
        <v>2830</v>
      </c>
      <c r="AE199" t="s">
        <v>43</v>
      </c>
      <c r="AF199" t="s">
        <v>1026</v>
      </c>
    </row>
    <row r="200" spans="1:32" x14ac:dyDescent="0.3">
      <c r="A200" s="3">
        <v>199</v>
      </c>
      <c r="B200" s="3" t="s">
        <v>43</v>
      </c>
      <c r="C200" t="s">
        <v>2405</v>
      </c>
      <c r="D200" t="s">
        <v>2406</v>
      </c>
      <c r="E200" t="s">
        <v>2407</v>
      </c>
      <c r="F200" t="s">
        <v>146</v>
      </c>
      <c r="G200" s="1">
        <v>44544</v>
      </c>
      <c r="H200">
        <v>2021</v>
      </c>
      <c r="I200" t="s">
        <v>2839</v>
      </c>
      <c r="K200">
        <v>162122</v>
      </c>
      <c r="L200" t="s">
        <v>2987</v>
      </c>
      <c r="M200" t="s">
        <v>2408</v>
      </c>
      <c r="N200" t="s">
        <v>148</v>
      </c>
      <c r="O200" t="s">
        <v>2830</v>
      </c>
      <c r="P200" t="s">
        <v>2409</v>
      </c>
      <c r="Q200" t="s">
        <v>2410</v>
      </c>
      <c r="R200" t="s">
        <v>2411</v>
      </c>
      <c r="S200" t="s">
        <v>2412</v>
      </c>
      <c r="T200" t="s">
        <v>2413</v>
      </c>
      <c r="U200" t="s">
        <v>2414</v>
      </c>
      <c r="V200" t="s">
        <v>2415</v>
      </c>
      <c r="W200" t="s">
        <v>2830</v>
      </c>
      <c r="X200">
        <v>4</v>
      </c>
      <c r="Z200">
        <v>52</v>
      </c>
      <c r="AA200" t="s">
        <v>156</v>
      </c>
      <c r="AB200" s="1">
        <v>44533</v>
      </c>
      <c r="AC200" t="s">
        <v>2830</v>
      </c>
      <c r="AD200" t="s">
        <v>2830</v>
      </c>
      <c r="AE200" t="s">
        <v>43</v>
      </c>
      <c r="AF200" t="s">
        <v>44</v>
      </c>
    </row>
    <row r="201" spans="1:32" x14ac:dyDescent="0.3">
      <c r="A201" s="4">
        <v>200</v>
      </c>
      <c r="B201" s="5" t="s">
        <v>43</v>
      </c>
      <c r="C201" t="s">
        <v>2416</v>
      </c>
      <c r="D201" t="s">
        <v>2417</v>
      </c>
      <c r="E201" t="s">
        <v>2418</v>
      </c>
      <c r="F201" t="s">
        <v>2419</v>
      </c>
      <c r="G201" s="1">
        <v>40808</v>
      </c>
      <c r="H201">
        <v>2011</v>
      </c>
      <c r="I201" t="s">
        <v>2830</v>
      </c>
      <c r="K201">
        <v>1</v>
      </c>
      <c r="L201" t="s">
        <v>2887</v>
      </c>
      <c r="M201" t="s">
        <v>2420</v>
      </c>
      <c r="N201" t="s">
        <v>2830</v>
      </c>
      <c r="O201" t="s">
        <v>2421</v>
      </c>
      <c r="P201" t="s">
        <v>2422</v>
      </c>
      <c r="Q201" t="s">
        <v>2830</v>
      </c>
      <c r="R201" t="s">
        <v>2423</v>
      </c>
      <c r="S201" t="s">
        <v>2424</v>
      </c>
      <c r="T201" t="s">
        <v>2425</v>
      </c>
      <c r="U201" t="s">
        <v>2426</v>
      </c>
      <c r="V201" t="s">
        <v>2427</v>
      </c>
      <c r="W201" t="s">
        <v>2830</v>
      </c>
      <c r="X201">
        <v>11</v>
      </c>
      <c r="Z201">
        <v>28</v>
      </c>
      <c r="AA201" t="s">
        <v>43</v>
      </c>
      <c r="AB201" s="1">
        <v>40808</v>
      </c>
      <c r="AC201" t="s">
        <v>2830</v>
      </c>
      <c r="AD201" t="s">
        <v>2830</v>
      </c>
      <c r="AE201" t="s">
        <v>43</v>
      </c>
      <c r="AF201" t="s">
        <v>57</v>
      </c>
    </row>
    <row r="202" spans="1:32" x14ac:dyDescent="0.3">
      <c r="A202" s="3">
        <v>201</v>
      </c>
      <c r="B202" s="3" t="s">
        <v>43</v>
      </c>
      <c r="C202" t="s">
        <v>2428</v>
      </c>
      <c r="D202" t="s">
        <v>1878</v>
      </c>
      <c r="E202" t="s">
        <v>2429</v>
      </c>
      <c r="F202" t="s">
        <v>2430</v>
      </c>
      <c r="G202" s="1">
        <v>43419</v>
      </c>
      <c r="H202">
        <v>2018</v>
      </c>
      <c r="I202" t="s">
        <v>2830</v>
      </c>
      <c r="K202">
        <v>178</v>
      </c>
      <c r="L202" t="s">
        <v>2988</v>
      </c>
      <c r="M202" t="s">
        <v>2431</v>
      </c>
      <c r="N202" t="s">
        <v>1536</v>
      </c>
      <c r="O202" t="s">
        <v>2432</v>
      </c>
      <c r="P202" t="s">
        <v>2433</v>
      </c>
      <c r="Q202" t="s">
        <v>2830</v>
      </c>
      <c r="R202" t="s">
        <v>2434</v>
      </c>
      <c r="S202" t="s">
        <v>2435</v>
      </c>
      <c r="T202" t="s">
        <v>2436</v>
      </c>
      <c r="U202" t="s">
        <v>2437</v>
      </c>
      <c r="V202" t="s">
        <v>2438</v>
      </c>
      <c r="W202" t="s">
        <v>2830</v>
      </c>
      <c r="X202">
        <v>2</v>
      </c>
      <c r="Y202">
        <v>1</v>
      </c>
      <c r="Z202">
        <v>19</v>
      </c>
      <c r="AA202" t="s">
        <v>2439</v>
      </c>
      <c r="AB202" s="1">
        <v>43419</v>
      </c>
      <c r="AC202" t="s">
        <v>2830</v>
      </c>
      <c r="AD202" t="s">
        <v>2830</v>
      </c>
      <c r="AE202" t="s">
        <v>43</v>
      </c>
      <c r="AF202" t="s">
        <v>57</v>
      </c>
    </row>
    <row r="203" spans="1:32" x14ac:dyDescent="0.3">
      <c r="A203" s="4">
        <v>202</v>
      </c>
      <c r="B203" s="5" t="s">
        <v>43</v>
      </c>
      <c r="C203" t="s">
        <v>2440</v>
      </c>
      <c r="D203" t="s">
        <v>2441</v>
      </c>
      <c r="E203" t="s">
        <v>2442</v>
      </c>
      <c r="F203" t="s">
        <v>2443</v>
      </c>
      <c r="G203" s="1">
        <v>41274</v>
      </c>
      <c r="H203">
        <v>2012</v>
      </c>
      <c r="I203" t="s">
        <v>2830</v>
      </c>
      <c r="K203">
        <v>2118</v>
      </c>
      <c r="L203" t="s">
        <v>2989</v>
      </c>
      <c r="M203" t="s">
        <v>2444</v>
      </c>
      <c r="N203" t="s">
        <v>2830</v>
      </c>
      <c r="O203" t="s">
        <v>2445</v>
      </c>
      <c r="P203" t="s">
        <v>2446</v>
      </c>
      <c r="Q203" t="s">
        <v>2830</v>
      </c>
      <c r="R203" t="s">
        <v>2447</v>
      </c>
      <c r="S203" t="s">
        <v>2448</v>
      </c>
      <c r="T203" t="s">
        <v>2449</v>
      </c>
      <c r="U203" t="s">
        <v>2450</v>
      </c>
      <c r="V203" t="s">
        <v>2451</v>
      </c>
      <c r="W203" t="s">
        <v>2830</v>
      </c>
      <c r="X203">
        <v>1</v>
      </c>
      <c r="Z203">
        <v>8</v>
      </c>
      <c r="AA203" t="s">
        <v>43</v>
      </c>
      <c r="AB203" s="1">
        <v>41274</v>
      </c>
      <c r="AC203" t="s">
        <v>2830</v>
      </c>
      <c r="AD203" t="s">
        <v>2830</v>
      </c>
      <c r="AE203" t="s">
        <v>43</v>
      </c>
      <c r="AF203" t="s">
        <v>57</v>
      </c>
    </row>
    <row r="204" spans="1:32" x14ac:dyDescent="0.3">
      <c r="A204" s="3">
        <v>203</v>
      </c>
      <c r="B204" s="3" t="s">
        <v>43</v>
      </c>
      <c r="C204" t="s">
        <v>2452</v>
      </c>
      <c r="D204" t="s">
        <v>2453</v>
      </c>
      <c r="E204" t="s">
        <v>2454</v>
      </c>
      <c r="F204" t="s">
        <v>2455</v>
      </c>
      <c r="G204" s="1">
        <v>37994</v>
      </c>
      <c r="H204">
        <v>2003</v>
      </c>
      <c r="I204" t="s">
        <v>2830</v>
      </c>
      <c r="K204">
        <v>255</v>
      </c>
      <c r="L204" t="s">
        <v>2975</v>
      </c>
      <c r="M204" t="s">
        <v>2456</v>
      </c>
      <c r="N204" t="s">
        <v>2830</v>
      </c>
      <c r="O204" t="s">
        <v>2457</v>
      </c>
      <c r="P204" t="s">
        <v>2458</v>
      </c>
      <c r="Q204" t="s">
        <v>2830</v>
      </c>
      <c r="R204" t="s">
        <v>2459</v>
      </c>
      <c r="S204" t="s">
        <v>2830</v>
      </c>
      <c r="T204" t="s">
        <v>2460</v>
      </c>
      <c r="U204" t="s">
        <v>2461</v>
      </c>
      <c r="V204" t="s">
        <v>2462</v>
      </c>
      <c r="W204" t="s">
        <v>2830</v>
      </c>
      <c r="X204">
        <v>39</v>
      </c>
      <c r="Y204">
        <v>27</v>
      </c>
      <c r="Z204">
        <v>27</v>
      </c>
      <c r="AA204" t="s">
        <v>43</v>
      </c>
      <c r="AB204" s="1">
        <v>37994</v>
      </c>
      <c r="AC204" t="s">
        <v>2830</v>
      </c>
      <c r="AD204" t="s">
        <v>2830</v>
      </c>
      <c r="AE204" t="s">
        <v>43</v>
      </c>
      <c r="AF204" t="s">
        <v>57</v>
      </c>
    </row>
    <row r="205" spans="1:32" x14ac:dyDescent="0.3">
      <c r="A205" s="4">
        <v>204</v>
      </c>
      <c r="B205" s="5" t="s">
        <v>43</v>
      </c>
      <c r="C205" t="s">
        <v>2463</v>
      </c>
      <c r="D205" t="s">
        <v>2464</v>
      </c>
      <c r="E205" t="s">
        <v>2465</v>
      </c>
      <c r="F205" t="s">
        <v>2466</v>
      </c>
      <c r="G205" s="1">
        <v>44775</v>
      </c>
      <c r="H205">
        <v>2022</v>
      </c>
      <c r="I205" t="s">
        <v>2830</v>
      </c>
      <c r="K205">
        <v>2549</v>
      </c>
      <c r="L205" t="s">
        <v>2990</v>
      </c>
      <c r="M205" t="s">
        <v>2467</v>
      </c>
      <c r="N205" t="s">
        <v>2468</v>
      </c>
      <c r="O205" t="s">
        <v>2469</v>
      </c>
      <c r="P205" t="s">
        <v>2470</v>
      </c>
      <c r="Q205" t="s">
        <v>2471</v>
      </c>
      <c r="R205" t="s">
        <v>2472</v>
      </c>
      <c r="S205" t="s">
        <v>2473</v>
      </c>
      <c r="T205" t="s">
        <v>2474</v>
      </c>
      <c r="U205" t="s">
        <v>2475</v>
      </c>
      <c r="V205" t="s">
        <v>2476</v>
      </c>
      <c r="W205" t="s">
        <v>2830</v>
      </c>
      <c r="Z205">
        <v>47</v>
      </c>
      <c r="AA205" t="s">
        <v>43</v>
      </c>
      <c r="AB205" s="1">
        <v>44775</v>
      </c>
      <c r="AC205" t="s">
        <v>2830</v>
      </c>
      <c r="AD205" t="s">
        <v>2830</v>
      </c>
      <c r="AE205" t="s">
        <v>43</v>
      </c>
      <c r="AF205" t="s">
        <v>57</v>
      </c>
    </row>
    <row r="206" spans="1:32" x14ac:dyDescent="0.3">
      <c r="A206" s="3">
        <v>205</v>
      </c>
      <c r="B206" s="3" t="s">
        <v>43</v>
      </c>
      <c r="C206" t="s">
        <v>2477</v>
      </c>
      <c r="D206" t="s">
        <v>2478</v>
      </c>
      <c r="E206" t="s">
        <v>2479</v>
      </c>
      <c r="F206" t="s">
        <v>2480</v>
      </c>
      <c r="G206" s="1">
        <v>37974</v>
      </c>
      <c r="H206">
        <v>2003</v>
      </c>
      <c r="I206" t="s">
        <v>2869</v>
      </c>
      <c r="K206">
        <v>1087</v>
      </c>
      <c r="L206" t="s">
        <v>2481</v>
      </c>
      <c r="M206" t="s">
        <v>2482</v>
      </c>
      <c r="N206" t="s">
        <v>2830</v>
      </c>
      <c r="O206" t="s">
        <v>2483</v>
      </c>
      <c r="P206" t="s">
        <v>2484</v>
      </c>
      <c r="Q206" t="s">
        <v>2830</v>
      </c>
      <c r="R206" t="s">
        <v>2485</v>
      </c>
      <c r="S206" t="s">
        <v>2830</v>
      </c>
      <c r="T206" t="s">
        <v>2486</v>
      </c>
      <c r="U206" t="s">
        <v>2487</v>
      </c>
      <c r="V206" t="s">
        <v>2488</v>
      </c>
      <c r="W206" t="s">
        <v>2830</v>
      </c>
      <c r="X206">
        <v>9</v>
      </c>
      <c r="Z206">
        <v>12</v>
      </c>
      <c r="AA206" t="s">
        <v>43</v>
      </c>
      <c r="AB206" s="1">
        <v>37974</v>
      </c>
      <c r="AC206" t="s">
        <v>2830</v>
      </c>
      <c r="AD206" t="s">
        <v>2830</v>
      </c>
      <c r="AE206" t="s">
        <v>43</v>
      </c>
      <c r="AF206" t="s">
        <v>57</v>
      </c>
    </row>
    <row r="207" spans="1:32" x14ac:dyDescent="0.3">
      <c r="A207" s="4">
        <v>206</v>
      </c>
      <c r="B207" s="5" t="s">
        <v>43</v>
      </c>
      <c r="C207" t="s">
        <v>2489</v>
      </c>
      <c r="D207" t="s">
        <v>2490</v>
      </c>
      <c r="E207" t="s">
        <v>2491</v>
      </c>
      <c r="F207" t="s">
        <v>304</v>
      </c>
      <c r="G207" s="1">
        <v>44357</v>
      </c>
      <c r="H207">
        <v>2021</v>
      </c>
      <c r="I207" t="s">
        <v>2845</v>
      </c>
      <c r="J207">
        <v>2</v>
      </c>
      <c r="K207">
        <v>1913</v>
      </c>
      <c r="L207" t="s">
        <v>2991</v>
      </c>
      <c r="M207" t="s">
        <v>2492</v>
      </c>
      <c r="N207" t="s">
        <v>306</v>
      </c>
      <c r="O207" t="s">
        <v>2830</v>
      </c>
      <c r="P207" t="s">
        <v>2493</v>
      </c>
      <c r="Q207" t="s">
        <v>2494</v>
      </c>
      <c r="R207" t="s">
        <v>2495</v>
      </c>
      <c r="S207" t="s">
        <v>2496</v>
      </c>
      <c r="T207" t="s">
        <v>2497</v>
      </c>
      <c r="U207" t="s">
        <v>2498</v>
      </c>
      <c r="V207" t="s">
        <v>2499</v>
      </c>
      <c r="W207" t="s">
        <v>2830</v>
      </c>
      <c r="X207">
        <v>17</v>
      </c>
      <c r="Z207">
        <v>59</v>
      </c>
      <c r="AA207" t="s">
        <v>43</v>
      </c>
      <c r="AB207" s="1">
        <v>44153</v>
      </c>
      <c r="AC207" t="s">
        <v>2830</v>
      </c>
      <c r="AD207" t="s">
        <v>2830</v>
      </c>
      <c r="AE207" t="s">
        <v>43</v>
      </c>
      <c r="AF207" t="s">
        <v>44</v>
      </c>
    </row>
    <row r="208" spans="1:32" x14ac:dyDescent="0.3">
      <c r="A208" s="3">
        <v>207</v>
      </c>
      <c r="B208" s="3" t="s">
        <v>43</v>
      </c>
      <c r="C208" t="s">
        <v>2500</v>
      </c>
      <c r="D208" t="s">
        <v>2501</v>
      </c>
      <c r="E208" t="s">
        <v>2502</v>
      </c>
      <c r="F208" t="s">
        <v>2503</v>
      </c>
      <c r="G208" s="1">
        <v>41204</v>
      </c>
      <c r="H208">
        <v>2012</v>
      </c>
      <c r="I208" t="s">
        <v>2830</v>
      </c>
      <c r="K208">
        <v>352</v>
      </c>
      <c r="L208" t="s">
        <v>2992</v>
      </c>
      <c r="M208" t="s">
        <v>2504</v>
      </c>
      <c r="N208" t="s">
        <v>1536</v>
      </c>
      <c r="O208" t="s">
        <v>2505</v>
      </c>
      <c r="P208" t="s">
        <v>2506</v>
      </c>
      <c r="Q208" t="s">
        <v>2830</v>
      </c>
      <c r="R208" t="s">
        <v>2507</v>
      </c>
      <c r="S208" t="s">
        <v>2508</v>
      </c>
      <c r="T208" t="s">
        <v>2509</v>
      </c>
      <c r="U208" t="s">
        <v>2510</v>
      </c>
      <c r="V208" t="s">
        <v>2511</v>
      </c>
      <c r="W208" t="s">
        <v>2830</v>
      </c>
      <c r="Y208">
        <v>1</v>
      </c>
      <c r="Z208">
        <v>1</v>
      </c>
      <c r="AA208" t="s">
        <v>43</v>
      </c>
      <c r="AB208" s="1">
        <v>41204</v>
      </c>
      <c r="AC208" t="s">
        <v>2830</v>
      </c>
      <c r="AD208" t="s">
        <v>2830</v>
      </c>
      <c r="AE208" t="s">
        <v>43</v>
      </c>
      <c r="AF208" t="s">
        <v>57</v>
      </c>
    </row>
    <row r="209" spans="1:32" x14ac:dyDescent="0.3">
      <c r="A209" s="4">
        <v>208</v>
      </c>
      <c r="B209" s="5" t="s">
        <v>43</v>
      </c>
      <c r="C209" t="s">
        <v>2512</v>
      </c>
      <c r="D209" t="s">
        <v>2513</v>
      </c>
      <c r="E209" t="s">
        <v>2514</v>
      </c>
      <c r="F209" t="s">
        <v>2515</v>
      </c>
      <c r="G209" s="1">
        <v>44853</v>
      </c>
      <c r="H209">
        <v>2022</v>
      </c>
      <c r="I209" t="s">
        <v>2830</v>
      </c>
      <c r="K209">
        <v>153</v>
      </c>
      <c r="L209" t="s">
        <v>2993</v>
      </c>
      <c r="M209" t="s">
        <v>2516</v>
      </c>
      <c r="N209" t="s">
        <v>2517</v>
      </c>
      <c r="O209" t="s">
        <v>2518</v>
      </c>
      <c r="P209" t="s">
        <v>2519</v>
      </c>
      <c r="Q209" t="s">
        <v>2520</v>
      </c>
      <c r="R209" t="s">
        <v>2521</v>
      </c>
      <c r="S209" t="s">
        <v>2522</v>
      </c>
      <c r="T209" t="s">
        <v>2523</v>
      </c>
      <c r="U209" t="s">
        <v>2524</v>
      </c>
      <c r="V209" t="s">
        <v>2525</v>
      </c>
      <c r="W209" t="s">
        <v>2830</v>
      </c>
      <c r="Z209">
        <v>47</v>
      </c>
      <c r="AA209" t="s">
        <v>43</v>
      </c>
      <c r="AB209" s="1">
        <v>44853</v>
      </c>
      <c r="AC209" t="s">
        <v>2830</v>
      </c>
      <c r="AD209" t="s">
        <v>2830</v>
      </c>
      <c r="AE209" t="s">
        <v>43</v>
      </c>
      <c r="AF209" t="s">
        <v>57</v>
      </c>
    </row>
    <row r="210" spans="1:32" x14ac:dyDescent="0.3">
      <c r="A210" s="3">
        <v>209</v>
      </c>
      <c r="B210" s="3" t="s">
        <v>43</v>
      </c>
      <c r="C210" t="s">
        <v>2526</v>
      </c>
      <c r="D210" t="s">
        <v>2527</v>
      </c>
      <c r="E210" t="s">
        <v>2528</v>
      </c>
      <c r="F210" t="s">
        <v>1018</v>
      </c>
      <c r="G210" s="1">
        <v>44907</v>
      </c>
      <c r="H210">
        <v>2022</v>
      </c>
      <c r="I210" t="s">
        <v>2897</v>
      </c>
      <c r="J210">
        <v>12</v>
      </c>
      <c r="K210">
        <v>4857</v>
      </c>
      <c r="L210" t="s">
        <v>2994</v>
      </c>
      <c r="M210" t="s">
        <v>2529</v>
      </c>
      <c r="N210" t="s">
        <v>1021</v>
      </c>
      <c r="O210" t="s">
        <v>2830</v>
      </c>
      <c r="P210" t="s">
        <v>2530</v>
      </c>
      <c r="Q210" t="s">
        <v>2531</v>
      </c>
      <c r="R210" t="s">
        <v>2532</v>
      </c>
      <c r="S210" t="s">
        <v>2533</v>
      </c>
      <c r="T210" t="s">
        <v>2534</v>
      </c>
      <c r="U210" t="s">
        <v>2535</v>
      </c>
      <c r="V210" t="s">
        <v>2536</v>
      </c>
      <c r="W210" t="s">
        <v>2830</v>
      </c>
      <c r="Z210">
        <v>44</v>
      </c>
      <c r="AA210" t="s">
        <v>43</v>
      </c>
      <c r="AB210" s="1">
        <v>44517</v>
      </c>
      <c r="AC210" t="s">
        <v>2830</v>
      </c>
      <c r="AD210" t="s">
        <v>2830</v>
      </c>
      <c r="AE210" t="s">
        <v>43</v>
      </c>
      <c r="AF210" t="s">
        <v>44</v>
      </c>
    </row>
    <row r="211" spans="1:32" x14ac:dyDescent="0.3">
      <c r="A211" s="4">
        <v>210</v>
      </c>
      <c r="B211" s="5" t="s">
        <v>43</v>
      </c>
      <c r="C211" t="s">
        <v>2537</v>
      </c>
      <c r="D211" t="s">
        <v>2538</v>
      </c>
      <c r="E211" t="s">
        <v>2539</v>
      </c>
      <c r="F211" t="s">
        <v>2540</v>
      </c>
      <c r="G211" s="1">
        <v>44322</v>
      </c>
      <c r="H211">
        <v>2021</v>
      </c>
      <c r="I211" t="s">
        <v>2830</v>
      </c>
      <c r="K211">
        <v>214</v>
      </c>
      <c r="L211" t="s">
        <v>2872</v>
      </c>
      <c r="M211" t="s">
        <v>2541</v>
      </c>
      <c r="N211" t="s">
        <v>2542</v>
      </c>
      <c r="O211" t="s">
        <v>2543</v>
      </c>
      <c r="P211" t="s">
        <v>2544</v>
      </c>
      <c r="Q211" t="s">
        <v>2830</v>
      </c>
      <c r="R211" t="s">
        <v>2545</v>
      </c>
      <c r="S211" t="s">
        <v>2546</v>
      </c>
      <c r="T211" t="s">
        <v>2547</v>
      </c>
      <c r="U211" t="s">
        <v>2548</v>
      </c>
      <c r="V211" t="s">
        <v>2549</v>
      </c>
      <c r="W211" t="s">
        <v>2830</v>
      </c>
      <c r="Z211">
        <v>13</v>
      </c>
      <c r="AA211" t="s">
        <v>43</v>
      </c>
      <c r="AB211" s="1">
        <v>44322</v>
      </c>
      <c r="AC211" t="s">
        <v>2830</v>
      </c>
      <c r="AD211" t="s">
        <v>2830</v>
      </c>
      <c r="AE211" t="s">
        <v>43</v>
      </c>
      <c r="AF211" t="s">
        <v>57</v>
      </c>
    </row>
    <row r="212" spans="1:32" x14ac:dyDescent="0.3">
      <c r="A212" s="3">
        <v>211</v>
      </c>
      <c r="B212" s="3" t="s">
        <v>43</v>
      </c>
      <c r="C212" t="s">
        <v>2550</v>
      </c>
      <c r="D212" t="s">
        <v>2551</v>
      </c>
      <c r="E212" t="s">
        <v>2552</v>
      </c>
      <c r="F212" t="s">
        <v>2553</v>
      </c>
      <c r="G212" s="1">
        <v>44523</v>
      </c>
      <c r="H212">
        <v>2021</v>
      </c>
      <c r="I212" t="s">
        <v>2830</v>
      </c>
      <c r="K212">
        <v>1</v>
      </c>
      <c r="L212" t="s">
        <v>2876</v>
      </c>
      <c r="M212" t="s">
        <v>2554</v>
      </c>
      <c r="N212" t="s">
        <v>2830</v>
      </c>
      <c r="O212" t="s">
        <v>2555</v>
      </c>
      <c r="P212" t="s">
        <v>2556</v>
      </c>
      <c r="Q212" t="s">
        <v>2557</v>
      </c>
      <c r="R212" t="s">
        <v>2558</v>
      </c>
      <c r="S212" t="s">
        <v>2559</v>
      </c>
      <c r="T212" t="s">
        <v>2560</v>
      </c>
      <c r="U212" t="s">
        <v>2561</v>
      </c>
      <c r="V212" t="s">
        <v>2562</v>
      </c>
      <c r="W212" t="s">
        <v>2830</v>
      </c>
      <c r="Z212">
        <v>23</v>
      </c>
      <c r="AA212" t="s">
        <v>43</v>
      </c>
      <c r="AB212" s="1">
        <v>44523</v>
      </c>
      <c r="AC212" t="s">
        <v>2830</v>
      </c>
      <c r="AD212" t="s">
        <v>2830</v>
      </c>
      <c r="AE212" t="s">
        <v>43</v>
      </c>
      <c r="AF212" t="s">
        <v>57</v>
      </c>
    </row>
    <row r="213" spans="1:32" x14ac:dyDescent="0.3">
      <c r="A213" s="4">
        <v>212</v>
      </c>
      <c r="B213" s="5" t="s">
        <v>43</v>
      </c>
      <c r="C213" t="s">
        <v>2563</v>
      </c>
      <c r="D213" t="s">
        <v>2564</v>
      </c>
      <c r="E213" t="s">
        <v>2565</v>
      </c>
      <c r="F213" t="s">
        <v>2566</v>
      </c>
      <c r="G213" s="1">
        <v>42187</v>
      </c>
      <c r="H213">
        <v>2015</v>
      </c>
      <c r="I213" t="s">
        <v>2830</v>
      </c>
      <c r="K213">
        <v>1</v>
      </c>
      <c r="L213" t="s">
        <v>2891</v>
      </c>
      <c r="M213" t="s">
        <v>2567</v>
      </c>
      <c r="N213" t="s">
        <v>2568</v>
      </c>
      <c r="O213" t="s">
        <v>2569</v>
      </c>
      <c r="P213" t="s">
        <v>2570</v>
      </c>
      <c r="Q213" t="s">
        <v>2830</v>
      </c>
      <c r="R213" t="s">
        <v>2571</v>
      </c>
      <c r="S213" t="s">
        <v>2830</v>
      </c>
      <c r="T213" t="s">
        <v>2572</v>
      </c>
      <c r="U213" t="s">
        <v>2573</v>
      </c>
      <c r="V213" t="s">
        <v>2574</v>
      </c>
      <c r="W213" t="s">
        <v>2830</v>
      </c>
      <c r="AA213" t="s">
        <v>43</v>
      </c>
      <c r="AB213" s="1">
        <v>42187</v>
      </c>
      <c r="AC213" t="s">
        <v>2830</v>
      </c>
      <c r="AD213" t="s">
        <v>2830</v>
      </c>
      <c r="AE213" t="s">
        <v>43</v>
      </c>
      <c r="AF213" t="s">
        <v>57</v>
      </c>
    </row>
    <row r="214" spans="1:32" x14ac:dyDescent="0.3">
      <c r="A214" s="3">
        <v>213</v>
      </c>
      <c r="B214" s="3" t="s">
        <v>43</v>
      </c>
      <c r="C214" t="s">
        <v>2575</v>
      </c>
      <c r="D214" t="s">
        <v>2576</v>
      </c>
      <c r="E214" t="s">
        <v>2577</v>
      </c>
      <c r="F214" t="s">
        <v>2578</v>
      </c>
      <c r="G214" s="1">
        <v>44204</v>
      </c>
      <c r="H214">
        <v>2020</v>
      </c>
      <c r="I214" t="s">
        <v>2830</v>
      </c>
      <c r="K214">
        <v>202</v>
      </c>
      <c r="L214" t="s">
        <v>2995</v>
      </c>
      <c r="M214" t="s">
        <v>2579</v>
      </c>
      <c r="N214" t="s">
        <v>2580</v>
      </c>
      <c r="O214" t="s">
        <v>2581</v>
      </c>
      <c r="P214" t="s">
        <v>2582</v>
      </c>
      <c r="Q214" t="s">
        <v>2830</v>
      </c>
      <c r="R214" t="s">
        <v>2583</v>
      </c>
      <c r="S214" t="s">
        <v>2830</v>
      </c>
      <c r="T214" t="s">
        <v>2584</v>
      </c>
      <c r="U214" t="s">
        <v>2585</v>
      </c>
      <c r="V214" t="s">
        <v>2586</v>
      </c>
      <c r="W214" t="s">
        <v>2830</v>
      </c>
      <c r="X214">
        <v>2</v>
      </c>
      <c r="Z214">
        <v>13</v>
      </c>
      <c r="AA214" t="s">
        <v>43</v>
      </c>
      <c r="AB214" s="1">
        <v>44204</v>
      </c>
      <c r="AC214" t="s">
        <v>2830</v>
      </c>
      <c r="AD214" t="s">
        <v>2830</v>
      </c>
      <c r="AE214" t="s">
        <v>43</v>
      </c>
      <c r="AF214" t="s">
        <v>57</v>
      </c>
    </row>
    <row r="215" spans="1:32" x14ac:dyDescent="0.3">
      <c r="A215" s="4">
        <v>214</v>
      </c>
      <c r="B215" s="5" t="s">
        <v>43</v>
      </c>
      <c r="C215" t="s">
        <v>2587</v>
      </c>
      <c r="D215" t="s">
        <v>2588</v>
      </c>
      <c r="E215" t="s">
        <v>2589</v>
      </c>
      <c r="F215" t="s">
        <v>2590</v>
      </c>
      <c r="G215" s="1">
        <v>43836</v>
      </c>
      <c r="H215">
        <v>2019</v>
      </c>
      <c r="I215" t="s">
        <v>2830</v>
      </c>
      <c r="K215">
        <v>769</v>
      </c>
      <c r="L215" t="s">
        <v>2996</v>
      </c>
      <c r="M215" t="s">
        <v>2591</v>
      </c>
      <c r="N215" t="s">
        <v>2592</v>
      </c>
      <c r="O215" t="s">
        <v>2593</v>
      </c>
      <c r="P215" t="s">
        <v>2594</v>
      </c>
      <c r="Q215" t="s">
        <v>2830</v>
      </c>
      <c r="R215" t="s">
        <v>2595</v>
      </c>
      <c r="S215" t="s">
        <v>2596</v>
      </c>
      <c r="T215" t="s">
        <v>2597</v>
      </c>
      <c r="U215" t="s">
        <v>2598</v>
      </c>
      <c r="V215" t="s">
        <v>2599</v>
      </c>
      <c r="W215" t="s">
        <v>2830</v>
      </c>
      <c r="Z215">
        <v>70</v>
      </c>
      <c r="AA215" t="s">
        <v>43</v>
      </c>
      <c r="AB215" s="1">
        <v>43836</v>
      </c>
      <c r="AC215" t="s">
        <v>2830</v>
      </c>
      <c r="AD215" t="s">
        <v>2830</v>
      </c>
      <c r="AE215" t="s">
        <v>43</v>
      </c>
      <c r="AF215" t="s">
        <v>57</v>
      </c>
    </row>
    <row r="216" spans="1:32" x14ac:dyDescent="0.3">
      <c r="A216" s="3">
        <v>215</v>
      </c>
      <c r="B216" s="3" t="s">
        <v>43</v>
      </c>
      <c r="C216" t="s">
        <v>2600</v>
      </c>
      <c r="D216" t="s">
        <v>2601</v>
      </c>
      <c r="E216" t="s">
        <v>2602</v>
      </c>
      <c r="F216" t="s">
        <v>2603</v>
      </c>
      <c r="G216" s="1">
        <v>43797</v>
      </c>
      <c r="H216">
        <v>2019</v>
      </c>
      <c r="I216" t="s">
        <v>2830</v>
      </c>
      <c r="K216">
        <v>63</v>
      </c>
      <c r="L216" t="s">
        <v>2997</v>
      </c>
      <c r="M216" t="s">
        <v>2604</v>
      </c>
      <c r="N216" t="s">
        <v>332</v>
      </c>
      <c r="O216" t="s">
        <v>2605</v>
      </c>
      <c r="P216" t="s">
        <v>2606</v>
      </c>
      <c r="Q216" t="s">
        <v>2830</v>
      </c>
      <c r="R216" t="s">
        <v>2607</v>
      </c>
      <c r="S216" t="s">
        <v>2830</v>
      </c>
      <c r="T216" t="s">
        <v>2608</v>
      </c>
      <c r="U216" t="s">
        <v>2609</v>
      </c>
      <c r="V216" t="s">
        <v>2610</v>
      </c>
      <c r="W216" t="s">
        <v>2830</v>
      </c>
      <c r="X216">
        <v>4</v>
      </c>
      <c r="Z216">
        <v>22</v>
      </c>
      <c r="AA216" t="s">
        <v>43</v>
      </c>
      <c r="AB216" s="1">
        <v>43797</v>
      </c>
      <c r="AC216" t="s">
        <v>2830</v>
      </c>
      <c r="AD216" t="s">
        <v>2830</v>
      </c>
      <c r="AE216" t="s">
        <v>43</v>
      </c>
      <c r="AF216" t="s">
        <v>57</v>
      </c>
    </row>
    <row r="217" spans="1:32" x14ac:dyDescent="0.3">
      <c r="A217" s="4">
        <v>216</v>
      </c>
      <c r="B217" s="5" t="s">
        <v>43</v>
      </c>
      <c r="C217" t="s">
        <v>2611</v>
      </c>
      <c r="D217" t="s">
        <v>2612</v>
      </c>
      <c r="E217" t="s">
        <v>2613</v>
      </c>
      <c r="F217" t="s">
        <v>2614</v>
      </c>
      <c r="G217" s="1">
        <v>40728</v>
      </c>
      <c r="H217">
        <v>2011</v>
      </c>
      <c r="I217" t="s">
        <v>2830</v>
      </c>
      <c r="K217">
        <v>1</v>
      </c>
      <c r="L217" t="s">
        <v>2833</v>
      </c>
      <c r="M217" t="s">
        <v>2615</v>
      </c>
      <c r="N217" t="s">
        <v>1056</v>
      </c>
      <c r="O217" t="s">
        <v>2616</v>
      </c>
      <c r="P217" t="s">
        <v>2617</v>
      </c>
      <c r="Q217" t="s">
        <v>2830</v>
      </c>
      <c r="R217" t="s">
        <v>2618</v>
      </c>
      <c r="S217" t="s">
        <v>2619</v>
      </c>
      <c r="T217" t="s">
        <v>2620</v>
      </c>
      <c r="U217" t="s">
        <v>2621</v>
      </c>
      <c r="V217" t="s">
        <v>2622</v>
      </c>
      <c r="W217" t="s">
        <v>2830</v>
      </c>
      <c r="X217">
        <v>1</v>
      </c>
      <c r="Z217">
        <v>7</v>
      </c>
      <c r="AA217" t="s">
        <v>43</v>
      </c>
      <c r="AB217" s="1">
        <v>40728</v>
      </c>
      <c r="AC217" t="s">
        <v>2830</v>
      </c>
      <c r="AD217" t="s">
        <v>2830</v>
      </c>
      <c r="AE217" t="s">
        <v>43</v>
      </c>
      <c r="AF217" t="s">
        <v>57</v>
      </c>
    </row>
    <row r="218" spans="1:32" x14ac:dyDescent="0.3">
      <c r="A218" s="3">
        <v>217</v>
      </c>
      <c r="B218" s="3" t="s">
        <v>43</v>
      </c>
      <c r="C218" t="s">
        <v>2623</v>
      </c>
      <c r="D218" t="s">
        <v>2624</v>
      </c>
      <c r="E218" t="s">
        <v>2625</v>
      </c>
      <c r="F218" t="s">
        <v>2626</v>
      </c>
      <c r="G218" s="1">
        <v>43803</v>
      </c>
      <c r="H218">
        <v>2020</v>
      </c>
      <c r="I218" t="s">
        <v>2839</v>
      </c>
      <c r="J218">
        <v>1</v>
      </c>
      <c r="K218">
        <v>88</v>
      </c>
      <c r="L218" t="s">
        <v>2998</v>
      </c>
      <c r="M218" t="s">
        <v>2627</v>
      </c>
      <c r="N218" t="s">
        <v>2628</v>
      </c>
      <c r="O218" t="s">
        <v>2830</v>
      </c>
      <c r="P218" t="s">
        <v>2629</v>
      </c>
      <c r="Q218" t="s">
        <v>2830</v>
      </c>
      <c r="R218" t="s">
        <v>2630</v>
      </c>
      <c r="S218" t="s">
        <v>2830</v>
      </c>
      <c r="T218" t="s">
        <v>2631</v>
      </c>
      <c r="U218" t="s">
        <v>2632</v>
      </c>
      <c r="V218" t="s">
        <v>2633</v>
      </c>
      <c r="W218" t="s">
        <v>2830</v>
      </c>
      <c r="X218">
        <v>50</v>
      </c>
      <c r="Z218">
        <v>15</v>
      </c>
      <c r="AA218" t="s">
        <v>43</v>
      </c>
      <c r="AB218" s="1">
        <v>43803</v>
      </c>
      <c r="AC218" t="s">
        <v>2830</v>
      </c>
      <c r="AD218" t="s">
        <v>2830</v>
      </c>
      <c r="AE218" t="s">
        <v>43</v>
      </c>
      <c r="AF218" t="s">
        <v>1838</v>
      </c>
    </row>
    <row r="219" spans="1:32" x14ac:dyDescent="0.3">
      <c r="A219" s="4">
        <v>218</v>
      </c>
      <c r="B219" s="5" t="s">
        <v>43</v>
      </c>
      <c r="C219" t="s">
        <v>2634</v>
      </c>
      <c r="D219" t="s">
        <v>2635</v>
      </c>
      <c r="E219" t="s">
        <v>2636</v>
      </c>
      <c r="F219" t="s">
        <v>2637</v>
      </c>
      <c r="G219" s="1">
        <v>44118</v>
      </c>
      <c r="H219">
        <v>2020</v>
      </c>
      <c r="I219" t="s">
        <v>2830</v>
      </c>
      <c r="K219">
        <v>119</v>
      </c>
      <c r="L219" t="s">
        <v>2999</v>
      </c>
      <c r="M219" t="s">
        <v>2638</v>
      </c>
      <c r="N219" t="s">
        <v>2830</v>
      </c>
      <c r="O219" t="s">
        <v>2639</v>
      </c>
      <c r="P219" t="s">
        <v>2640</v>
      </c>
      <c r="Q219" t="s">
        <v>2830</v>
      </c>
      <c r="R219" t="s">
        <v>2641</v>
      </c>
      <c r="S219" t="s">
        <v>2830</v>
      </c>
      <c r="T219" t="s">
        <v>2642</v>
      </c>
      <c r="U219" t="s">
        <v>2643</v>
      </c>
      <c r="V219" t="s">
        <v>2644</v>
      </c>
      <c r="W219" t="s">
        <v>2830</v>
      </c>
      <c r="X219">
        <v>2</v>
      </c>
      <c r="Z219">
        <v>18</v>
      </c>
      <c r="AA219" t="s">
        <v>2830</v>
      </c>
      <c r="AB219" s="1">
        <v>44118</v>
      </c>
      <c r="AC219" t="s">
        <v>2830</v>
      </c>
      <c r="AD219" t="s">
        <v>2830</v>
      </c>
      <c r="AE219" t="s">
        <v>43</v>
      </c>
      <c r="AF219" t="s">
        <v>57</v>
      </c>
    </row>
    <row r="220" spans="1:32" x14ac:dyDescent="0.3">
      <c r="A220" s="3">
        <v>219</v>
      </c>
      <c r="B220" s="3" t="s">
        <v>43</v>
      </c>
      <c r="C220" t="s">
        <v>2645</v>
      </c>
      <c r="D220" t="s">
        <v>2646</v>
      </c>
      <c r="E220" t="s">
        <v>2647</v>
      </c>
      <c r="F220" t="s">
        <v>2648</v>
      </c>
      <c r="G220" s="1">
        <v>44740</v>
      </c>
      <c r="H220">
        <v>2022</v>
      </c>
      <c r="I220" t="s">
        <v>2956</v>
      </c>
      <c r="J220">
        <v>7</v>
      </c>
      <c r="K220">
        <v>926</v>
      </c>
      <c r="L220" t="s">
        <v>2984</v>
      </c>
      <c r="M220" t="s">
        <v>2649</v>
      </c>
      <c r="N220" t="s">
        <v>2650</v>
      </c>
      <c r="O220" t="s">
        <v>2830</v>
      </c>
      <c r="P220" t="s">
        <v>2651</v>
      </c>
      <c r="Q220" t="s">
        <v>2652</v>
      </c>
      <c r="R220" t="s">
        <v>2653</v>
      </c>
      <c r="S220" t="s">
        <v>2654</v>
      </c>
      <c r="T220" t="s">
        <v>2655</v>
      </c>
      <c r="U220" t="s">
        <v>2656</v>
      </c>
      <c r="V220" t="s">
        <v>2657</v>
      </c>
      <c r="W220" t="s">
        <v>2830</v>
      </c>
      <c r="X220">
        <v>2</v>
      </c>
      <c r="Z220">
        <v>57</v>
      </c>
      <c r="AA220" t="s">
        <v>43</v>
      </c>
      <c r="AB220" s="1">
        <v>44693</v>
      </c>
      <c r="AC220" t="s">
        <v>2830</v>
      </c>
      <c r="AD220" t="s">
        <v>2830</v>
      </c>
      <c r="AE220" t="s">
        <v>43</v>
      </c>
      <c r="AF220" t="s">
        <v>44</v>
      </c>
    </row>
    <row r="221" spans="1:32" x14ac:dyDescent="0.3">
      <c r="A221" s="4">
        <v>220</v>
      </c>
      <c r="B221" s="5" t="s">
        <v>43</v>
      </c>
      <c r="C221" t="s">
        <v>2658</v>
      </c>
      <c r="D221" t="s">
        <v>2659</v>
      </c>
      <c r="E221" t="s">
        <v>2660</v>
      </c>
      <c r="F221" t="s">
        <v>2661</v>
      </c>
      <c r="G221" s="1">
        <v>39752</v>
      </c>
      <c r="H221">
        <v>2008</v>
      </c>
      <c r="I221" t="s">
        <v>2830</v>
      </c>
      <c r="K221">
        <v>23</v>
      </c>
      <c r="L221" t="s">
        <v>3000</v>
      </c>
      <c r="M221" t="s">
        <v>2662</v>
      </c>
      <c r="N221" t="s">
        <v>1536</v>
      </c>
      <c r="O221" t="s">
        <v>2663</v>
      </c>
      <c r="P221" t="s">
        <v>2664</v>
      </c>
      <c r="Q221" t="s">
        <v>2830</v>
      </c>
      <c r="R221" t="s">
        <v>2665</v>
      </c>
      <c r="S221" t="s">
        <v>2666</v>
      </c>
      <c r="T221" t="s">
        <v>2667</v>
      </c>
      <c r="U221" t="s">
        <v>2668</v>
      </c>
      <c r="V221" t="s">
        <v>2669</v>
      </c>
      <c r="W221" t="s">
        <v>2830</v>
      </c>
      <c r="Z221">
        <v>3</v>
      </c>
      <c r="AA221" t="s">
        <v>43</v>
      </c>
      <c r="AB221" s="1">
        <v>39752</v>
      </c>
      <c r="AC221" t="s">
        <v>2830</v>
      </c>
      <c r="AD221" t="s">
        <v>2830</v>
      </c>
      <c r="AE221" t="s">
        <v>43</v>
      </c>
      <c r="AF221" t="s">
        <v>57</v>
      </c>
    </row>
    <row r="222" spans="1:32" x14ac:dyDescent="0.3">
      <c r="A222" s="3">
        <v>221</v>
      </c>
      <c r="B222" s="3" t="s">
        <v>43</v>
      </c>
      <c r="C222" t="s">
        <v>2670</v>
      </c>
      <c r="D222" t="s">
        <v>2671</v>
      </c>
      <c r="E222" t="s">
        <v>2672</v>
      </c>
      <c r="F222" t="s">
        <v>2673</v>
      </c>
      <c r="G222" s="1">
        <v>43647</v>
      </c>
      <c r="H222">
        <v>2019</v>
      </c>
      <c r="I222" t="s">
        <v>2973</v>
      </c>
      <c r="J222">
        <v>11</v>
      </c>
      <c r="K222">
        <v>8782</v>
      </c>
      <c r="L222" t="s">
        <v>3001</v>
      </c>
      <c r="M222" t="s">
        <v>2674</v>
      </c>
      <c r="N222" t="s">
        <v>2675</v>
      </c>
      <c r="O222" t="s">
        <v>2830</v>
      </c>
      <c r="P222" t="s">
        <v>2676</v>
      </c>
      <c r="Q222" t="s">
        <v>2830</v>
      </c>
      <c r="R222" t="s">
        <v>2677</v>
      </c>
      <c r="S222" t="s">
        <v>2678</v>
      </c>
      <c r="T222" t="s">
        <v>2679</v>
      </c>
      <c r="U222" t="s">
        <v>2680</v>
      </c>
      <c r="V222" t="s">
        <v>2681</v>
      </c>
      <c r="W222" t="s">
        <v>2830</v>
      </c>
      <c r="X222">
        <v>22</v>
      </c>
      <c r="Z222">
        <v>46</v>
      </c>
      <c r="AA222" t="s">
        <v>43</v>
      </c>
      <c r="AB222" s="1">
        <v>43468</v>
      </c>
      <c r="AC222" t="s">
        <v>2830</v>
      </c>
      <c r="AD222" t="s">
        <v>2830</v>
      </c>
      <c r="AE222" t="s">
        <v>43</v>
      </c>
      <c r="AF222" t="s">
        <v>44</v>
      </c>
    </row>
    <row r="223" spans="1:32" x14ac:dyDescent="0.3">
      <c r="A223" s="4">
        <v>222</v>
      </c>
      <c r="B223" s="5" t="s">
        <v>43</v>
      </c>
      <c r="C223" t="s">
        <v>2682</v>
      </c>
      <c r="D223" t="s">
        <v>2683</v>
      </c>
      <c r="E223" t="s">
        <v>2684</v>
      </c>
      <c r="F223" t="s">
        <v>146</v>
      </c>
      <c r="G223" s="1">
        <v>43802</v>
      </c>
      <c r="H223">
        <v>2019</v>
      </c>
      <c r="I223" t="s">
        <v>2887</v>
      </c>
      <c r="K223">
        <v>169657</v>
      </c>
      <c r="L223" t="s">
        <v>3002</v>
      </c>
      <c r="M223" t="s">
        <v>2685</v>
      </c>
      <c r="N223" t="s">
        <v>148</v>
      </c>
      <c r="O223" t="s">
        <v>2830</v>
      </c>
      <c r="P223" t="s">
        <v>2686</v>
      </c>
      <c r="Q223" t="s">
        <v>2687</v>
      </c>
      <c r="R223" t="s">
        <v>2688</v>
      </c>
      <c r="S223" t="s">
        <v>2689</v>
      </c>
      <c r="T223" t="s">
        <v>2690</v>
      </c>
      <c r="U223" t="s">
        <v>2691</v>
      </c>
      <c r="V223" t="s">
        <v>2692</v>
      </c>
      <c r="W223" t="s">
        <v>2830</v>
      </c>
      <c r="Z223">
        <v>38</v>
      </c>
      <c r="AA223" t="s">
        <v>156</v>
      </c>
      <c r="AB223" s="1">
        <v>43791</v>
      </c>
      <c r="AC223" t="s">
        <v>2830</v>
      </c>
      <c r="AD223" t="s">
        <v>2830</v>
      </c>
      <c r="AE223" t="s">
        <v>43</v>
      </c>
      <c r="AF223" t="s">
        <v>44</v>
      </c>
    </row>
    <row r="224" spans="1:32" x14ac:dyDescent="0.3">
      <c r="A224" s="3">
        <v>223</v>
      </c>
      <c r="B224" s="3" t="s">
        <v>43</v>
      </c>
      <c r="C224" t="s">
        <v>2693</v>
      </c>
      <c r="D224" t="s">
        <v>2694</v>
      </c>
      <c r="E224" t="s">
        <v>2695</v>
      </c>
      <c r="F224" t="s">
        <v>2696</v>
      </c>
      <c r="G224" s="1">
        <v>43087</v>
      </c>
      <c r="H224">
        <v>2017</v>
      </c>
      <c r="I224" t="s">
        <v>2830</v>
      </c>
      <c r="K224">
        <v>1003</v>
      </c>
      <c r="L224" t="s">
        <v>3003</v>
      </c>
      <c r="M224" t="s">
        <v>2697</v>
      </c>
      <c r="N224" t="s">
        <v>616</v>
      </c>
      <c r="O224" t="s">
        <v>2698</v>
      </c>
      <c r="P224" t="s">
        <v>2699</v>
      </c>
      <c r="Q224" t="s">
        <v>2830</v>
      </c>
      <c r="R224" t="s">
        <v>2700</v>
      </c>
      <c r="S224" t="s">
        <v>2701</v>
      </c>
      <c r="T224" t="s">
        <v>2702</v>
      </c>
      <c r="U224" t="s">
        <v>2703</v>
      </c>
      <c r="V224" t="s">
        <v>2704</v>
      </c>
      <c r="W224" t="s">
        <v>2830</v>
      </c>
      <c r="X224">
        <v>5</v>
      </c>
      <c r="Z224">
        <v>16</v>
      </c>
      <c r="AA224" t="s">
        <v>43</v>
      </c>
      <c r="AB224" s="1">
        <v>43087</v>
      </c>
      <c r="AC224" t="s">
        <v>2830</v>
      </c>
      <c r="AD224" t="s">
        <v>2830</v>
      </c>
      <c r="AE224" t="s">
        <v>43</v>
      </c>
      <c r="AF224" t="s">
        <v>57</v>
      </c>
    </row>
    <row r="225" spans="1:32" x14ac:dyDescent="0.3">
      <c r="A225" s="4">
        <v>224</v>
      </c>
      <c r="B225" s="5" t="s">
        <v>43</v>
      </c>
      <c r="C225" t="s">
        <v>2705</v>
      </c>
      <c r="D225" t="s">
        <v>2706</v>
      </c>
      <c r="E225" t="s">
        <v>2707</v>
      </c>
      <c r="F225" t="s">
        <v>2708</v>
      </c>
      <c r="G225" s="1">
        <v>44711</v>
      </c>
      <c r="H225">
        <v>2021</v>
      </c>
      <c r="I225" t="s">
        <v>2830</v>
      </c>
      <c r="K225">
        <v>391</v>
      </c>
      <c r="L225" t="s">
        <v>3004</v>
      </c>
      <c r="M225" t="s">
        <v>2709</v>
      </c>
      <c r="N225" t="s">
        <v>2830</v>
      </c>
      <c r="O225" t="s">
        <v>2710</v>
      </c>
      <c r="P225" t="s">
        <v>2711</v>
      </c>
      <c r="Q225" t="s">
        <v>2712</v>
      </c>
      <c r="R225" t="s">
        <v>2713</v>
      </c>
      <c r="S225" t="s">
        <v>2714</v>
      </c>
      <c r="T225" t="s">
        <v>2715</v>
      </c>
      <c r="U225" t="s">
        <v>2716</v>
      </c>
      <c r="V225" t="s">
        <v>2717</v>
      </c>
      <c r="W225" t="s">
        <v>2830</v>
      </c>
      <c r="Z225">
        <v>32</v>
      </c>
      <c r="AA225" t="s">
        <v>43</v>
      </c>
      <c r="AB225" s="1">
        <v>44711</v>
      </c>
      <c r="AC225" t="s">
        <v>2830</v>
      </c>
      <c r="AD225" t="s">
        <v>2830</v>
      </c>
      <c r="AE225" t="s">
        <v>43</v>
      </c>
      <c r="AF225" t="s">
        <v>57</v>
      </c>
    </row>
    <row r="226" spans="1:32" x14ac:dyDescent="0.3">
      <c r="A226" s="3">
        <v>225</v>
      </c>
      <c r="B226" s="3" t="s">
        <v>43</v>
      </c>
      <c r="C226" t="s">
        <v>2718</v>
      </c>
      <c r="D226" t="s">
        <v>2719</v>
      </c>
      <c r="E226" t="s">
        <v>2720</v>
      </c>
      <c r="F226" t="s">
        <v>2721</v>
      </c>
      <c r="G226" s="1">
        <v>41589</v>
      </c>
      <c r="H226">
        <v>2013</v>
      </c>
      <c r="I226" t="s">
        <v>3005</v>
      </c>
      <c r="J226">
        <v>11</v>
      </c>
      <c r="K226">
        <v>55</v>
      </c>
      <c r="L226" t="s">
        <v>3006</v>
      </c>
      <c r="M226" t="s">
        <v>2722</v>
      </c>
      <c r="N226" t="s">
        <v>2723</v>
      </c>
      <c r="O226" t="s">
        <v>2830</v>
      </c>
      <c r="P226" t="s">
        <v>2724</v>
      </c>
      <c r="Q226" t="s">
        <v>2830</v>
      </c>
      <c r="R226" t="s">
        <v>2725</v>
      </c>
      <c r="S226" t="s">
        <v>2830</v>
      </c>
      <c r="T226" t="s">
        <v>2726</v>
      </c>
      <c r="U226" t="s">
        <v>2727</v>
      </c>
      <c r="V226" t="s">
        <v>2728</v>
      </c>
      <c r="W226" t="s">
        <v>2830</v>
      </c>
      <c r="X226">
        <v>8</v>
      </c>
      <c r="Y226">
        <v>1</v>
      </c>
      <c r="Z226">
        <v>11</v>
      </c>
      <c r="AA226" t="s">
        <v>43</v>
      </c>
      <c r="AB226" s="1">
        <v>41589</v>
      </c>
      <c r="AC226" t="s">
        <v>2830</v>
      </c>
      <c r="AD226" t="s">
        <v>2830</v>
      </c>
      <c r="AE226" t="s">
        <v>43</v>
      </c>
      <c r="AF226" t="s">
        <v>1838</v>
      </c>
    </row>
    <row r="227" spans="1:32" x14ac:dyDescent="0.3">
      <c r="A227" s="4">
        <v>226</v>
      </c>
      <c r="B227" s="5" t="s">
        <v>43</v>
      </c>
      <c r="C227" t="s">
        <v>2729</v>
      </c>
      <c r="D227" t="s">
        <v>2730</v>
      </c>
      <c r="E227" t="s">
        <v>2731</v>
      </c>
      <c r="F227" t="s">
        <v>2732</v>
      </c>
      <c r="G227" s="1">
        <v>43864</v>
      </c>
      <c r="H227">
        <v>2019</v>
      </c>
      <c r="I227" t="s">
        <v>2891</v>
      </c>
      <c r="K227">
        <v>1</v>
      </c>
      <c r="L227" t="s">
        <v>2894</v>
      </c>
      <c r="M227" t="s">
        <v>2733</v>
      </c>
      <c r="N227" t="s">
        <v>2830</v>
      </c>
      <c r="O227" t="s">
        <v>2734</v>
      </c>
      <c r="P227" t="s">
        <v>2735</v>
      </c>
      <c r="Q227" t="s">
        <v>2830</v>
      </c>
      <c r="R227" t="s">
        <v>2736</v>
      </c>
      <c r="S227" t="s">
        <v>2737</v>
      </c>
      <c r="T227" t="s">
        <v>2830</v>
      </c>
      <c r="U227" t="s">
        <v>2738</v>
      </c>
      <c r="V227" t="s">
        <v>2739</v>
      </c>
      <c r="W227" t="s">
        <v>2830</v>
      </c>
      <c r="X227">
        <v>6</v>
      </c>
      <c r="Z227">
        <v>13</v>
      </c>
      <c r="AA227" t="s">
        <v>43</v>
      </c>
      <c r="AB227" s="1">
        <v>43864</v>
      </c>
      <c r="AC227" t="s">
        <v>2830</v>
      </c>
      <c r="AD227" t="s">
        <v>2830</v>
      </c>
      <c r="AE227" t="s">
        <v>43</v>
      </c>
      <c r="AF227" t="s">
        <v>57</v>
      </c>
    </row>
    <row r="228" spans="1:32" x14ac:dyDescent="0.3">
      <c r="A228" s="3">
        <v>227</v>
      </c>
      <c r="B228" s="3" t="s">
        <v>43</v>
      </c>
      <c r="C228" t="s">
        <v>2740</v>
      </c>
      <c r="D228" t="s">
        <v>2741</v>
      </c>
      <c r="E228" t="s">
        <v>2742</v>
      </c>
      <c r="F228" t="s">
        <v>2466</v>
      </c>
      <c r="G228" s="1">
        <v>44775</v>
      </c>
      <c r="H228">
        <v>2022</v>
      </c>
      <c r="I228" t="s">
        <v>2830</v>
      </c>
      <c r="K228">
        <v>2263</v>
      </c>
      <c r="L228" t="s">
        <v>3007</v>
      </c>
      <c r="M228" t="s">
        <v>2743</v>
      </c>
      <c r="N228" t="s">
        <v>2468</v>
      </c>
      <c r="O228" t="s">
        <v>2469</v>
      </c>
      <c r="P228" t="s">
        <v>2744</v>
      </c>
      <c r="Q228" t="s">
        <v>2830</v>
      </c>
      <c r="R228" t="s">
        <v>2745</v>
      </c>
      <c r="S228" t="s">
        <v>2746</v>
      </c>
      <c r="T228" t="s">
        <v>2747</v>
      </c>
      <c r="U228" t="s">
        <v>2748</v>
      </c>
      <c r="V228" t="s">
        <v>2749</v>
      </c>
      <c r="W228" t="s">
        <v>2830</v>
      </c>
      <c r="Z228">
        <v>46</v>
      </c>
      <c r="AA228" t="s">
        <v>43</v>
      </c>
      <c r="AB228" s="1">
        <v>44775</v>
      </c>
      <c r="AC228" t="s">
        <v>2830</v>
      </c>
      <c r="AD228" t="s">
        <v>2830</v>
      </c>
      <c r="AE228" t="s">
        <v>43</v>
      </c>
      <c r="AF228" t="s">
        <v>57</v>
      </c>
    </row>
    <row r="229" spans="1:32" x14ac:dyDescent="0.3">
      <c r="A229" s="4">
        <v>228</v>
      </c>
      <c r="B229" s="5" t="s">
        <v>43</v>
      </c>
      <c r="C229" t="s">
        <v>2750</v>
      </c>
      <c r="D229" t="s">
        <v>2751</v>
      </c>
      <c r="E229" t="s">
        <v>2752</v>
      </c>
      <c r="F229" t="s">
        <v>2753</v>
      </c>
      <c r="G229" s="1">
        <v>43626</v>
      </c>
      <c r="H229">
        <v>2019</v>
      </c>
      <c r="I229" t="s">
        <v>2830</v>
      </c>
      <c r="K229">
        <v>1</v>
      </c>
      <c r="L229" t="s">
        <v>2833</v>
      </c>
      <c r="M229" t="s">
        <v>2754</v>
      </c>
      <c r="N229" t="s">
        <v>2830</v>
      </c>
      <c r="O229" t="s">
        <v>2755</v>
      </c>
      <c r="P229" t="s">
        <v>2756</v>
      </c>
      <c r="Q229" t="s">
        <v>2830</v>
      </c>
      <c r="R229" t="s">
        <v>2757</v>
      </c>
      <c r="S229" t="s">
        <v>2830</v>
      </c>
      <c r="T229" t="s">
        <v>2758</v>
      </c>
      <c r="U229" t="s">
        <v>2759</v>
      </c>
      <c r="V229" t="s">
        <v>2760</v>
      </c>
      <c r="W229" t="s">
        <v>2830</v>
      </c>
      <c r="X229">
        <v>7</v>
      </c>
      <c r="Z229">
        <v>30</v>
      </c>
      <c r="AA229" t="s">
        <v>43</v>
      </c>
      <c r="AB229" s="1">
        <v>43626</v>
      </c>
      <c r="AC229" t="s">
        <v>2830</v>
      </c>
      <c r="AD229" t="s">
        <v>2830</v>
      </c>
      <c r="AE229" t="s">
        <v>43</v>
      </c>
      <c r="AF229" t="s">
        <v>57</v>
      </c>
    </row>
    <row r="230" spans="1:32" x14ac:dyDescent="0.3">
      <c r="A230" s="3">
        <v>229</v>
      </c>
      <c r="B230" s="3" t="s">
        <v>43</v>
      </c>
      <c r="C230" t="s">
        <v>2761</v>
      </c>
      <c r="D230" t="s">
        <v>2762</v>
      </c>
      <c r="E230" t="s">
        <v>2763</v>
      </c>
      <c r="F230" t="s">
        <v>2764</v>
      </c>
      <c r="G230" s="1">
        <v>39051</v>
      </c>
      <c r="H230">
        <v>2006</v>
      </c>
      <c r="I230" t="s">
        <v>2830</v>
      </c>
      <c r="K230">
        <v>19</v>
      </c>
      <c r="L230" t="s">
        <v>2863</v>
      </c>
      <c r="M230" t="s">
        <v>2765</v>
      </c>
      <c r="N230" t="s">
        <v>2830</v>
      </c>
      <c r="O230" t="s">
        <v>2766</v>
      </c>
      <c r="P230" t="s">
        <v>2767</v>
      </c>
      <c r="Q230" t="s">
        <v>2830</v>
      </c>
      <c r="R230" t="s">
        <v>2768</v>
      </c>
      <c r="S230" t="s">
        <v>2830</v>
      </c>
      <c r="T230" t="s">
        <v>2769</v>
      </c>
      <c r="U230" t="s">
        <v>2770</v>
      </c>
      <c r="V230" t="s">
        <v>2771</v>
      </c>
      <c r="W230" t="s">
        <v>2830</v>
      </c>
      <c r="X230">
        <v>5</v>
      </c>
      <c r="Z230">
        <v>26</v>
      </c>
      <c r="AA230" t="s">
        <v>43</v>
      </c>
      <c r="AB230" s="1">
        <v>39051</v>
      </c>
      <c r="AC230" t="s">
        <v>2830</v>
      </c>
      <c r="AD230" t="s">
        <v>2830</v>
      </c>
      <c r="AE230" t="s">
        <v>43</v>
      </c>
      <c r="AF230" t="s">
        <v>57</v>
      </c>
    </row>
    <row r="231" spans="1:32" x14ac:dyDescent="0.3">
      <c r="A231" s="4">
        <v>230</v>
      </c>
      <c r="B231" s="5" t="s">
        <v>43</v>
      </c>
      <c r="C231" t="s">
        <v>2772</v>
      </c>
      <c r="D231" t="s">
        <v>2773</v>
      </c>
      <c r="E231" t="s">
        <v>2774</v>
      </c>
      <c r="F231" t="s">
        <v>1309</v>
      </c>
      <c r="G231" s="1">
        <v>43489</v>
      </c>
      <c r="H231">
        <v>2018</v>
      </c>
      <c r="I231" t="s">
        <v>2830</v>
      </c>
      <c r="K231">
        <v>1767</v>
      </c>
      <c r="L231" t="s">
        <v>3008</v>
      </c>
      <c r="M231" t="s">
        <v>2775</v>
      </c>
      <c r="N231" t="s">
        <v>2830</v>
      </c>
      <c r="O231" t="s">
        <v>1311</v>
      </c>
      <c r="P231" t="s">
        <v>2776</v>
      </c>
      <c r="Q231" t="s">
        <v>2830</v>
      </c>
      <c r="R231" t="s">
        <v>2777</v>
      </c>
      <c r="S231" t="s">
        <v>2778</v>
      </c>
      <c r="T231" t="s">
        <v>2779</v>
      </c>
      <c r="U231" t="s">
        <v>2780</v>
      </c>
      <c r="V231" t="s">
        <v>2781</v>
      </c>
      <c r="W231" t="s">
        <v>2830</v>
      </c>
      <c r="X231">
        <v>2</v>
      </c>
      <c r="Z231">
        <v>21</v>
      </c>
      <c r="AA231" t="s">
        <v>43</v>
      </c>
      <c r="AB231" s="1">
        <v>43489</v>
      </c>
      <c r="AC231" t="s">
        <v>2830</v>
      </c>
      <c r="AD231" t="s">
        <v>2830</v>
      </c>
      <c r="AE231" t="s">
        <v>43</v>
      </c>
      <c r="AF231" t="s">
        <v>57</v>
      </c>
    </row>
    <row r="232" spans="1:32" x14ac:dyDescent="0.3">
      <c r="A232" s="3">
        <v>231</v>
      </c>
      <c r="B232" s="3" t="s">
        <v>43</v>
      </c>
      <c r="C232" t="s">
        <v>2782</v>
      </c>
      <c r="D232" t="s">
        <v>2783</v>
      </c>
      <c r="E232" t="s">
        <v>2784</v>
      </c>
      <c r="F232" t="s">
        <v>2785</v>
      </c>
      <c r="G232" s="1">
        <v>39882</v>
      </c>
      <c r="H232">
        <v>1984</v>
      </c>
      <c r="I232" t="s">
        <v>2830</v>
      </c>
      <c r="K232">
        <v>402</v>
      </c>
      <c r="L232" t="s">
        <v>3009</v>
      </c>
      <c r="M232" t="s">
        <v>2786</v>
      </c>
      <c r="N232" t="s">
        <v>2830</v>
      </c>
      <c r="O232" t="s">
        <v>2830</v>
      </c>
      <c r="P232" t="s">
        <v>2787</v>
      </c>
      <c r="Q232" t="s">
        <v>2830</v>
      </c>
      <c r="R232" t="s">
        <v>2788</v>
      </c>
      <c r="S232" t="s">
        <v>2830</v>
      </c>
      <c r="T232" t="s">
        <v>2789</v>
      </c>
      <c r="U232" t="s">
        <v>2830</v>
      </c>
      <c r="V232" t="s">
        <v>2830</v>
      </c>
      <c r="W232" t="s">
        <v>2830</v>
      </c>
      <c r="Z232">
        <v>3</v>
      </c>
      <c r="AA232" t="s">
        <v>43</v>
      </c>
      <c r="AB232" s="1">
        <v>39882</v>
      </c>
      <c r="AC232" t="s">
        <v>2830</v>
      </c>
      <c r="AD232" t="s">
        <v>2830</v>
      </c>
      <c r="AE232" t="s">
        <v>43</v>
      </c>
      <c r="AF232" t="s">
        <v>57</v>
      </c>
    </row>
    <row r="233" spans="1:32" x14ac:dyDescent="0.3">
      <c r="A233" s="4">
        <v>232</v>
      </c>
      <c r="B233" s="5" t="s">
        <v>43</v>
      </c>
      <c r="C233" t="s">
        <v>2790</v>
      </c>
      <c r="D233" t="s">
        <v>2791</v>
      </c>
      <c r="E233" t="s">
        <v>2792</v>
      </c>
      <c r="F233" t="s">
        <v>2793</v>
      </c>
      <c r="G233" s="1">
        <v>43966</v>
      </c>
      <c r="H233">
        <v>2020</v>
      </c>
      <c r="I233" t="s">
        <v>2830</v>
      </c>
      <c r="K233">
        <v>1</v>
      </c>
      <c r="L233" t="s">
        <v>2841</v>
      </c>
      <c r="M233" t="s">
        <v>2794</v>
      </c>
      <c r="N233" t="s">
        <v>2795</v>
      </c>
      <c r="O233" t="s">
        <v>2796</v>
      </c>
      <c r="P233" t="s">
        <v>2797</v>
      </c>
      <c r="Q233" t="s">
        <v>2830</v>
      </c>
      <c r="R233" t="s">
        <v>2798</v>
      </c>
      <c r="S233" t="s">
        <v>2830</v>
      </c>
      <c r="T233" t="s">
        <v>2799</v>
      </c>
      <c r="U233" t="s">
        <v>2830</v>
      </c>
      <c r="V233" t="s">
        <v>2830</v>
      </c>
      <c r="W233" t="s">
        <v>2830</v>
      </c>
      <c r="AA233" t="s">
        <v>43</v>
      </c>
      <c r="AB233" s="1">
        <v>43966</v>
      </c>
      <c r="AC233" t="s">
        <v>2830</v>
      </c>
      <c r="AD233" t="s">
        <v>2830</v>
      </c>
      <c r="AE233" t="s">
        <v>43</v>
      </c>
      <c r="AF233" t="s">
        <v>57</v>
      </c>
    </row>
    <row r="234" spans="1:32" x14ac:dyDescent="0.3">
      <c r="A234" s="3">
        <v>233</v>
      </c>
      <c r="B234" s="3" t="s">
        <v>43</v>
      </c>
      <c r="C234" t="s">
        <v>2800</v>
      </c>
      <c r="D234" t="s">
        <v>2801</v>
      </c>
      <c r="E234" t="s">
        <v>2802</v>
      </c>
      <c r="F234" t="s">
        <v>2803</v>
      </c>
      <c r="G234" s="1">
        <v>40158</v>
      </c>
      <c r="H234">
        <v>2009</v>
      </c>
      <c r="I234" t="s">
        <v>2830</v>
      </c>
      <c r="K234">
        <v>130</v>
      </c>
      <c r="L234" t="s">
        <v>3010</v>
      </c>
      <c r="M234" t="s">
        <v>2804</v>
      </c>
      <c r="N234" t="s">
        <v>2805</v>
      </c>
      <c r="O234" t="s">
        <v>2806</v>
      </c>
      <c r="P234" t="s">
        <v>2807</v>
      </c>
      <c r="Q234" t="s">
        <v>2830</v>
      </c>
      <c r="R234" t="s">
        <v>2808</v>
      </c>
      <c r="S234" t="s">
        <v>2830</v>
      </c>
      <c r="T234" t="s">
        <v>2809</v>
      </c>
      <c r="U234" t="s">
        <v>2810</v>
      </c>
      <c r="V234" t="s">
        <v>2811</v>
      </c>
      <c r="W234" t="s">
        <v>2830</v>
      </c>
      <c r="X234">
        <v>4</v>
      </c>
      <c r="Y234">
        <v>6</v>
      </c>
      <c r="Z234">
        <v>24</v>
      </c>
      <c r="AA234" t="s">
        <v>43</v>
      </c>
      <c r="AB234" s="1">
        <v>40158</v>
      </c>
      <c r="AC234" t="s">
        <v>2830</v>
      </c>
      <c r="AD234" t="s">
        <v>2830</v>
      </c>
      <c r="AE234" t="s">
        <v>43</v>
      </c>
      <c r="AF234" t="s">
        <v>57</v>
      </c>
    </row>
    <row r="235" spans="1:32" x14ac:dyDescent="0.3">
      <c r="A235" s="4">
        <v>234</v>
      </c>
      <c r="B235" s="5" t="s">
        <v>43</v>
      </c>
      <c r="C235" t="s">
        <v>2812</v>
      </c>
      <c r="D235" t="s">
        <v>2813</v>
      </c>
      <c r="E235" t="s">
        <v>2814</v>
      </c>
      <c r="F235" t="s">
        <v>109</v>
      </c>
      <c r="G235" s="1">
        <v>43629</v>
      </c>
      <c r="H235">
        <v>2019</v>
      </c>
      <c r="I235" t="s">
        <v>2860</v>
      </c>
      <c r="J235">
        <v>6</v>
      </c>
      <c r="K235">
        <v>3514</v>
      </c>
      <c r="L235" t="s">
        <v>3011</v>
      </c>
      <c r="M235" t="s">
        <v>2815</v>
      </c>
      <c r="N235" t="s">
        <v>111</v>
      </c>
      <c r="O235" t="s">
        <v>2830</v>
      </c>
      <c r="P235" t="s">
        <v>2816</v>
      </c>
      <c r="Q235" t="s">
        <v>2830</v>
      </c>
      <c r="R235" t="s">
        <v>2817</v>
      </c>
      <c r="S235" t="s">
        <v>2830</v>
      </c>
      <c r="T235" t="s">
        <v>2818</v>
      </c>
      <c r="U235" t="s">
        <v>2830</v>
      </c>
      <c r="V235" t="s">
        <v>2830</v>
      </c>
      <c r="W235" t="s">
        <v>2830</v>
      </c>
      <c r="X235">
        <v>7</v>
      </c>
      <c r="Z235">
        <v>0</v>
      </c>
      <c r="AA235" t="s">
        <v>43</v>
      </c>
      <c r="AB235" s="1">
        <v>43629</v>
      </c>
      <c r="AC235" t="s">
        <v>2830</v>
      </c>
      <c r="AD235" t="s">
        <v>2830</v>
      </c>
      <c r="AE235" t="s">
        <v>43</v>
      </c>
      <c r="AF235" t="s">
        <v>44</v>
      </c>
    </row>
    <row r="236" spans="1:32" x14ac:dyDescent="0.3">
      <c r="A236" s="3">
        <v>235</v>
      </c>
      <c r="B236" s="3" t="s">
        <v>43</v>
      </c>
      <c r="C236" t="s">
        <v>2819</v>
      </c>
      <c r="D236" t="s">
        <v>2830</v>
      </c>
      <c r="E236" t="s">
        <v>2830</v>
      </c>
      <c r="F236" t="s">
        <v>2820</v>
      </c>
      <c r="G236" s="1">
        <v>40756</v>
      </c>
      <c r="H236">
        <v>2011</v>
      </c>
      <c r="I236" t="s">
        <v>2830</v>
      </c>
      <c r="L236" t="s">
        <v>2821</v>
      </c>
      <c r="M236" t="s">
        <v>2822</v>
      </c>
      <c r="N236" t="s">
        <v>2830</v>
      </c>
      <c r="O236" t="s">
        <v>2823</v>
      </c>
      <c r="P236" t="s">
        <v>2824</v>
      </c>
      <c r="Q236" t="s">
        <v>2830</v>
      </c>
      <c r="R236" t="s">
        <v>2825</v>
      </c>
      <c r="S236" t="s">
        <v>2830</v>
      </c>
      <c r="T236" t="s">
        <v>2830</v>
      </c>
      <c r="U236" t="s">
        <v>2826</v>
      </c>
      <c r="V236" t="s">
        <v>2827</v>
      </c>
      <c r="W236" t="s">
        <v>2830</v>
      </c>
      <c r="AA236" t="s">
        <v>43</v>
      </c>
      <c r="AB236" s="1">
        <v>40756</v>
      </c>
      <c r="AC236" t="s">
        <v>2830</v>
      </c>
      <c r="AD236" t="s">
        <v>2830</v>
      </c>
      <c r="AE236" t="s">
        <v>43</v>
      </c>
      <c r="AF236" t="s">
        <v>57</v>
      </c>
    </row>
    <row r="237" spans="1:32" x14ac:dyDescent="0.3">
      <c r="A237" s="4">
        <v>236</v>
      </c>
      <c r="B237" s="6" t="s">
        <v>3014</v>
      </c>
      <c r="C237" t="s">
        <v>3015</v>
      </c>
      <c r="D237" t="s">
        <v>3034</v>
      </c>
      <c r="F237" t="s">
        <v>3055</v>
      </c>
      <c r="G237" s="1"/>
      <c r="H237">
        <v>2021</v>
      </c>
      <c r="K237">
        <v>1</v>
      </c>
      <c r="L237">
        <v>11</v>
      </c>
      <c r="M237" t="s">
        <v>3125</v>
      </c>
      <c r="N237" t="s">
        <v>2830</v>
      </c>
      <c r="O237" t="s">
        <v>3071</v>
      </c>
      <c r="P237" t="s">
        <v>3087</v>
      </c>
      <c r="R237" t="s">
        <v>3106</v>
      </c>
      <c r="S237" t="s">
        <v>3141</v>
      </c>
      <c r="AB237" s="1">
        <v>44425</v>
      </c>
      <c r="AE237" t="s">
        <v>3155</v>
      </c>
      <c r="AF237" t="s">
        <v>3053</v>
      </c>
    </row>
    <row r="238" spans="1:32" x14ac:dyDescent="0.3">
      <c r="A238" s="3">
        <v>237</v>
      </c>
      <c r="B238" s="3" t="s">
        <v>3014</v>
      </c>
      <c r="C238" t="s">
        <v>3016</v>
      </c>
      <c r="D238" t="s">
        <v>3035</v>
      </c>
      <c r="F238" t="s">
        <v>3056</v>
      </c>
      <c r="G238" s="1"/>
      <c r="H238">
        <v>2017</v>
      </c>
      <c r="K238">
        <v>65</v>
      </c>
      <c r="L238">
        <v>72</v>
      </c>
      <c r="M238" t="s">
        <v>3126</v>
      </c>
      <c r="N238" t="s">
        <v>2830</v>
      </c>
      <c r="O238" t="s">
        <v>3072</v>
      </c>
      <c r="P238" t="s">
        <v>3088</v>
      </c>
      <c r="R238" t="s">
        <v>3107</v>
      </c>
      <c r="S238" t="s">
        <v>3142</v>
      </c>
      <c r="AB238" s="1">
        <v>42818</v>
      </c>
      <c r="AE238" t="s">
        <v>3155</v>
      </c>
      <c r="AF238" t="s">
        <v>3053</v>
      </c>
    </row>
    <row r="239" spans="1:32" x14ac:dyDescent="0.3">
      <c r="A239" s="4">
        <v>238</v>
      </c>
      <c r="B239" s="6" t="s">
        <v>3014</v>
      </c>
      <c r="C239" t="s">
        <v>3017</v>
      </c>
      <c r="D239" t="s">
        <v>3036</v>
      </c>
      <c r="F239" t="s">
        <v>3057</v>
      </c>
      <c r="G239" s="1"/>
      <c r="H239">
        <v>2022</v>
      </c>
      <c r="K239">
        <v>9</v>
      </c>
      <c r="L239">
        <v>20</v>
      </c>
      <c r="M239" t="s">
        <v>3127</v>
      </c>
      <c r="N239" t="s">
        <v>2830</v>
      </c>
      <c r="O239" t="s">
        <v>3073</v>
      </c>
      <c r="P239" t="s">
        <v>3089</v>
      </c>
      <c r="R239" t="s">
        <v>3108</v>
      </c>
      <c r="S239" t="s">
        <v>3143</v>
      </c>
      <c r="AB239" s="1">
        <v>44627</v>
      </c>
      <c r="AE239" t="s">
        <v>3155</v>
      </c>
      <c r="AF239" t="s">
        <v>3053</v>
      </c>
    </row>
    <row r="240" spans="1:32" x14ac:dyDescent="0.3">
      <c r="A240" s="3">
        <v>239</v>
      </c>
      <c r="B240" s="3" t="s">
        <v>3014</v>
      </c>
      <c r="C240" t="s">
        <v>3018</v>
      </c>
      <c r="D240" t="s">
        <v>3037</v>
      </c>
      <c r="F240" t="s">
        <v>3058</v>
      </c>
      <c r="G240" s="1"/>
      <c r="H240">
        <v>2013</v>
      </c>
      <c r="K240">
        <v>344</v>
      </c>
      <c r="L240">
        <v>353</v>
      </c>
      <c r="M240" t="s">
        <v>3128</v>
      </c>
      <c r="N240" t="s">
        <v>2830</v>
      </c>
      <c r="O240" t="s">
        <v>3074</v>
      </c>
      <c r="P240" t="s">
        <v>3090</v>
      </c>
      <c r="R240" t="s">
        <v>3109</v>
      </c>
      <c r="S240" t="s">
        <v>3144</v>
      </c>
      <c r="AB240" s="1">
        <v>41583</v>
      </c>
      <c r="AE240" t="s">
        <v>3155</v>
      </c>
      <c r="AF240" t="s">
        <v>3053</v>
      </c>
    </row>
    <row r="241" spans="1:33" x14ac:dyDescent="0.3">
      <c r="A241" s="4">
        <v>240</v>
      </c>
      <c r="B241" s="6" t="s">
        <v>3014</v>
      </c>
      <c r="C241" t="s">
        <v>3019</v>
      </c>
      <c r="D241" t="s">
        <v>3038</v>
      </c>
      <c r="F241" t="s">
        <v>3059</v>
      </c>
      <c r="G241" s="1"/>
      <c r="H241">
        <v>2019</v>
      </c>
      <c r="K241" s="7">
        <v>0.12569444444444444</v>
      </c>
      <c r="L241" s="7">
        <v>0.15</v>
      </c>
      <c r="M241" t="s">
        <v>3129</v>
      </c>
      <c r="N241" t="s">
        <v>3081</v>
      </c>
      <c r="O241" t="s">
        <v>2830</v>
      </c>
      <c r="P241" t="s">
        <v>3091</v>
      </c>
      <c r="R241" t="s">
        <v>3110</v>
      </c>
      <c r="S241" t="s">
        <v>3145</v>
      </c>
      <c r="AB241" s="1">
        <v>43509</v>
      </c>
      <c r="AE241" t="s">
        <v>2830</v>
      </c>
      <c r="AF241" t="s">
        <v>3054</v>
      </c>
    </row>
    <row r="242" spans="1:33" x14ac:dyDescent="0.3">
      <c r="A242" s="3">
        <v>241</v>
      </c>
      <c r="B242" s="3" t="s">
        <v>3014</v>
      </c>
      <c r="C242" t="s">
        <v>3020</v>
      </c>
      <c r="D242" t="s">
        <v>3039</v>
      </c>
      <c r="F242" t="s">
        <v>3060</v>
      </c>
      <c r="G242" s="1"/>
      <c r="H242">
        <v>1993</v>
      </c>
      <c r="K242">
        <v>129</v>
      </c>
      <c r="L242">
        <v>138</v>
      </c>
      <c r="M242" t="s">
        <v>3130</v>
      </c>
      <c r="N242" t="s">
        <v>2830</v>
      </c>
      <c r="O242" t="s">
        <v>3075</v>
      </c>
      <c r="P242" t="s">
        <v>3092</v>
      </c>
      <c r="R242" t="s">
        <v>3111</v>
      </c>
      <c r="S242" t="s">
        <v>2830</v>
      </c>
      <c r="AB242" s="1">
        <v>34151</v>
      </c>
      <c r="AE242" t="s">
        <v>3155</v>
      </c>
      <c r="AF242" t="s">
        <v>3053</v>
      </c>
    </row>
    <row r="243" spans="1:33" x14ac:dyDescent="0.3">
      <c r="A243" s="4">
        <v>242</v>
      </c>
      <c r="B243" s="6" t="s">
        <v>3014</v>
      </c>
      <c r="C243" t="s">
        <v>3021</v>
      </c>
      <c r="D243" t="s">
        <v>3040</v>
      </c>
      <c r="F243" t="s">
        <v>3059</v>
      </c>
      <c r="G243" s="1"/>
      <c r="H243">
        <v>1993</v>
      </c>
      <c r="K243">
        <v>375</v>
      </c>
      <c r="L243">
        <v>414</v>
      </c>
      <c r="M243" t="s">
        <v>3131</v>
      </c>
      <c r="N243" t="s">
        <v>3081</v>
      </c>
      <c r="O243" t="s">
        <v>2830</v>
      </c>
      <c r="P243" t="s">
        <v>3093</v>
      </c>
      <c r="R243" t="s">
        <v>3112</v>
      </c>
      <c r="S243" t="s">
        <v>3146</v>
      </c>
      <c r="AB243" s="1">
        <v>34304</v>
      </c>
      <c r="AE243" t="s">
        <v>2830</v>
      </c>
      <c r="AF243" t="s">
        <v>3054</v>
      </c>
    </row>
    <row r="244" spans="1:33" x14ac:dyDescent="0.3">
      <c r="A244" s="3">
        <v>243</v>
      </c>
      <c r="B244" s="3" t="s">
        <v>3014</v>
      </c>
      <c r="C244" t="s">
        <v>3022</v>
      </c>
      <c r="D244" t="s">
        <v>3041</v>
      </c>
      <c r="F244" t="s">
        <v>3055</v>
      </c>
      <c r="G244" s="1"/>
      <c r="H244">
        <v>2021</v>
      </c>
      <c r="K244">
        <v>1</v>
      </c>
      <c r="L244">
        <v>9</v>
      </c>
      <c r="M244" t="s">
        <v>3132</v>
      </c>
      <c r="N244" t="s">
        <v>2830</v>
      </c>
      <c r="O244" t="s">
        <v>3071</v>
      </c>
      <c r="P244" t="s">
        <v>3094</v>
      </c>
      <c r="R244" t="s">
        <v>3113</v>
      </c>
      <c r="S244" t="s">
        <v>3147</v>
      </c>
      <c r="AB244" s="1">
        <v>44425</v>
      </c>
      <c r="AE244" t="s">
        <v>3155</v>
      </c>
      <c r="AF244" t="s">
        <v>3053</v>
      </c>
    </row>
    <row r="245" spans="1:33" x14ac:dyDescent="0.3">
      <c r="A245" s="4">
        <v>244</v>
      </c>
      <c r="B245" s="6" t="s">
        <v>3014</v>
      </c>
      <c r="C245" t="s">
        <v>3023</v>
      </c>
      <c r="D245" t="s">
        <v>3042</v>
      </c>
      <c r="F245" t="s">
        <v>3061</v>
      </c>
      <c r="G245" s="1"/>
      <c r="H245">
        <v>2022</v>
      </c>
      <c r="K245">
        <v>49</v>
      </c>
      <c r="L245">
        <v>52</v>
      </c>
      <c r="M245" t="s">
        <v>3133</v>
      </c>
      <c r="N245" t="s">
        <v>2830</v>
      </c>
      <c r="O245" t="s">
        <v>3076</v>
      </c>
      <c r="P245" t="s">
        <v>3095</v>
      </c>
      <c r="R245" t="s">
        <v>3114</v>
      </c>
      <c r="S245" t="s">
        <v>3148</v>
      </c>
      <c r="AB245" s="1">
        <v>44763</v>
      </c>
      <c r="AE245" t="s">
        <v>3155</v>
      </c>
      <c r="AF245" t="s">
        <v>3053</v>
      </c>
    </row>
    <row r="246" spans="1:33" x14ac:dyDescent="0.3">
      <c r="A246" s="3">
        <v>245</v>
      </c>
      <c r="B246" s="3" t="s">
        <v>3014</v>
      </c>
      <c r="C246" t="s">
        <v>3024</v>
      </c>
      <c r="D246" t="s">
        <v>3043</v>
      </c>
      <c r="F246" t="s">
        <v>3059</v>
      </c>
      <c r="G246" s="1"/>
      <c r="H246">
        <v>2016</v>
      </c>
      <c r="K246" s="8">
        <v>2.5423611111111111</v>
      </c>
      <c r="L246" s="8">
        <v>2.5659722222222223</v>
      </c>
      <c r="M246" t="s">
        <v>3134</v>
      </c>
      <c r="N246" t="s">
        <v>3081</v>
      </c>
      <c r="O246" t="s">
        <v>2830</v>
      </c>
      <c r="P246" t="s">
        <v>3096</v>
      </c>
      <c r="R246" t="s">
        <v>3115</v>
      </c>
      <c r="S246" t="s">
        <v>3149</v>
      </c>
      <c r="AB246" s="1">
        <v>42709</v>
      </c>
      <c r="AE246" t="s">
        <v>2830</v>
      </c>
      <c r="AF246" t="s">
        <v>3054</v>
      </c>
    </row>
    <row r="247" spans="1:33" x14ac:dyDescent="0.3">
      <c r="A247" s="4">
        <v>246</v>
      </c>
      <c r="B247" s="6" t="s">
        <v>3014</v>
      </c>
      <c r="C247" t="s">
        <v>3025</v>
      </c>
      <c r="D247" t="s">
        <v>3044</v>
      </c>
      <c r="F247" t="s">
        <v>3062</v>
      </c>
      <c r="G247" s="1"/>
      <c r="H247">
        <v>1992</v>
      </c>
      <c r="K247">
        <v>21</v>
      </c>
      <c r="L247">
        <v>52</v>
      </c>
      <c r="M247" t="s">
        <v>3135</v>
      </c>
      <c r="N247" t="s">
        <v>3082</v>
      </c>
      <c r="O247" t="s">
        <v>2830</v>
      </c>
      <c r="P247" t="s">
        <v>3097</v>
      </c>
      <c r="R247" t="s">
        <v>3116</v>
      </c>
      <c r="S247" t="s">
        <v>3150</v>
      </c>
      <c r="AB247" s="1">
        <v>33605</v>
      </c>
      <c r="AE247" t="s">
        <v>2830</v>
      </c>
      <c r="AF247" t="s">
        <v>3054</v>
      </c>
    </row>
    <row r="248" spans="1:33" x14ac:dyDescent="0.3">
      <c r="A248" s="3">
        <v>247</v>
      </c>
      <c r="B248" s="3" t="s">
        <v>3014</v>
      </c>
      <c r="C248" t="s">
        <v>3026</v>
      </c>
      <c r="D248" t="s">
        <v>3045</v>
      </c>
      <c r="F248" t="s">
        <v>3063</v>
      </c>
      <c r="G248" s="1"/>
      <c r="H248">
        <v>2019</v>
      </c>
      <c r="K248">
        <v>61</v>
      </c>
      <c r="L248">
        <v>92</v>
      </c>
      <c r="M248" t="s">
        <v>3136</v>
      </c>
      <c r="N248" t="s">
        <v>3083</v>
      </c>
      <c r="O248" t="s">
        <v>2830</v>
      </c>
      <c r="P248" t="s">
        <v>3098</v>
      </c>
      <c r="R248" t="s">
        <v>3117</v>
      </c>
      <c r="S248" t="s">
        <v>3151</v>
      </c>
      <c r="AB248" s="1">
        <v>43773</v>
      </c>
      <c r="AE248" t="s">
        <v>2830</v>
      </c>
      <c r="AF248" t="s">
        <v>3054</v>
      </c>
    </row>
    <row r="249" spans="1:33" x14ac:dyDescent="0.3">
      <c r="A249" s="4">
        <v>248</v>
      </c>
      <c r="B249" s="6" t="s">
        <v>3014</v>
      </c>
      <c r="C249" t="s">
        <v>3027</v>
      </c>
      <c r="D249" t="s">
        <v>3046</v>
      </c>
      <c r="F249" t="s">
        <v>3064</v>
      </c>
      <c r="G249" s="1"/>
      <c r="H249">
        <v>1995</v>
      </c>
      <c r="K249">
        <v>214</v>
      </c>
      <c r="L249">
        <v>225</v>
      </c>
      <c r="M249" t="s">
        <v>2830</v>
      </c>
      <c r="N249" t="s">
        <v>2830</v>
      </c>
      <c r="O249" t="s">
        <v>3077</v>
      </c>
      <c r="P249" t="s">
        <v>3099</v>
      </c>
      <c r="R249" t="s">
        <v>3118</v>
      </c>
      <c r="S249" t="s">
        <v>2830</v>
      </c>
      <c r="AB249" s="1">
        <v>34873</v>
      </c>
      <c r="AE249" t="s">
        <v>3155</v>
      </c>
      <c r="AF249" t="s">
        <v>3053</v>
      </c>
    </row>
    <row r="250" spans="1:33" x14ac:dyDescent="0.3">
      <c r="A250" s="3">
        <v>249</v>
      </c>
      <c r="B250" s="3" t="s">
        <v>3014</v>
      </c>
      <c r="C250" t="s">
        <v>3028</v>
      </c>
      <c r="D250" t="s">
        <v>3047</v>
      </c>
      <c r="F250" t="s">
        <v>3065</v>
      </c>
      <c r="G250" s="1"/>
      <c r="H250">
        <v>2015</v>
      </c>
      <c r="K250">
        <v>1</v>
      </c>
      <c r="L250">
        <v>11</v>
      </c>
      <c r="M250" t="s">
        <v>3137</v>
      </c>
      <c r="N250" t="s">
        <v>3084</v>
      </c>
      <c r="O250" t="s">
        <v>2830</v>
      </c>
      <c r="P250" t="s">
        <v>3100</v>
      </c>
      <c r="R250" t="s">
        <v>3119</v>
      </c>
      <c r="S250" t="s">
        <v>3152</v>
      </c>
      <c r="AB250" s="1">
        <v>42310</v>
      </c>
      <c r="AE250" t="s">
        <v>2830</v>
      </c>
      <c r="AF250" t="s">
        <v>3054</v>
      </c>
    </row>
    <row r="251" spans="1:33" x14ac:dyDescent="0.3">
      <c r="A251" s="4">
        <v>250</v>
      </c>
      <c r="B251" s="6" t="s">
        <v>3014</v>
      </c>
      <c r="C251" t="s">
        <v>3029</v>
      </c>
      <c r="D251" t="s">
        <v>3048</v>
      </c>
      <c r="F251" t="s">
        <v>3066</v>
      </c>
      <c r="G251" s="1"/>
      <c r="H251">
        <v>1991</v>
      </c>
      <c r="K251">
        <v>491</v>
      </c>
      <c r="L251">
        <v>530</v>
      </c>
      <c r="M251" t="s">
        <v>2830</v>
      </c>
      <c r="N251" t="s">
        <v>3085</v>
      </c>
      <c r="O251" t="s">
        <v>2830</v>
      </c>
      <c r="P251" t="s">
        <v>3101</v>
      </c>
      <c r="R251" t="s">
        <v>3120</v>
      </c>
      <c r="S251" t="s">
        <v>3153</v>
      </c>
      <c r="AB251" s="1">
        <v>33512</v>
      </c>
      <c r="AE251" t="s">
        <v>2830</v>
      </c>
      <c r="AF251" t="s">
        <v>3054</v>
      </c>
    </row>
    <row r="252" spans="1:33" x14ac:dyDescent="0.3">
      <c r="A252" s="3">
        <v>251</v>
      </c>
      <c r="B252" s="3" t="s">
        <v>3014</v>
      </c>
      <c r="C252" t="s">
        <v>3030</v>
      </c>
      <c r="D252" t="s">
        <v>3049</v>
      </c>
      <c r="F252" t="s">
        <v>3067</v>
      </c>
      <c r="G252" s="1"/>
      <c r="H252">
        <v>1994</v>
      </c>
      <c r="K252">
        <v>62</v>
      </c>
      <c r="L252">
        <v>75</v>
      </c>
      <c r="M252" t="s">
        <v>3138</v>
      </c>
      <c r="N252" t="s">
        <v>2830</v>
      </c>
      <c r="O252" t="s">
        <v>3078</v>
      </c>
      <c r="P252" t="s">
        <v>3102</v>
      </c>
      <c r="R252" t="s">
        <v>3121</v>
      </c>
      <c r="S252" t="s">
        <v>2830</v>
      </c>
      <c r="AB252" s="1">
        <v>34669</v>
      </c>
      <c r="AE252" t="s">
        <v>3155</v>
      </c>
      <c r="AF252" t="s">
        <v>3053</v>
      </c>
    </row>
    <row r="253" spans="1:33" x14ac:dyDescent="0.3">
      <c r="A253" s="4">
        <v>252</v>
      </c>
      <c r="B253" s="6" t="s">
        <v>3014</v>
      </c>
      <c r="C253" t="s">
        <v>3031</v>
      </c>
      <c r="D253" t="s">
        <v>3050</v>
      </c>
      <c r="F253" t="s">
        <v>3068</v>
      </c>
      <c r="G253" s="1"/>
      <c r="H253">
        <v>2009</v>
      </c>
      <c r="K253">
        <v>1</v>
      </c>
      <c r="L253">
        <v>6</v>
      </c>
      <c r="M253" t="s">
        <v>3139</v>
      </c>
      <c r="N253" t="s">
        <v>2830</v>
      </c>
      <c r="O253" t="s">
        <v>3079</v>
      </c>
      <c r="P253" t="s">
        <v>3103</v>
      </c>
      <c r="R253" t="s">
        <v>3122</v>
      </c>
      <c r="S253" t="s">
        <v>3154</v>
      </c>
      <c r="AB253" s="1">
        <v>40147</v>
      </c>
      <c r="AE253" t="s">
        <v>3155</v>
      </c>
      <c r="AF253" t="s">
        <v>3053</v>
      </c>
    </row>
    <row r="254" spans="1:33" x14ac:dyDescent="0.3">
      <c r="A254" s="3">
        <v>253</v>
      </c>
      <c r="B254" s="3" t="s">
        <v>3014</v>
      </c>
      <c r="C254" t="s">
        <v>3032</v>
      </c>
      <c r="D254" t="s">
        <v>3051</v>
      </c>
      <c r="F254" t="s">
        <v>3069</v>
      </c>
      <c r="G254" s="1"/>
      <c r="H254">
        <v>1996</v>
      </c>
      <c r="K254">
        <v>449</v>
      </c>
      <c r="L254">
        <v>459</v>
      </c>
      <c r="M254" t="s">
        <v>2830</v>
      </c>
      <c r="N254" t="s">
        <v>3086</v>
      </c>
      <c r="O254" t="s">
        <v>2830</v>
      </c>
      <c r="P254" t="s">
        <v>3104</v>
      </c>
      <c r="R254" t="s">
        <v>3123</v>
      </c>
      <c r="S254" t="s">
        <v>2830</v>
      </c>
      <c r="AB254" s="1">
        <v>35217</v>
      </c>
      <c r="AE254" t="s">
        <v>2830</v>
      </c>
      <c r="AF254" t="s">
        <v>3054</v>
      </c>
    </row>
    <row r="255" spans="1:33" x14ac:dyDescent="0.3">
      <c r="A255" s="4">
        <v>254</v>
      </c>
      <c r="B255" s="6" t="s">
        <v>3014</v>
      </c>
      <c r="C255" t="s">
        <v>3033</v>
      </c>
      <c r="D255" t="s">
        <v>3052</v>
      </c>
      <c r="F255" t="s">
        <v>3070</v>
      </c>
      <c r="G255" s="1"/>
      <c r="H255">
        <v>2021</v>
      </c>
      <c r="K255">
        <v>288</v>
      </c>
      <c r="L255">
        <v>297</v>
      </c>
      <c r="M255" t="s">
        <v>3140</v>
      </c>
      <c r="N255" t="s">
        <v>2830</v>
      </c>
      <c r="O255" t="s">
        <v>3080</v>
      </c>
      <c r="P255" t="s">
        <v>3105</v>
      </c>
      <c r="R255" t="s">
        <v>3124</v>
      </c>
      <c r="S255" t="s">
        <v>2830</v>
      </c>
      <c r="AB255" s="1">
        <v>44547</v>
      </c>
      <c r="AE255" t="s">
        <v>3156</v>
      </c>
      <c r="AF255" t="s">
        <v>3053</v>
      </c>
    </row>
    <row r="256" spans="1:33" x14ac:dyDescent="0.3">
      <c r="A256" s="3">
        <v>255</v>
      </c>
      <c r="B256" s="3" t="s">
        <v>3157</v>
      </c>
      <c r="C256" t="s">
        <v>3158</v>
      </c>
      <c r="D256" t="s">
        <v>3488</v>
      </c>
      <c r="F256" t="s">
        <v>3840</v>
      </c>
      <c r="G256" s="1"/>
      <c r="H256">
        <v>2023</v>
      </c>
      <c r="I256" t="s">
        <v>2830</v>
      </c>
      <c r="J256" t="s">
        <v>2830</v>
      </c>
      <c r="M256" t="s">
        <v>4253</v>
      </c>
      <c r="N256" t="s">
        <v>4654</v>
      </c>
      <c r="O256" t="s">
        <v>2830</v>
      </c>
      <c r="P256" t="s">
        <v>5047</v>
      </c>
      <c r="R256" t="s">
        <v>5244</v>
      </c>
      <c r="S256" t="s">
        <v>5653</v>
      </c>
      <c r="AB256" s="1"/>
      <c r="AE256" t="s">
        <v>5894</v>
      </c>
      <c r="AF256" t="s">
        <v>5981</v>
      </c>
      <c r="AG256" t="s">
        <v>5988</v>
      </c>
    </row>
    <row r="257" spans="1:33" x14ac:dyDescent="0.3">
      <c r="A257" s="4">
        <v>256</v>
      </c>
      <c r="B257" s="6" t="s">
        <v>3157</v>
      </c>
      <c r="C257" t="s">
        <v>3159</v>
      </c>
      <c r="D257" t="s">
        <v>3489</v>
      </c>
      <c r="F257" t="s">
        <v>3841</v>
      </c>
      <c r="G257" s="1"/>
      <c r="H257">
        <v>2023</v>
      </c>
      <c r="I257" t="s">
        <v>2830</v>
      </c>
      <c r="J257" t="s">
        <v>2830</v>
      </c>
      <c r="K257">
        <v>57</v>
      </c>
      <c r="L257">
        <v>65</v>
      </c>
      <c r="M257" t="s">
        <v>4254</v>
      </c>
      <c r="N257" t="s">
        <v>4655</v>
      </c>
      <c r="O257" t="s">
        <v>4807</v>
      </c>
      <c r="P257" t="s">
        <v>5048</v>
      </c>
      <c r="R257" t="s">
        <v>5245</v>
      </c>
      <c r="S257" t="s">
        <v>5654</v>
      </c>
      <c r="AB257" s="1"/>
      <c r="AE257" t="s">
        <v>5894</v>
      </c>
      <c r="AF257" t="s">
        <v>5982</v>
      </c>
      <c r="AG257" t="s">
        <v>5988</v>
      </c>
    </row>
    <row r="258" spans="1:33" x14ac:dyDescent="0.3">
      <c r="A258" s="3">
        <v>257</v>
      </c>
      <c r="B258" s="3" t="s">
        <v>3157</v>
      </c>
      <c r="C258" t="s">
        <v>3160</v>
      </c>
      <c r="D258" t="s">
        <v>3490</v>
      </c>
      <c r="F258" t="s">
        <v>3842</v>
      </c>
      <c r="G258" s="1"/>
      <c r="H258">
        <v>2022</v>
      </c>
      <c r="I258" t="s">
        <v>2860</v>
      </c>
      <c r="J258" t="s">
        <v>4227</v>
      </c>
      <c r="M258" t="s">
        <v>4255</v>
      </c>
      <c r="N258" t="s">
        <v>4656</v>
      </c>
      <c r="O258" t="s">
        <v>2830</v>
      </c>
      <c r="P258" t="s">
        <v>5049</v>
      </c>
      <c r="R258" t="s">
        <v>5246</v>
      </c>
      <c r="S258" t="s">
        <v>5655</v>
      </c>
      <c r="AB258" s="1"/>
      <c r="AE258" t="s">
        <v>5895</v>
      </c>
      <c r="AF258" t="s">
        <v>5981</v>
      </c>
      <c r="AG258" t="s">
        <v>5988</v>
      </c>
    </row>
    <row r="259" spans="1:33" x14ac:dyDescent="0.3">
      <c r="A259" s="4">
        <v>258</v>
      </c>
      <c r="B259" s="6" t="s">
        <v>3157</v>
      </c>
      <c r="C259" t="s">
        <v>3161</v>
      </c>
      <c r="D259" t="s">
        <v>3491</v>
      </c>
      <c r="F259" t="s">
        <v>3843</v>
      </c>
      <c r="G259" s="1"/>
      <c r="H259">
        <v>2022</v>
      </c>
      <c r="I259" t="s">
        <v>4111</v>
      </c>
      <c r="J259" t="s">
        <v>2830</v>
      </c>
      <c r="M259" t="s">
        <v>4256</v>
      </c>
      <c r="N259" t="s">
        <v>4657</v>
      </c>
      <c r="O259" t="s">
        <v>2830</v>
      </c>
      <c r="P259" t="s">
        <v>5050</v>
      </c>
      <c r="R259" t="s">
        <v>5247</v>
      </c>
      <c r="S259" t="s">
        <v>5656</v>
      </c>
      <c r="AB259" s="1"/>
      <c r="AE259" t="s">
        <v>5896</v>
      </c>
      <c r="AF259" t="s">
        <v>5981</v>
      </c>
      <c r="AG259" t="s">
        <v>5988</v>
      </c>
    </row>
    <row r="260" spans="1:33" x14ac:dyDescent="0.3">
      <c r="A260" s="3">
        <v>259</v>
      </c>
      <c r="B260" s="3" t="s">
        <v>3157</v>
      </c>
      <c r="C260" t="s">
        <v>2526</v>
      </c>
      <c r="D260" t="s">
        <v>3492</v>
      </c>
      <c r="F260" t="s">
        <v>1018</v>
      </c>
      <c r="G260" s="1"/>
      <c r="H260">
        <v>2022</v>
      </c>
      <c r="I260" t="s">
        <v>2897</v>
      </c>
      <c r="J260" t="s">
        <v>2924</v>
      </c>
      <c r="K260">
        <v>4857</v>
      </c>
      <c r="L260">
        <v>4872</v>
      </c>
      <c r="M260" t="s">
        <v>4257</v>
      </c>
      <c r="N260" t="s">
        <v>4658</v>
      </c>
      <c r="O260" t="s">
        <v>2830</v>
      </c>
      <c r="P260" t="s">
        <v>2530</v>
      </c>
      <c r="R260" t="s">
        <v>5248</v>
      </c>
      <c r="S260" t="s">
        <v>5657</v>
      </c>
      <c r="AB260" s="1"/>
      <c r="AE260" t="s">
        <v>5897</v>
      </c>
      <c r="AF260" t="s">
        <v>5981</v>
      </c>
      <c r="AG260" t="s">
        <v>5988</v>
      </c>
    </row>
    <row r="261" spans="1:33" x14ac:dyDescent="0.3">
      <c r="A261" s="4">
        <v>260</v>
      </c>
      <c r="B261" s="6" t="s">
        <v>3157</v>
      </c>
      <c r="C261" t="s">
        <v>3162</v>
      </c>
      <c r="D261" t="s">
        <v>3493</v>
      </c>
      <c r="F261" t="s">
        <v>3844</v>
      </c>
      <c r="G261" s="1"/>
      <c r="H261">
        <v>2022</v>
      </c>
      <c r="I261" t="s">
        <v>2830</v>
      </c>
      <c r="J261" t="s">
        <v>2830</v>
      </c>
      <c r="K261">
        <v>1465</v>
      </c>
      <c r="L261">
        <v>1476</v>
      </c>
      <c r="M261" t="s">
        <v>4258</v>
      </c>
      <c r="N261" t="s">
        <v>2830</v>
      </c>
      <c r="O261" t="s">
        <v>4808</v>
      </c>
      <c r="P261" t="s">
        <v>5051</v>
      </c>
      <c r="R261" t="s">
        <v>5249</v>
      </c>
      <c r="S261" t="s">
        <v>5658</v>
      </c>
      <c r="AB261" s="1"/>
      <c r="AE261" t="s">
        <v>5898</v>
      </c>
      <c r="AF261" t="s">
        <v>5982</v>
      </c>
      <c r="AG261" t="s">
        <v>5988</v>
      </c>
    </row>
    <row r="262" spans="1:33" x14ac:dyDescent="0.3">
      <c r="A262" s="3">
        <v>261</v>
      </c>
      <c r="B262" s="3" t="s">
        <v>3157</v>
      </c>
      <c r="C262" t="s">
        <v>3163</v>
      </c>
      <c r="D262" t="s">
        <v>3494</v>
      </c>
      <c r="F262" t="s">
        <v>3845</v>
      </c>
      <c r="G262" s="1"/>
      <c r="H262">
        <v>2022</v>
      </c>
      <c r="I262" t="s">
        <v>4112</v>
      </c>
      <c r="J262" t="s">
        <v>2830</v>
      </c>
      <c r="M262" t="s">
        <v>4259</v>
      </c>
      <c r="N262" t="s">
        <v>4659</v>
      </c>
      <c r="O262" t="s">
        <v>2830</v>
      </c>
      <c r="P262" t="s">
        <v>5052</v>
      </c>
      <c r="R262" t="s">
        <v>5250</v>
      </c>
      <c r="S262" t="s">
        <v>5659</v>
      </c>
      <c r="AB262" s="1"/>
      <c r="AE262" t="s">
        <v>5899</v>
      </c>
      <c r="AF262" t="s">
        <v>5981</v>
      </c>
      <c r="AG262" t="s">
        <v>5988</v>
      </c>
    </row>
    <row r="263" spans="1:33" x14ac:dyDescent="0.3">
      <c r="A263" s="4">
        <v>262</v>
      </c>
      <c r="B263" s="6" t="s">
        <v>3157</v>
      </c>
      <c r="C263" t="s">
        <v>3164</v>
      </c>
      <c r="D263" t="s">
        <v>3495</v>
      </c>
      <c r="F263" t="s">
        <v>3846</v>
      </c>
      <c r="G263" s="1"/>
      <c r="H263">
        <v>2022</v>
      </c>
      <c r="I263" t="s">
        <v>2830</v>
      </c>
      <c r="J263" t="s">
        <v>2830</v>
      </c>
      <c r="K263">
        <v>333</v>
      </c>
      <c r="L263">
        <v>349</v>
      </c>
      <c r="M263" t="s">
        <v>4260</v>
      </c>
      <c r="N263" t="s">
        <v>2830</v>
      </c>
      <c r="O263" t="s">
        <v>4809</v>
      </c>
      <c r="P263" t="s">
        <v>5053</v>
      </c>
      <c r="R263" t="s">
        <v>5251</v>
      </c>
      <c r="S263" t="s">
        <v>5660</v>
      </c>
      <c r="AB263" s="1"/>
      <c r="AE263" t="s">
        <v>3155</v>
      </c>
      <c r="AF263" t="s">
        <v>5982</v>
      </c>
      <c r="AG263" t="s">
        <v>5988</v>
      </c>
    </row>
    <row r="264" spans="1:33" x14ac:dyDescent="0.3">
      <c r="A264" s="3">
        <v>263</v>
      </c>
      <c r="B264" s="3" t="s">
        <v>3157</v>
      </c>
      <c r="C264" t="s">
        <v>3165</v>
      </c>
      <c r="D264" t="s">
        <v>3496</v>
      </c>
      <c r="F264" t="s">
        <v>3847</v>
      </c>
      <c r="G264" s="1"/>
      <c r="H264">
        <v>2022</v>
      </c>
      <c r="I264" t="s">
        <v>2979</v>
      </c>
      <c r="J264" t="s">
        <v>2830</v>
      </c>
      <c r="M264" t="s">
        <v>4261</v>
      </c>
      <c r="N264" t="s">
        <v>4660</v>
      </c>
      <c r="O264" t="s">
        <v>2830</v>
      </c>
      <c r="P264" t="s">
        <v>5054</v>
      </c>
      <c r="R264" t="s">
        <v>5252</v>
      </c>
      <c r="S264" t="s">
        <v>5661</v>
      </c>
      <c r="AB264" s="1"/>
      <c r="AE264" t="s">
        <v>5900</v>
      </c>
      <c r="AF264" t="s">
        <v>5981</v>
      </c>
      <c r="AG264" t="s">
        <v>5988</v>
      </c>
    </row>
    <row r="265" spans="1:33" x14ac:dyDescent="0.3">
      <c r="A265" s="4">
        <v>264</v>
      </c>
      <c r="B265" s="6" t="s">
        <v>3157</v>
      </c>
      <c r="C265" t="s">
        <v>3166</v>
      </c>
      <c r="D265" t="s">
        <v>3497</v>
      </c>
      <c r="F265" t="s">
        <v>160</v>
      </c>
      <c r="G265" s="1"/>
      <c r="H265">
        <v>2022</v>
      </c>
      <c r="I265" t="s">
        <v>2854</v>
      </c>
      <c r="J265" t="s">
        <v>2868</v>
      </c>
      <c r="K265">
        <v>3712</v>
      </c>
      <c r="L265">
        <v>3722</v>
      </c>
      <c r="M265" t="s">
        <v>4262</v>
      </c>
      <c r="N265" t="s">
        <v>4661</v>
      </c>
      <c r="O265" t="s">
        <v>2830</v>
      </c>
      <c r="P265" t="s">
        <v>5055</v>
      </c>
      <c r="R265" t="s">
        <v>5253</v>
      </c>
      <c r="S265" t="s">
        <v>5662</v>
      </c>
      <c r="AB265" s="1"/>
      <c r="AE265" t="s">
        <v>5897</v>
      </c>
      <c r="AF265" t="s">
        <v>5981</v>
      </c>
      <c r="AG265" t="s">
        <v>5988</v>
      </c>
    </row>
    <row r="266" spans="1:33" x14ac:dyDescent="0.3">
      <c r="A266" s="3">
        <v>265</v>
      </c>
      <c r="B266" s="3" t="s">
        <v>3157</v>
      </c>
      <c r="C266" t="s">
        <v>3167</v>
      </c>
      <c r="D266" t="s">
        <v>3498</v>
      </c>
      <c r="F266" t="s">
        <v>3848</v>
      </c>
      <c r="G266" s="1"/>
      <c r="H266">
        <v>2022</v>
      </c>
      <c r="I266" t="s">
        <v>2830</v>
      </c>
      <c r="J266" t="s">
        <v>2830</v>
      </c>
      <c r="K266">
        <v>3081</v>
      </c>
      <c r="L266">
        <v>3089</v>
      </c>
      <c r="M266" t="s">
        <v>4263</v>
      </c>
      <c r="N266" t="s">
        <v>2830</v>
      </c>
      <c r="O266" t="s">
        <v>4810</v>
      </c>
      <c r="P266" t="s">
        <v>5056</v>
      </c>
      <c r="R266" t="s">
        <v>5254</v>
      </c>
      <c r="S266" t="s">
        <v>5663</v>
      </c>
      <c r="AB266" s="1"/>
      <c r="AE266" t="s">
        <v>3155</v>
      </c>
      <c r="AF266" t="s">
        <v>5982</v>
      </c>
      <c r="AG266" t="s">
        <v>5988</v>
      </c>
    </row>
    <row r="267" spans="1:33" x14ac:dyDescent="0.3">
      <c r="A267" s="4">
        <v>266</v>
      </c>
      <c r="B267" s="6" t="s">
        <v>3157</v>
      </c>
      <c r="C267" t="s">
        <v>3168</v>
      </c>
      <c r="D267" t="s">
        <v>3499</v>
      </c>
      <c r="F267" t="s">
        <v>3849</v>
      </c>
      <c r="G267" s="1"/>
      <c r="H267">
        <v>2022</v>
      </c>
      <c r="I267" t="s">
        <v>4113</v>
      </c>
      <c r="J267" t="s">
        <v>2883</v>
      </c>
      <c r="M267" t="s">
        <v>4264</v>
      </c>
      <c r="N267" t="s">
        <v>4662</v>
      </c>
      <c r="O267" t="s">
        <v>2830</v>
      </c>
      <c r="P267" t="s">
        <v>5057</v>
      </c>
      <c r="R267" t="s">
        <v>5255</v>
      </c>
      <c r="S267" t="s">
        <v>5664</v>
      </c>
      <c r="AB267" s="1"/>
      <c r="AE267" t="s">
        <v>5895</v>
      </c>
      <c r="AF267" t="s">
        <v>5981</v>
      </c>
      <c r="AG267" t="s">
        <v>5988</v>
      </c>
    </row>
    <row r="268" spans="1:33" x14ac:dyDescent="0.3">
      <c r="A268" s="3">
        <v>267</v>
      </c>
      <c r="B268" s="3" t="s">
        <v>3157</v>
      </c>
      <c r="C268" t="s">
        <v>3169</v>
      </c>
      <c r="D268" t="s">
        <v>3500</v>
      </c>
      <c r="F268" t="s">
        <v>3850</v>
      </c>
      <c r="G268" s="1"/>
      <c r="H268">
        <v>2022</v>
      </c>
      <c r="I268" t="s">
        <v>4114</v>
      </c>
      <c r="J268" t="s">
        <v>2830</v>
      </c>
      <c r="M268" t="s">
        <v>4265</v>
      </c>
      <c r="N268" t="s">
        <v>4663</v>
      </c>
      <c r="O268" t="s">
        <v>2830</v>
      </c>
      <c r="P268" t="s">
        <v>5058</v>
      </c>
      <c r="R268" t="s">
        <v>5256</v>
      </c>
      <c r="S268" t="s">
        <v>5665</v>
      </c>
      <c r="AB268" s="1"/>
      <c r="AE268" t="s">
        <v>5899</v>
      </c>
      <c r="AF268" t="s">
        <v>5981</v>
      </c>
      <c r="AG268" t="s">
        <v>5988</v>
      </c>
    </row>
    <row r="269" spans="1:33" x14ac:dyDescent="0.3">
      <c r="A269" s="4">
        <v>268</v>
      </c>
      <c r="B269" s="6" t="s">
        <v>3157</v>
      </c>
      <c r="C269" t="s">
        <v>3170</v>
      </c>
      <c r="D269" t="s">
        <v>3501</v>
      </c>
      <c r="F269" t="s">
        <v>3851</v>
      </c>
      <c r="G269" s="1"/>
      <c r="H269">
        <v>2022</v>
      </c>
      <c r="I269" t="s">
        <v>4115</v>
      </c>
      <c r="J269" t="s">
        <v>2833</v>
      </c>
      <c r="K269">
        <v>1859</v>
      </c>
      <c r="L269">
        <v>1877</v>
      </c>
      <c r="M269" t="s">
        <v>4266</v>
      </c>
      <c r="N269" t="s">
        <v>4664</v>
      </c>
      <c r="O269" t="s">
        <v>2830</v>
      </c>
      <c r="P269" t="s">
        <v>5059</v>
      </c>
      <c r="R269" t="s">
        <v>5257</v>
      </c>
      <c r="S269" t="s">
        <v>5666</v>
      </c>
      <c r="AB269" s="1"/>
      <c r="AE269" t="s">
        <v>5894</v>
      </c>
      <c r="AF269" t="s">
        <v>5981</v>
      </c>
      <c r="AG269" t="s">
        <v>5988</v>
      </c>
    </row>
    <row r="270" spans="1:33" x14ac:dyDescent="0.3">
      <c r="A270" s="3">
        <v>269</v>
      </c>
      <c r="B270" s="3" t="s">
        <v>3157</v>
      </c>
      <c r="C270" t="s">
        <v>2645</v>
      </c>
      <c r="D270" t="s">
        <v>3502</v>
      </c>
      <c r="F270" t="s">
        <v>2648</v>
      </c>
      <c r="G270" s="1"/>
      <c r="H270">
        <v>2022</v>
      </c>
      <c r="I270" t="s">
        <v>2956</v>
      </c>
      <c r="J270" t="s">
        <v>2887</v>
      </c>
      <c r="K270">
        <v>926</v>
      </c>
      <c r="L270">
        <v>937</v>
      </c>
      <c r="M270" t="s">
        <v>4267</v>
      </c>
      <c r="N270" t="s">
        <v>4665</v>
      </c>
      <c r="O270" t="s">
        <v>2830</v>
      </c>
      <c r="P270" t="s">
        <v>2651</v>
      </c>
      <c r="R270" t="s">
        <v>5258</v>
      </c>
      <c r="S270" t="s">
        <v>5667</v>
      </c>
      <c r="AB270" s="1"/>
      <c r="AE270" t="s">
        <v>5897</v>
      </c>
      <c r="AF270" t="s">
        <v>5981</v>
      </c>
      <c r="AG270" t="s">
        <v>5988</v>
      </c>
    </row>
    <row r="271" spans="1:33" x14ac:dyDescent="0.3">
      <c r="A271" s="4">
        <v>270</v>
      </c>
      <c r="B271" s="6" t="s">
        <v>3157</v>
      </c>
      <c r="C271" t="s">
        <v>3171</v>
      </c>
      <c r="D271" t="s">
        <v>3503</v>
      </c>
      <c r="F271" t="s">
        <v>3852</v>
      </c>
      <c r="G271" s="1"/>
      <c r="H271">
        <v>2022</v>
      </c>
      <c r="I271" t="s">
        <v>4116</v>
      </c>
      <c r="J271" t="s">
        <v>2887</v>
      </c>
      <c r="M271" t="s">
        <v>4268</v>
      </c>
      <c r="N271" t="s">
        <v>4666</v>
      </c>
      <c r="O271" t="s">
        <v>2830</v>
      </c>
      <c r="P271" t="s">
        <v>5060</v>
      </c>
      <c r="R271" t="s">
        <v>5259</v>
      </c>
      <c r="S271" t="s">
        <v>5668</v>
      </c>
      <c r="AB271" s="1"/>
      <c r="AE271" t="s">
        <v>5901</v>
      </c>
      <c r="AF271" t="s">
        <v>5981</v>
      </c>
      <c r="AG271" t="s">
        <v>5988</v>
      </c>
    </row>
    <row r="272" spans="1:33" x14ac:dyDescent="0.3">
      <c r="A272" s="3">
        <v>271</v>
      </c>
      <c r="B272" s="3" t="s">
        <v>3157</v>
      </c>
      <c r="C272" t="s">
        <v>3172</v>
      </c>
      <c r="D272" t="s">
        <v>3504</v>
      </c>
      <c r="F272" t="s">
        <v>3846</v>
      </c>
      <c r="G272" s="1"/>
      <c r="H272">
        <v>2022</v>
      </c>
      <c r="I272" t="s">
        <v>2830</v>
      </c>
      <c r="J272" t="s">
        <v>2830</v>
      </c>
      <c r="K272">
        <v>93</v>
      </c>
      <c r="L272">
        <v>94</v>
      </c>
      <c r="M272" t="s">
        <v>4269</v>
      </c>
      <c r="N272" t="s">
        <v>2830</v>
      </c>
      <c r="O272" t="s">
        <v>4811</v>
      </c>
      <c r="P272" t="s">
        <v>5061</v>
      </c>
      <c r="R272" t="s">
        <v>5260</v>
      </c>
      <c r="S272" t="s">
        <v>5669</v>
      </c>
      <c r="AB272" s="1"/>
      <c r="AE272" t="s">
        <v>3155</v>
      </c>
      <c r="AF272" t="s">
        <v>5982</v>
      </c>
      <c r="AG272" t="s">
        <v>5988</v>
      </c>
    </row>
    <row r="273" spans="1:33" x14ac:dyDescent="0.3">
      <c r="A273" s="4">
        <v>272</v>
      </c>
      <c r="B273" s="6" t="s">
        <v>3157</v>
      </c>
      <c r="C273" t="s">
        <v>3173</v>
      </c>
      <c r="D273" t="s">
        <v>3505</v>
      </c>
      <c r="F273" t="s">
        <v>3853</v>
      </c>
      <c r="G273" s="1"/>
      <c r="H273">
        <v>2022</v>
      </c>
      <c r="I273" t="s">
        <v>2830</v>
      </c>
      <c r="J273" t="s">
        <v>2830</v>
      </c>
      <c r="K273">
        <v>481</v>
      </c>
      <c r="L273">
        <v>486</v>
      </c>
      <c r="M273" t="s">
        <v>4270</v>
      </c>
      <c r="N273" t="s">
        <v>2830</v>
      </c>
      <c r="O273" t="s">
        <v>4812</v>
      </c>
      <c r="P273" t="s">
        <v>5062</v>
      </c>
      <c r="R273" t="s">
        <v>5261</v>
      </c>
      <c r="S273" t="s">
        <v>5670</v>
      </c>
      <c r="AB273" s="1"/>
      <c r="AE273" t="s">
        <v>3155</v>
      </c>
      <c r="AF273" t="s">
        <v>5982</v>
      </c>
      <c r="AG273" t="s">
        <v>5988</v>
      </c>
    </row>
    <row r="274" spans="1:33" x14ac:dyDescent="0.3">
      <c r="A274" s="3">
        <v>273</v>
      </c>
      <c r="B274" s="3" t="s">
        <v>3157</v>
      </c>
      <c r="C274" t="s">
        <v>3174</v>
      </c>
      <c r="D274" t="s">
        <v>3506</v>
      </c>
      <c r="F274" t="s">
        <v>3854</v>
      </c>
      <c r="G274" s="1"/>
      <c r="H274">
        <v>2022</v>
      </c>
      <c r="I274" t="s">
        <v>4113</v>
      </c>
      <c r="J274" t="s">
        <v>4113</v>
      </c>
      <c r="M274" t="s">
        <v>4271</v>
      </c>
      <c r="N274" t="s">
        <v>4667</v>
      </c>
      <c r="O274" t="s">
        <v>2830</v>
      </c>
      <c r="P274" t="s">
        <v>5063</v>
      </c>
      <c r="R274" t="s">
        <v>5262</v>
      </c>
      <c r="S274" t="s">
        <v>5671</v>
      </c>
      <c r="AB274" s="1"/>
      <c r="AE274" t="s">
        <v>5895</v>
      </c>
      <c r="AF274" t="s">
        <v>5981</v>
      </c>
      <c r="AG274" t="s">
        <v>5988</v>
      </c>
    </row>
    <row r="275" spans="1:33" x14ac:dyDescent="0.3">
      <c r="A275" s="4">
        <v>274</v>
      </c>
      <c r="B275" s="6" t="s">
        <v>3157</v>
      </c>
      <c r="C275" t="s">
        <v>3175</v>
      </c>
      <c r="D275" t="s">
        <v>3507</v>
      </c>
      <c r="F275" t="s">
        <v>3855</v>
      </c>
      <c r="G275" s="1"/>
      <c r="H275">
        <v>2022</v>
      </c>
      <c r="I275" t="s">
        <v>4117</v>
      </c>
      <c r="J275" t="s">
        <v>2869</v>
      </c>
      <c r="K275">
        <v>234</v>
      </c>
      <c r="L275">
        <v>250</v>
      </c>
      <c r="M275" t="s">
        <v>4272</v>
      </c>
      <c r="N275" t="s">
        <v>4668</v>
      </c>
      <c r="O275" t="s">
        <v>2830</v>
      </c>
      <c r="P275" t="s">
        <v>5064</v>
      </c>
      <c r="R275" t="s">
        <v>5263</v>
      </c>
      <c r="S275" t="s">
        <v>5672</v>
      </c>
      <c r="AB275" s="1"/>
      <c r="AE275" t="s">
        <v>5894</v>
      </c>
      <c r="AF275" t="s">
        <v>5981</v>
      </c>
      <c r="AG275" t="s">
        <v>5988</v>
      </c>
    </row>
    <row r="276" spans="1:33" x14ac:dyDescent="0.3">
      <c r="A276" s="3">
        <v>275</v>
      </c>
      <c r="B276" s="3" t="s">
        <v>3157</v>
      </c>
      <c r="C276" t="s">
        <v>3176</v>
      </c>
      <c r="D276" t="s">
        <v>3508</v>
      </c>
      <c r="F276" t="s">
        <v>3856</v>
      </c>
      <c r="G276" s="1"/>
      <c r="H276">
        <v>2022</v>
      </c>
      <c r="I276" t="s">
        <v>4115</v>
      </c>
      <c r="J276" t="s">
        <v>2894</v>
      </c>
      <c r="K276">
        <v>1849</v>
      </c>
      <c r="L276">
        <v>1864</v>
      </c>
      <c r="M276" t="s">
        <v>4273</v>
      </c>
      <c r="N276" t="s">
        <v>4669</v>
      </c>
      <c r="O276" t="s">
        <v>2830</v>
      </c>
      <c r="P276" t="s">
        <v>5065</v>
      </c>
      <c r="R276" t="s">
        <v>5264</v>
      </c>
      <c r="S276" t="s">
        <v>5673</v>
      </c>
      <c r="AB276" s="1"/>
      <c r="AE276" t="s">
        <v>5902</v>
      </c>
      <c r="AF276" t="s">
        <v>5981</v>
      </c>
      <c r="AG276" t="s">
        <v>5989</v>
      </c>
    </row>
    <row r="277" spans="1:33" x14ac:dyDescent="0.3">
      <c r="A277" s="4">
        <v>276</v>
      </c>
      <c r="B277" s="6" t="s">
        <v>3157</v>
      </c>
      <c r="C277" t="s">
        <v>3177</v>
      </c>
      <c r="D277" t="s">
        <v>3509</v>
      </c>
      <c r="F277" t="s">
        <v>3857</v>
      </c>
      <c r="G277" s="1"/>
      <c r="H277">
        <v>2022</v>
      </c>
      <c r="I277" t="s">
        <v>2959</v>
      </c>
      <c r="J277" t="s">
        <v>2876</v>
      </c>
      <c r="M277" t="s">
        <v>4274</v>
      </c>
      <c r="N277" t="s">
        <v>4670</v>
      </c>
      <c r="O277" t="s">
        <v>2830</v>
      </c>
      <c r="P277" t="s">
        <v>5066</v>
      </c>
      <c r="R277" t="s">
        <v>5265</v>
      </c>
      <c r="S277" t="s">
        <v>5674</v>
      </c>
      <c r="AB277" s="1"/>
      <c r="AE277" t="s">
        <v>5895</v>
      </c>
      <c r="AF277" t="s">
        <v>5981</v>
      </c>
      <c r="AG277" t="s">
        <v>5988</v>
      </c>
    </row>
    <row r="278" spans="1:33" x14ac:dyDescent="0.3">
      <c r="A278" s="3">
        <v>277</v>
      </c>
      <c r="B278" s="3" t="s">
        <v>3157</v>
      </c>
      <c r="C278" t="s">
        <v>3178</v>
      </c>
      <c r="D278" t="s">
        <v>3510</v>
      </c>
      <c r="F278" t="s">
        <v>3858</v>
      </c>
      <c r="G278" s="1"/>
      <c r="H278">
        <v>2022</v>
      </c>
      <c r="I278" t="s">
        <v>4118</v>
      </c>
      <c r="J278" t="s">
        <v>2830</v>
      </c>
      <c r="M278" t="s">
        <v>4275</v>
      </c>
      <c r="N278" t="s">
        <v>4671</v>
      </c>
      <c r="O278" t="s">
        <v>2830</v>
      </c>
      <c r="P278" t="s">
        <v>5067</v>
      </c>
      <c r="R278" t="s">
        <v>5266</v>
      </c>
      <c r="S278" t="s">
        <v>5675</v>
      </c>
      <c r="AB278" s="1"/>
      <c r="AE278" t="s">
        <v>5899</v>
      </c>
      <c r="AF278" t="s">
        <v>5981</v>
      </c>
      <c r="AG278" t="s">
        <v>5988</v>
      </c>
    </row>
    <row r="279" spans="1:33" x14ac:dyDescent="0.3">
      <c r="A279" s="4">
        <v>278</v>
      </c>
      <c r="B279" s="6" t="s">
        <v>3157</v>
      </c>
      <c r="C279" t="s">
        <v>3179</v>
      </c>
      <c r="D279" t="s">
        <v>3511</v>
      </c>
      <c r="F279" t="s">
        <v>3857</v>
      </c>
      <c r="G279" s="1"/>
      <c r="H279">
        <v>2022</v>
      </c>
      <c r="I279" t="s">
        <v>2959</v>
      </c>
      <c r="J279" t="s">
        <v>2887</v>
      </c>
      <c r="M279" t="s">
        <v>4276</v>
      </c>
      <c r="N279" t="s">
        <v>4670</v>
      </c>
      <c r="O279" t="s">
        <v>2830</v>
      </c>
      <c r="P279" t="s">
        <v>5068</v>
      </c>
      <c r="R279" t="s">
        <v>5267</v>
      </c>
      <c r="S279" t="s">
        <v>5676</v>
      </c>
      <c r="AB279" s="1"/>
      <c r="AE279" t="s">
        <v>5895</v>
      </c>
      <c r="AF279" t="s">
        <v>5981</v>
      </c>
      <c r="AG279" t="s">
        <v>5988</v>
      </c>
    </row>
    <row r="280" spans="1:33" x14ac:dyDescent="0.3">
      <c r="A280" s="3">
        <v>279</v>
      </c>
      <c r="B280" s="3" t="s">
        <v>3157</v>
      </c>
      <c r="C280" t="s">
        <v>3180</v>
      </c>
      <c r="D280" t="s">
        <v>3512</v>
      </c>
      <c r="F280" t="s">
        <v>3859</v>
      </c>
      <c r="G280" s="1"/>
      <c r="H280">
        <v>2022</v>
      </c>
      <c r="I280" t="s">
        <v>4119</v>
      </c>
      <c r="J280" t="s">
        <v>2830</v>
      </c>
      <c r="M280" t="s">
        <v>4277</v>
      </c>
      <c r="N280" t="s">
        <v>4672</v>
      </c>
      <c r="O280" t="s">
        <v>2830</v>
      </c>
      <c r="P280" t="s">
        <v>5069</v>
      </c>
      <c r="R280" t="s">
        <v>5268</v>
      </c>
      <c r="S280" t="s">
        <v>5677</v>
      </c>
      <c r="AB280" s="1"/>
      <c r="AE280" t="s">
        <v>5900</v>
      </c>
      <c r="AF280" t="s">
        <v>5981</v>
      </c>
      <c r="AG280" t="s">
        <v>5988</v>
      </c>
    </row>
    <row r="281" spans="1:33" x14ac:dyDescent="0.3">
      <c r="A281" s="4">
        <v>280</v>
      </c>
      <c r="B281" s="6" t="s">
        <v>3157</v>
      </c>
      <c r="C281" t="s">
        <v>3181</v>
      </c>
      <c r="D281" t="s">
        <v>3513</v>
      </c>
      <c r="F281" t="s">
        <v>3847</v>
      </c>
      <c r="G281" s="1"/>
      <c r="H281">
        <v>2022</v>
      </c>
      <c r="I281" t="s">
        <v>2834</v>
      </c>
      <c r="J281" t="s">
        <v>2830</v>
      </c>
      <c r="M281" t="s">
        <v>4278</v>
      </c>
      <c r="N281" t="s">
        <v>4660</v>
      </c>
      <c r="O281" t="s">
        <v>2830</v>
      </c>
      <c r="P281" t="s">
        <v>5070</v>
      </c>
      <c r="R281" t="s">
        <v>5269</v>
      </c>
      <c r="S281" t="s">
        <v>5678</v>
      </c>
      <c r="AB281" s="1"/>
      <c r="AE281" t="s">
        <v>5900</v>
      </c>
      <c r="AF281" t="s">
        <v>5981</v>
      </c>
      <c r="AG281" t="s">
        <v>5988</v>
      </c>
    </row>
    <row r="282" spans="1:33" x14ac:dyDescent="0.3">
      <c r="A282" s="3">
        <v>281</v>
      </c>
      <c r="B282" s="3" t="s">
        <v>3157</v>
      </c>
      <c r="C282" t="s">
        <v>3182</v>
      </c>
      <c r="D282" t="s">
        <v>3514</v>
      </c>
      <c r="F282" t="s">
        <v>3860</v>
      </c>
      <c r="G282" s="1"/>
      <c r="H282">
        <v>2022</v>
      </c>
      <c r="I282" t="s">
        <v>2833</v>
      </c>
      <c r="J282" t="s">
        <v>2891</v>
      </c>
      <c r="K282">
        <v>341</v>
      </c>
      <c r="L282">
        <v>351</v>
      </c>
      <c r="M282" t="s">
        <v>4279</v>
      </c>
      <c r="N282" t="s">
        <v>4673</v>
      </c>
      <c r="O282" t="s">
        <v>2830</v>
      </c>
      <c r="P282" t="s">
        <v>5071</v>
      </c>
      <c r="R282" t="s">
        <v>5270</v>
      </c>
      <c r="S282" t="s">
        <v>5679</v>
      </c>
      <c r="AB282" s="1"/>
      <c r="AE282" t="s">
        <v>5897</v>
      </c>
      <c r="AF282" t="s">
        <v>5981</v>
      </c>
      <c r="AG282" t="s">
        <v>5988</v>
      </c>
    </row>
    <row r="283" spans="1:33" x14ac:dyDescent="0.3">
      <c r="A283" s="4">
        <v>282</v>
      </c>
      <c r="B283" s="6" t="s">
        <v>3157</v>
      </c>
      <c r="C283" t="s">
        <v>3183</v>
      </c>
      <c r="D283" t="s">
        <v>3515</v>
      </c>
      <c r="F283" t="s">
        <v>3861</v>
      </c>
      <c r="G283" s="1"/>
      <c r="H283">
        <v>2022</v>
      </c>
      <c r="I283" t="s">
        <v>4120</v>
      </c>
      <c r="J283" t="s">
        <v>2891</v>
      </c>
      <c r="K283">
        <v>349</v>
      </c>
      <c r="L283">
        <v>363</v>
      </c>
      <c r="M283" t="s">
        <v>4280</v>
      </c>
      <c r="N283" t="s">
        <v>4674</v>
      </c>
      <c r="O283" t="s">
        <v>2830</v>
      </c>
      <c r="P283" t="s">
        <v>5072</v>
      </c>
      <c r="R283" t="s">
        <v>5271</v>
      </c>
      <c r="S283" t="s">
        <v>2830</v>
      </c>
      <c r="AB283" s="1"/>
      <c r="AE283" t="s">
        <v>5903</v>
      </c>
      <c r="AF283" t="s">
        <v>5981</v>
      </c>
      <c r="AG283" t="s">
        <v>5988</v>
      </c>
    </row>
    <row r="284" spans="1:33" x14ac:dyDescent="0.3">
      <c r="A284" s="3">
        <v>283</v>
      </c>
      <c r="B284" s="3" t="s">
        <v>3157</v>
      </c>
      <c r="C284" t="s">
        <v>3184</v>
      </c>
      <c r="D284" t="s">
        <v>3516</v>
      </c>
      <c r="F284" t="s">
        <v>3862</v>
      </c>
      <c r="G284" s="1"/>
      <c r="H284">
        <v>2022</v>
      </c>
      <c r="I284" t="s">
        <v>4121</v>
      </c>
      <c r="J284" t="s">
        <v>4243</v>
      </c>
      <c r="K284">
        <v>2467</v>
      </c>
      <c r="L284">
        <v>2479</v>
      </c>
      <c r="M284" t="s">
        <v>4281</v>
      </c>
      <c r="N284" t="s">
        <v>4675</v>
      </c>
      <c r="O284" t="s">
        <v>2830</v>
      </c>
      <c r="P284" t="s">
        <v>5073</v>
      </c>
      <c r="R284" t="s">
        <v>5272</v>
      </c>
      <c r="S284" t="s">
        <v>5680</v>
      </c>
      <c r="AB284" s="1"/>
      <c r="AE284" t="s">
        <v>5904</v>
      </c>
      <c r="AF284" t="s">
        <v>5981</v>
      </c>
      <c r="AG284" t="s">
        <v>5988</v>
      </c>
    </row>
    <row r="285" spans="1:33" x14ac:dyDescent="0.3">
      <c r="A285" s="4">
        <v>284</v>
      </c>
      <c r="B285" s="6" t="s">
        <v>3157</v>
      </c>
      <c r="C285" t="s">
        <v>1064</v>
      </c>
      <c r="D285" t="s">
        <v>3517</v>
      </c>
      <c r="F285" t="s">
        <v>3863</v>
      </c>
      <c r="G285" s="1"/>
      <c r="H285">
        <v>2022</v>
      </c>
      <c r="I285" t="s">
        <v>4122</v>
      </c>
      <c r="J285" t="s">
        <v>2830</v>
      </c>
      <c r="K285">
        <v>1</v>
      </c>
      <c r="L285">
        <v>6</v>
      </c>
      <c r="M285" t="s">
        <v>4282</v>
      </c>
      <c r="N285" t="s">
        <v>4676</v>
      </c>
      <c r="O285" t="s">
        <v>4813</v>
      </c>
      <c r="P285" t="s">
        <v>1070</v>
      </c>
      <c r="R285" t="s">
        <v>5273</v>
      </c>
      <c r="S285" t="s">
        <v>5681</v>
      </c>
      <c r="AB285" s="1"/>
      <c r="AE285" t="s">
        <v>5897</v>
      </c>
      <c r="AF285" t="s">
        <v>5982</v>
      </c>
      <c r="AG285" t="s">
        <v>5988</v>
      </c>
    </row>
    <row r="286" spans="1:33" x14ac:dyDescent="0.3">
      <c r="A286" s="3">
        <v>285</v>
      </c>
      <c r="B286" s="3" t="s">
        <v>3157</v>
      </c>
      <c r="C286" t="s">
        <v>3185</v>
      </c>
      <c r="D286" t="s">
        <v>3518</v>
      </c>
      <c r="F286" t="s">
        <v>3864</v>
      </c>
      <c r="G286" s="1"/>
      <c r="H286">
        <v>2022</v>
      </c>
      <c r="I286" t="s">
        <v>4123</v>
      </c>
      <c r="J286" t="s">
        <v>2830</v>
      </c>
      <c r="M286" t="s">
        <v>4283</v>
      </c>
      <c r="N286" t="s">
        <v>4677</v>
      </c>
      <c r="O286" t="s">
        <v>4814</v>
      </c>
      <c r="P286" t="s">
        <v>2830</v>
      </c>
      <c r="R286" t="s">
        <v>5274</v>
      </c>
      <c r="S286" t="s">
        <v>2830</v>
      </c>
      <c r="AB286" s="1"/>
      <c r="AE286" t="s">
        <v>5904</v>
      </c>
      <c r="AF286" t="s">
        <v>5983</v>
      </c>
      <c r="AG286" t="s">
        <v>5988</v>
      </c>
    </row>
    <row r="287" spans="1:33" x14ac:dyDescent="0.3">
      <c r="A287" s="4">
        <v>286</v>
      </c>
      <c r="B287" s="6" t="s">
        <v>3157</v>
      </c>
      <c r="C287" t="s">
        <v>3186</v>
      </c>
      <c r="D287" t="s">
        <v>3519</v>
      </c>
      <c r="F287" t="s">
        <v>3864</v>
      </c>
      <c r="G287" s="1"/>
      <c r="H287">
        <v>2022</v>
      </c>
      <c r="I287" t="s">
        <v>4123</v>
      </c>
      <c r="J287" t="s">
        <v>2830</v>
      </c>
      <c r="K287">
        <v>333</v>
      </c>
      <c r="L287">
        <v>339</v>
      </c>
      <c r="M287" t="s">
        <v>4284</v>
      </c>
      <c r="N287" t="s">
        <v>4677</v>
      </c>
      <c r="O287" t="s">
        <v>4814</v>
      </c>
      <c r="P287" t="s">
        <v>5074</v>
      </c>
      <c r="R287" t="s">
        <v>5275</v>
      </c>
      <c r="S287" t="s">
        <v>5682</v>
      </c>
      <c r="AB287" s="1"/>
      <c r="AE287" t="s">
        <v>5904</v>
      </c>
      <c r="AF287" t="s">
        <v>5982</v>
      </c>
      <c r="AG287" t="s">
        <v>5988</v>
      </c>
    </row>
    <row r="288" spans="1:33" x14ac:dyDescent="0.3">
      <c r="A288" s="3">
        <v>287</v>
      </c>
      <c r="B288" s="3" t="s">
        <v>3157</v>
      </c>
      <c r="C288" t="s">
        <v>3187</v>
      </c>
      <c r="D288" t="s">
        <v>3520</v>
      </c>
      <c r="F288" t="s">
        <v>3865</v>
      </c>
      <c r="G288" s="1"/>
      <c r="H288">
        <v>2022</v>
      </c>
      <c r="I288" t="s">
        <v>2830</v>
      </c>
      <c r="J288" t="s">
        <v>2830</v>
      </c>
      <c r="M288" t="s">
        <v>4285</v>
      </c>
      <c r="N288" t="s">
        <v>4678</v>
      </c>
      <c r="O288" t="s">
        <v>2830</v>
      </c>
      <c r="P288" t="s">
        <v>2830</v>
      </c>
      <c r="R288" t="s">
        <v>5276</v>
      </c>
      <c r="S288" t="s">
        <v>5683</v>
      </c>
      <c r="AB288" s="1"/>
      <c r="AE288" t="s">
        <v>5905</v>
      </c>
      <c r="AF288" t="s">
        <v>5982</v>
      </c>
      <c r="AG288" t="s">
        <v>5988</v>
      </c>
    </row>
    <row r="289" spans="1:33" x14ac:dyDescent="0.3">
      <c r="A289" s="4">
        <v>288</v>
      </c>
      <c r="B289" s="6" t="s">
        <v>3157</v>
      </c>
      <c r="C289" t="s">
        <v>3188</v>
      </c>
      <c r="D289" t="s">
        <v>3518</v>
      </c>
      <c r="F289" t="s">
        <v>3866</v>
      </c>
      <c r="G289" s="1"/>
      <c r="H289">
        <v>2022</v>
      </c>
      <c r="I289" t="s">
        <v>4124</v>
      </c>
      <c r="J289" t="s">
        <v>2830</v>
      </c>
      <c r="M289" t="s">
        <v>4286</v>
      </c>
      <c r="N289" t="s">
        <v>4679</v>
      </c>
      <c r="O289" t="s">
        <v>4815</v>
      </c>
      <c r="P289" t="s">
        <v>2830</v>
      </c>
      <c r="R289" t="s">
        <v>5277</v>
      </c>
      <c r="S289" t="s">
        <v>2830</v>
      </c>
      <c r="AB289" s="1"/>
      <c r="AE289" t="s">
        <v>5904</v>
      </c>
      <c r="AF289" t="s">
        <v>5983</v>
      </c>
      <c r="AG289" t="s">
        <v>5988</v>
      </c>
    </row>
    <row r="290" spans="1:33" x14ac:dyDescent="0.3">
      <c r="A290" s="3">
        <v>289</v>
      </c>
      <c r="B290" s="3" t="s">
        <v>3157</v>
      </c>
      <c r="C290" t="s">
        <v>719</v>
      </c>
      <c r="D290" t="s">
        <v>3521</v>
      </c>
      <c r="F290" t="s">
        <v>146</v>
      </c>
      <c r="G290" s="1"/>
      <c r="H290">
        <v>2022</v>
      </c>
      <c r="I290" t="s">
        <v>2876</v>
      </c>
      <c r="J290" t="s">
        <v>2830</v>
      </c>
      <c r="K290">
        <v>115179</v>
      </c>
      <c r="L290">
        <v>115191</v>
      </c>
      <c r="M290" t="s">
        <v>4287</v>
      </c>
      <c r="N290" t="s">
        <v>4680</v>
      </c>
      <c r="O290" t="s">
        <v>2830</v>
      </c>
      <c r="P290" t="s">
        <v>723</v>
      </c>
      <c r="R290" t="s">
        <v>5278</v>
      </c>
      <c r="S290" t="s">
        <v>5684</v>
      </c>
      <c r="AB290" s="1"/>
      <c r="AE290" t="s">
        <v>5897</v>
      </c>
      <c r="AF290" t="s">
        <v>5981</v>
      </c>
      <c r="AG290" t="s">
        <v>5988</v>
      </c>
    </row>
    <row r="291" spans="1:33" x14ac:dyDescent="0.3">
      <c r="A291" s="4">
        <v>290</v>
      </c>
      <c r="B291" s="6" t="s">
        <v>3157</v>
      </c>
      <c r="C291" t="s">
        <v>2394</v>
      </c>
      <c r="D291" t="s">
        <v>3522</v>
      </c>
      <c r="F291" t="s">
        <v>2397</v>
      </c>
      <c r="G291" s="1"/>
      <c r="H291">
        <v>2022</v>
      </c>
      <c r="I291" t="s">
        <v>2830</v>
      </c>
      <c r="J291" t="s">
        <v>2830</v>
      </c>
      <c r="K291">
        <v>1</v>
      </c>
      <c r="L291">
        <v>1</v>
      </c>
      <c r="M291" t="s">
        <v>4288</v>
      </c>
      <c r="N291" t="s">
        <v>4681</v>
      </c>
      <c r="O291" t="s">
        <v>2830</v>
      </c>
      <c r="P291" t="s">
        <v>2400</v>
      </c>
      <c r="R291" t="s">
        <v>5279</v>
      </c>
      <c r="S291" t="s">
        <v>5685</v>
      </c>
      <c r="AB291" s="1"/>
      <c r="AE291" t="s">
        <v>5897</v>
      </c>
      <c r="AF291" t="s">
        <v>5981</v>
      </c>
      <c r="AG291" t="s">
        <v>5988</v>
      </c>
    </row>
    <row r="292" spans="1:33" x14ac:dyDescent="0.3">
      <c r="A292" s="3">
        <v>291</v>
      </c>
      <c r="B292" s="3" t="s">
        <v>3157</v>
      </c>
      <c r="C292" t="s">
        <v>3189</v>
      </c>
      <c r="D292" t="s">
        <v>3523</v>
      </c>
      <c r="F292" t="s">
        <v>3867</v>
      </c>
      <c r="G292" s="1"/>
      <c r="H292">
        <v>2022</v>
      </c>
      <c r="I292" t="s">
        <v>2830</v>
      </c>
      <c r="J292" t="s">
        <v>2830</v>
      </c>
      <c r="M292" t="s">
        <v>4289</v>
      </c>
      <c r="N292" t="s">
        <v>4682</v>
      </c>
      <c r="O292" t="s">
        <v>2830</v>
      </c>
      <c r="P292" t="s">
        <v>5075</v>
      </c>
      <c r="R292" t="s">
        <v>5280</v>
      </c>
      <c r="S292" t="s">
        <v>5686</v>
      </c>
      <c r="AB292" s="1"/>
      <c r="AE292" t="s">
        <v>5906</v>
      </c>
      <c r="AF292" t="s">
        <v>5981</v>
      </c>
      <c r="AG292" t="s">
        <v>5988</v>
      </c>
    </row>
    <row r="293" spans="1:33" x14ac:dyDescent="0.3">
      <c r="A293" s="4">
        <v>292</v>
      </c>
      <c r="B293" s="6" t="s">
        <v>3157</v>
      </c>
      <c r="C293" t="s">
        <v>1506</v>
      </c>
      <c r="D293" t="s">
        <v>3524</v>
      </c>
      <c r="F293" t="s">
        <v>3868</v>
      </c>
      <c r="G293" s="1"/>
      <c r="H293">
        <v>2022</v>
      </c>
      <c r="I293" t="s">
        <v>4125</v>
      </c>
      <c r="J293" t="s">
        <v>2830</v>
      </c>
      <c r="K293">
        <v>1097</v>
      </c>
      <c r="L293">
        <v>1101</v>
      </c>
      <c r="M293" t="s">
        <v>4290</v>
      </c>
      <c r="N293" t="s">
        <v>4683</v>
      </c>
      <c r="O293" t="s">
        <v>4816</v>
      </c>
      <c r="P293" t="s">
        <v>2830</v>
      </c>
      <c r="R293" t="s">
        <v>5281</v>
      </c>
      <c r="S293" t="s">
        <v>5687</v>
      </c>
      <c r="AB293" s="1"/>
      <c r="AE293" t="s">
        <v>5907</v>
      </c>
      <c r="AF293" t="s">
        <v>5982</v>
      </c>
      <c r="AG293" t="s">
        <v>5988</v>
      </c>
    </row>
    <row r="294" spans="1:33" x14ac:dyDescent="0.3">
      <c r="A294" s="3">
        <v>293</v>
      </c>
      <c r="B294" s="3" t="s">
        <v>3157</v>
      </c>
      <c r="C294" t="s">
        <v>2512</v>
      </c>
      <c r="D294" t="s">
        <v>3525</v>
      </c>
      <c r="F294" t="s">
        <v>3869</v>
      </c>
      <c r="G294" s="1"/>
      <c r="H294">
        <v>2022</v>
      </c>
      <c r="I294" t="s">
        <v>4125</v>
      </c>
      <c r="J294" t="s">
        <v>2830</v>
      </c>
      <c r="K294">
        <v>153</v>
      </c>
      <c r="L294">
        <v>165</v>
      </c>
      <c r="M294" t="s">
        <v>4291</v>
      </c>
      <c r="N294" t="s">
        <v>4684</v>
      </c>
      <c r="O294" t="s">
        <v>4817</v>
      </c>
      <c r="P294" t="s">
        <v>2519</v>
      </c>
      <c r="R294" t="s">
        <v>5282</v>
      </c>
      <c r="S294" t="s">
        <v>5688</v>
      </c>
      <c r="AB294" s="1"/>
      <c r="AE294" t="s">
        <v>5908</v>
      </c>
      <c r="AF294" t="s">
        <v>5982</v>
      </c>
      <c r="AG294" t="s">
        <v>5988</v>
      </c>
    </row>
    <row r="295" spans="1:33" x14ac:dyDescent="0.3">
      <c r="A295" s="4">
        <v>294</v>
      </c>
      <c r="B295" s="6" t="s">
        <v>3157</v>
      </c>
      <c r="C295" t="s">
        <v>3190</v>
      </c>
      <c r="D295" t="s">
        <v>3518</v>
      </c>
      <c r="F295" t="s">
        <v>3190</v>
      </c>
      <c r="G295" s="1"/>
      <c r="H295">
        <v>2022</v>
      </c>
      <c r="I295" t="s">
        <v>2830</v>
      </c>
      <c r="J295" t="s">
        <v>2830</v>
      </c>
      <c r="M295" t="s">
        <v>4292</v>
      </c>
      <c r="N295" t="s">
        <v>2830</v>
      </c>
      <c r="O295" t="s">
        <v>4818</v>
      </c>
      <c r="P295" t="s">
        <v>2830</v>
      </c>
      <c r="R295" t="s">
        <v>5283</v>
      </c>
      <c r="S295" t="s">
        <v>2830</v>
      </c>
      <c r="AB295" s="1"/>
      <c r="AE295" t="s">
        <v>5897</v>
      </c>
      <c r="AF295" t="s">
        <v>5983</v>
      </c>
      <c r="AG295" t="s">
        <v>5988</v>
      </c>
    </row>
    <row r="296" spans="1:33" x14ac:dyDescent="0.3">
      <c r="A296" s="3">
        <v>295</v>
      </c>
      <c r="B296" s="3" t="s">
        <v>3157</v>
      </c>
      <c r="C296" t="s">
        <v>3191</v>
      </c>
      <c r="D296" t="s">
        <v>3526</v>
      </c>
      <c r="F296" t="s">
        <v>3870</v>
      </c>
      <c r="G296" s="1"/>
      <c r="H296">
        <v>2022</v>
      </c>
      <c r="I296" t="s">
        <v>4126</v>
      </c>
      <c r="J296" t="s">
        <v>2830</v>
      </c>
      <c r="M296" t="s">
        <v>4293</v>
      </c>
      <c r="N296" t="s">
        <v>4685</v>
      </c>
      <c r="O296" t="s">
        <v>4819</v>
      </c>
      <c r="P296" t="s">
        <v>5076</v>
      </c>
      <c r="R296" t="s">
        <v>5284</v>
      </c>
      <c r="S296" t="s">
        <v>2830</v>
      </c>
      <c r="AB296" s="1"/>
      <c r="AE296" t="s">
        <v>5903</v>
      </c>
      <c r="AF296" t="s">
        <v>5982</v>
      </c>
      <c r="AG296" t="s">
        <v>5988</v>
      </c>
    </row>
    <row r="297" spans="1:33" x14ac:dyDescent="0.3">
      <c r="A297" s="4">
        <v>296</v>
      </c>
      <c r="B297" s="6" t="s">
        <v>3157</v>
      </c>
      <c r="C297" t="s">
        <v>3192</v>
      </c>
      <c r="D297" t="s">
        <v>3518</v>
      </c>
      <c r="F297" t="s">
        <v>3864</v>
      </c>
      <c r="G297" s="1"/>
      <c r="H297">
        <v>2022</v>
      </c>
      <c r="I297" t="s">
        <v>4127</v>
      </c>
      <c r="J297" t="s">
        <v>2830</v>
      </c>
      <c r="M297" t="s">
        <v>4294</v>
      </c>
      <c r="N297" t="s">
        <v>4677</v>
      </c>
      <c r="O297" t="s">
        <v>4820</v>
      </c>
      <c r="P297" t="s">
        <v>2830</v>
      </c>
      <c r="R297" t="s">
        <v>5285</v>
      </c>
      <c r="S297" t="s">
        <v>2830</v>
      </c>
      <c r="AB297" s="1"/>
      <c r="AE297" t="s">
        <v>5904</v>
      </c>
      <c r="AF297" t="s">
        <v>5983</v>
      </c>
      <c r="AG297" t="s">
        <v>5988</v>
      </c>
    </row>
    <row r="298" spans="1:33" x14ac:dyDescent="0.3">
      <c r="A298" s="3">
        <v>297</v>
      </c>
      <c r="B298" s="3" t="s">
        <v>3157</v>
      </c>
      <c r="C298" t="s">
        <v>3192</v>
      </c>
      <c r="D298" t="s">
        <v>3518</v>
      </c>
      <c r="F298" t="s">
        <v>3864</v>
      </c>
      <c r="G298" s="1"/>
      <c r="H298">
        <v>2022</v>
      </c>
      <c r="I298" t="s">
        <v>4128</v>
      </c>
      <c r="J298" t="s">
        <v>2830</v>
      </c>
      <c r="M298" t="s">
        <v>4294</v>
      </c>
      <c r="N298" t="s">
        <v>4677</v>
      </c>
      <c r="O298" t="s">
        <v>4821</v>
      </c>
      <c r="P298" t="s">
        <v>2830</v>
      </c>
      <c r="R298" t="s">
        <v>5286</v>
      </c>
      <c r="S298" t="s">
        <v>2830</v>
      </c>
      <c r="AB298" s="1"/>
      <c r="AE298" t="s">
        <v>5904</v>
      </c>
      <c r="AF298" t="s">
        <v>5983</v>
      </c>
      <c r="AG298" t="s">
        <v>5988</v>
      </c>
    </row>
    <row r="299" spans="1:33" x14ac:dyDescent="0.3">
      <c r="A299" s="4">
        <v>298</v>
      </c>
      <c r="B299" s="6" t="s">
        <v>3157</v>
      </c>
      <c r="C299" t="s">
        <v>3192</v>
      </c>
      <c r="D299" t="s">
        <v>3518</v>
      </c>
      <c r="F299" t="s">
        <v>3864</v>
      </c>
      <c r="G299" s="1"/>
      <c r="H299">
        <v>2022</v>
      </c>
      <c r="I299" t="s">
        <v>4129</v>
      </c>
      <c r="J299" t="s">
        <v>2830</v>
      </c>
      <c r="M299" t="s">
        <v>4294</v>
      </c>
      <c r="N299" t="s">
        <v>4677</v>
      </c>
      <c r="O299" t="s">
        <v>4822</v>
      </c>
      <c r="P299" t="s">
        <v>2830</v>
      </c>
      <c r="R299" t="s">
        <v>5287</v>
      </c>
      <c r="S299" t="s">
        <v>2830</v>
      </c>
      <c r="AB299" s="1"/>
      <c r="AE299" t="s">
        <v>5904</v>
      </c>
      <c r="AF299" t="s">
        <v>5983</v>
      </c>
      <c r="AG299" t="s">
        <v>5988</v>
      </c>
    </row>
    <row r="300" spans="1:33" x14ac:dyDescent="0.3">
      <c r="A300" s="3">
        <v>299</v>
      </c>
      <c r="B300" s="3" t="s">
        <v>3157</v>
      </c>
      <c r="C300" t="s">
        <v>389</v>
      </c>
      <c r="D300" t="s">
        <v>3527</v>
      </c>
      <c r="F300" t="s">
        <v>3871</v>
      </c>
      <c r="G300" s="1"/>
      <c r="H300">
        <v>2022</v>
      </c>
      <c r="I300" t="s">
        <v>2830</v>
      </c>
      <c r="J300" t="s">
        <v>2830</v>
      </c>
      <c r="K300">
        <v>321</v>
      </c>
      <c r="L300">
        <v>326</v>
      </c>
      <c r="M300" t="s">
        <v>4295</v>
      </c>
      <c r="N300" t="s">
        <v>2830</v>
      </c>
      <c r="O300" t="s">
        <v>4823</v>
      </c>
      <c r="P300" t="s">
        <v>396</v>
      </c>
      <c r="R300" t="s">
        <v>5288</v>
      </c>
      <c r="S300" t="s">
        <v>5689</v>
      </c>
      <c r="AB300" s="1"/>
      <c r="AE300" t="s">
        <v>5897</v>
      </c>
      <c r="AF300" t="s">
        <v>5982</v>
      </c>
      <c r="AG300" t="s">
        <v>5988</v>
      </c>
    </row>
    <row r="301" spans="1:33" x14ac:dyDescent="0.3">
      <c r="A301" s="4">
        <v>300</v>
      </c>
      <c r="B301" s="6" t="s">
        <v>3157</v>
      </c>
      <c r="C301" t="s">
        <v>3192</v>
      </c>
      <c r="D301" t="s">
        <v>3518</v>
      </c>
      <c r="F301" t="s">
        <v>3864</v>
      </c>
      <c r="G301" s="1"/>
      <c r="H301">
        <v>2022</v>
      </c>
      <c r="I301" t="s">
        <v>4130</v>
      </c>
      <c r="J301" t="s">
        <v>2830</v>
      </c>
      <c r="M301" t="s">
        <v>4294</v>
      </c>
      <c r="N301" t="s">
        <v>4677</v>
      </c>
      <c r="O301" t="s">
        <v>4824</v>
      </c>
      <c r="P301" t="s">
        <v>2830</v>
      </c>
      <c r="R301" t="s">
        <v>5289</v>
      </c>
      <c r="S301" t="s">
        <v>2830</v>
      </c>
      <c r="AB301" s="1"/>
      <c r="AE301" t="s">
        <v>5904</v>
      </c>
      <c r="AF301" t="s">
        <v>5983</v>
      </c>
      <c r="AG301" t="s">
        <v>5988</v>
      </c>
    </row>
    <row r="302" spans="1:33" x14ac:dyDescent="0.3">
      <c r="A302" s="3">
        <v>301</v>
      </c>
      <c r="B302" s="3" t="s">
        <v>3157</v>
      </c>
      <c r="C302" t="s">
        <v>463</v>
      </c>
      <c r="D302" t="s">
        <v>3528</v>
      </c>
      <c r="F302" t="s">
        <v>3872</v>
      </c>
      <c r="G302" s="1"/>
      <c r="H302">
        <v>2022</v>
      </c>
      <c r="I302" t="s">
        <v>2830</v>
      </c>
      <c r="J302" t="s">
        <v>2830</v>
      </c>
      <c r="K302">
        <v>840</v>
      </c>
      <c r="L302">
        <v>845</v>
      </c>
      <c r="M302" t="s">
        <v>4296</v>
      </c>
      <c r="N302" t="s">
        <v>2830</v>
      </c>
      <c r="O302" t="s">
        <v>4825</v>
      </c>
      <c r="P302" t="s">
        <v>469</v>
      </c>
      <c r="R302" t="s">
        <v>5290</v>
      </c>
      <c r="S302" t="s">
        <v>5690</v>
      </c>
      <c r="AB302" s="1"/>
      <c r="AE302" t="s">
        <v>5897</v>
      </c>
      <c r="AF302" t="s">
        <v>5982</v>
      </c>
      <c r="AG302" t="s">
        <v>5988</v>
      </c>
    </row>
    <row r="303" spans="1:33" x14ac:dyDescent="0.3">
      <c r="A303" s="4">
        <v>302</v>
      </c>
      <c r="B303" s="6" t="s">
        <v>3157</v>
      </c>
      <c r="C303" t="s">
        <v>1480</v>
      </c>
      <c r="D303" t="s">
        <v>3529</v>
      </c>
      <c r="F303" t="s">
        <v>3873</v>
      </c>
      <c r="G303" s="1"/>
      <c r="H303">
        <v>2022</v>
      </c>
      <c r="I303" t="s">
        <v>2830</v>
      </c>
      <c r="J303" t="s">
        <v>2830</v>
      </c>
      <c r="M303" t="s">
        <v>4297</v>
      </c>
      <c r="N303" t="s">
        <v>2830</v>
      </c>
      <c r="O303" t="s">
        <v>4826</v>
      </c>
      <c r="P303" t="s">
        <v>1487</v>
      </c>
      <c r="R303" t="s">
        <v>5291</v>
      </c>
      <c r="S303" t="s">
        <v>5691</v>
      </c>
      <c r="AB303" s="1"/>
      <c r="AE303" t="s">
        <v>5897</v>
      </c>
      <c r="AF303" t="s">
        <v>5982</v>
      </c>
      <c r="AG303" t="s">
        <v>5988</v>
      </c>
    </row>
    <row r="304" spans="1:33" x14ac:dyDescent="0.3">
      <c r="A304" s="3">
        <v>303</v>
      </c>
      <c r="B304" s="3" t="s">
        <v>3157</v>
      </c>
      <c r="C304" t="s">
        <v>3193</v>
      </c>
      <c r="D304" t="s">
        <v>3530</v>
      </c>
      <c r="F304" t="s">
        <v>3874</v>
      </c>
      <c r="G304" s="1"/>
      <c r="H304">
        <v>2022</v>
      </c>
      <c r="I304" t="s">
        <v>2830</v>
      </c>
      <c r="J304" t="s">
        <v>2830</v>
      </c>
      <c r="K304">
        <v>444</v>
      </c>
      <c r="L304">
        <v>448</v>
      </c>
      <c r="M304" t="s">
        <v>4298</v>
      </c>
      <c r="N304" t="s">
        <v>4686</v>
      </c>
      <c r="O304" t="s">
        <v>4827</v>
      </c>
      <c r="P304" t="s">
        <v>5077</v>
      </c>
      <c r="R304" t="s">
        <v>5292</v>
      </c>
      <c r="S304" t="s">
        <v>5692</v>
      </c>
      <c r="AB304" s="1"/>
      <c r="AE304" t="s">
        <v>5909</v>
      </c>
      <c r="AF304" t="s">
        <v>5982</v>
      </c>
      <c r="AG304" t="s">
        <v>5988</v>
      </c>
    </row>
    <row r="305" spans="1:33" x14ac:dyDescent="0.3">
      <c r="A305" s="4">
        <v>304</v>
      </c>
      <c r="B305" s="6" t="s">
        <v>3157</v>
      </c>
      <c r="C305" t="s">
        <v>3194</v>
      </c>
      <c r="D305" t="s">
        <v>3531</v>
      </c>
      <c r="F305" t="s">
        <v>3864</v>
      </c>
      <c r="G305" s="1"/>
      <c r="H305">
        <v>2022</v>
      </c>
      <c r="I305" t="s">
        <v>4131</v>
      </c>
      <c r="J305" t="s">
        <v>2830</v>
      </c>
      <c r="K305">
        <v>139</v>
      </c>
      <c r="L305">
        <v>150</v>
      </c>
      <c r="M305" t="s">
        <v>4299</v>
      </c>
      <c r="N305" t="s">
        <v>4677</v>
      </c>
      <c r="O305" t="s">
        <v>4828</v>
      </c>
      <c r="P305" t="s">
        <v>5078</v>
      </c>
      <c r="R305" t="s">
        <v>5293</v>
      </c>
      <c r="S305" t="s">
        <v>5693</v>
      </c>
      <c r="AB305" s="1"/>
      <c r="AE305" t="s">
        <v>5904</v>
      </c>
      <c r="AF305" t="s">
        <v>5982</v>
      </c>
      <c r="AG305" t="s">
        <v>5988</v>
      </c>
    </row>
    <row r="306" spans="1:33" x14ac:dyDescent="0.3">
      <c r="A306" s="3">
        <v>305</v>
      </c>
      <c r="B306" s="3" t="s">
        <v>3157</v>
      </c>
      <c r="C306" t="s">
        <v>3195</v>
      </c>
      <c r="D306" t="s">
        <v>3532</v>
      </c>
      <c r="F306" t="s">
        <v>3875</v>
      </c>
      <c r="G306" s="1"/>
      <c r="H306">
        <v>2022</v>
      </c>
      <c r="I306" t="s">
        <v>4132</v>
      </c>
      <c r="J306" t="s">
        <v>2830</v>
      </c>
      <c r="K306">
        <v>424</v>
      </c>
      <c r="L306">
        <v>431</v>
      </c>
      <c r="M306" t="s">
        <v>4300</v>
      </c>
      <c r="N306" t="s">
        <v>4687</v>
      </c>
      <c r="O306" t="s">
        <v>4829</v>
      </c>
      <c r="P306" t="s">
        <v>5079</v>
      </c>
      <c r="R306" t="s">
        <v>5294</v>
      </c>
      <c r="S306" t="s">
        <v>5694</v>
      </c>
      <c r="AB306" s="1"/>
      <c r="AE306" t="s">
        <v>5904</v>
      </c>
      <c r="AF306" t="s">
        <v>5982</v>
      </c>
      <c r="AG306" t="s">
        <v>5988</v>
      </c>
    </row>
    <row r="307" spans="1:33" x14ac:dyDescent="0.3">
      <c r="A307" s="4">
        <v>306</v>
      </c>
      <c r="B307" s="6" t="s">
        <v>3157</v>
      </c>
      <c r="C307" t="s">
        <v>3196</v>
      </c>
      <c r="D307" t="s">
        <v>3532</v>
      </c>
      <c r="F307" t="s">
        <v>3875</v>
      </c>
      <c r="G307" s="1"/>
      <c r="H307">
        <v>2022</v>
      </c>
      <c r="I307" t="s">
        <v>4132</v>
      </c>
      <c r="J307" t="s">
        <v>2830</v>
      </c>
      <c r="K307">
        <v>383</v>
      </c>
      <c r="L307">
        <v>391</v>
      </c>
      <c r="M307" t="s">
        <v>4301</v>
      </c>
      <c r="N307" t="s">
        <v>4687</v>
      </c>
      <c r="O307" t="s">
        <v>4829</v>
      </c>
      <c r="P307" t="s">
        <v>5080</v>
      </c>
      <c r="R307" t="s">
        <v>5295</v>
      </c>
      <c r="S307" t="s">
        <v>5695</v>
      </c>
      <c r="AB307" s="1"/>
      <c r="AE307" t="s">
        <v>5904</v>
      </c>
      <c r="AF307" t="s">
        <v>5982</v>
      </c>
      <c r="AG307" t="s">
        <v>5988</v>
      </c>
    </row>
    <row r="308" spans="1:33" x14ac:dyDescent="0.3">
      <c r="A308" s="3">
        <v>307</v>
      </c>
      <c r="B308" s="3" t="s">
        <v>3157</v>
      </c>
      <c r="C308" t="s">
        <v>2740</v>
      </c>
      <c r="D308" t="s">
        <v>3533</v>
      </c>
      <c r="F308" t="s">
        <v>3876</v>
      </c>
      <c r="G308" s="1"/>
      <c r="H308">
        <v>2022</v>
      </c>
      <c r="I308" t="s">
        <v>4133</v>
      </c>
      <c r="J308" t="s">
        <v>2830</v>
      </c>
      <c r="K308">
        <v>2263</v>
      </c>
      <c r="L308">
        <v>2276</v>
      </c>
      <c r="M308" t="s">
        <v>4302</v>
      </c>
      <c r="N308" t="s">
        <v>4688</v>
      </c>
      <c r="O308" t="s">
        <v>4830</v>
      </c>
      <c r="P308" t="s">
        <v>2744</v>
      </c>
      <c r="R308" t="s">
        <v>5296</v>
      </c>
      <c r="S308" t="s">
        <v>5696</v>
      </c>
      <c r="AB308" s="1"/>
      <c r="AE308" t="s">
        <v>5908</v>
      </c>
      <c r="AF308" t="s">
        <v>5982</v>
      </c>
      <c r="AG308" t="s">
        <v>5988</v>
      </c>
    </row>
    <row r="309" spans="1:33" x14ac:dyDescent="0.3">
      <c r="A309" s="4">
        <v>308</v>
      </c>
      <c r="B309" s="6" t="s">
        <v>3157</v>
      </c>
      <c r="C309" t="s">
        <v>2463</v>
      </c>
      <c r="D309" t="s">
        <v>3534</v>
      </c>
      <c r="F309" t="s">
        <v>3876</v>
      </c>
      <c r="G309" s="1"/>
      <c r="H309">
        <v>2022</v>
      </c>
      <c r="I309" t="s">
        <v>4133</v>
      </c>
      <c r="J309" t="s">
        <v>2830</v>
      </c>
      <c r="K309">
        <v>2549</v>
      </c>
      <c r="L309">
        <v>2561</v>
      </c>
      <c r="M309" t="s">
        <v>4303</v>
      </c>
      <c r="N309" t="s">
        <v>4688</v>
      </c>
      <c r="O309" t="s">
        <v>4830</v>
      </c>
      <c r="P309" t="s">
        <v>2470</v>
      </c>
      <c r="R309" t="s">
        <v>5297</v>
      </c>
      <c r="S309" t="s">
        <v>5697</v>
      </c>
      <c r="AB309" s="1"/>
      <c r="AE309" t="s">
        <v>5908</v>
      </c>
      <c r="AF309" t="s">
        <v>5982</v>
      </c>
      <c r="AG309" t="s">
        <v>5988</v>
      </c>
    </row>
    <row r="310" spans="1:33" x14ac:dyDescent="0.3">
      <c r="A310" s="3">
        <v>309</v>
      </c>
      <c r="B310" s="3" t="s">
        <v>3157</v>
      </c>
      <c r="C310" t="s">
        <v>802</v>
      </c>
      <c r="D310" t="s">
        <v>3535</v>
      </c>
      <c r="F310" t="s">
        <v>3877</v>
      </c>
      <c r="G310" s="1"/>
      <c r="H310">
        <v>2022</v>
      </c>
      <c r="I310" t="s">
        <v>2830</v>
      </c>
      <c r="J310" t="s">
        <v>2830</v>
      </c>
      <c r="K310">
        <v>129</v>
      </c>
      <c r="L310">
        <v>134</v>
      </c>
      <c r="M310" t="s">
        <v>4304</v>
      </c>
      <c r="N310" t="s">
        <v>2830</v>
      </c>
      <c r="O310" t="s">
        <v>4831</v>
      </c>
      <c r="P310" t="s">
        <v>808</v>
      </c>
      <c r="R310" t="s">
        <v>5298</v>
      </c>
      <c r="S310" t="s">
        <v>5698</v>
      </c>
      <c r="AB310" s="1"/>
      <c r="AE310" t="s">
        <v>5897</v>
      </c>
      <c r="AF310" t="s">
        <v>5982</v>
      </c>
      <c r="AG310" t="s">
        <v>5988</v>
      </c>
    </row>
    <row r="311" spans="1:33" x14ac:dyDescent="0.3">
      <c r="A311" s="4">
        <v>310</v>
      </c>
      <c r="B311" s="6" t="s">
        <v>3157</v>
      </c>
      <c r="C311" t="s">
        <v>3197</v>
      </c>
      <c r="D311" t="s">
        <v>3536</v>
      </c>
      <c r="F311" t="s">
        <v>3878</v>
      </c>
      <c r="G311" s="1"/>
      <c r="H311">
        <v>2022</v>
      </c>
      <c r="I311" t="s">
        <v>4134</v>
      </c>
      <c r="J311" t="s">
        <v>2830</v>
      </c>
      <c r="M311" t="s">
        <v>4305</v>
      </c>
      <c r="N311" t="s">
        <v>4689</v>
      </c>
      <c r="O311" t="s">
        <v>2830</v>
      </c>
      <c r="P311" t="s">
        <v>5081</v>
      </c>
      <c r="R311" t="s">
        <v>5299</v>
      </c>
      <c r="S311" t="s">
        <v>2830</v>
      </c>
      <c r="AB311" s="1"/>
      <c r="AE311" t="s">
        <v>5910</v>
      </c>
      <c r="AF311" t="s">
        <v>5981</v>
      </c>
      <c r="AG311" t="s">
        <v>5988</v>
      </c>
    </row>
    <row r="312" spans="1:33" x14ac:dyDescent="0.3">
      <c r="A312" s="3">
        <v>311</v>
      </c>
      <c r="B312" s="3" t="s">
        <v>3157</v>
      </c>
      <c r="C312" t="s">
        <v>3198</v>
      </c>
      <c r="D312" t="s">
        <v>3537</v>
      </c>
      <c r="F312" t="s">
        <v>3879</v>
      </c>
      <c r="G312" s="1"/>
      <c r="H312">
        <v>2022</v>
      </c>
      <c r="I312" t="s">
        <v>2830</v>
      </c>
      <c r="J312" t="s">
        <v>2830</v>
      </c>
      <c r="M312" t="s">
        <v>4306</v>
      </c>
      <c r="N312" t="s">
        <v>4690</v>
      </c>
      <c r="O312" t="s">
        <v>2830</v>
      </c>
      <c r="P312" t="s">
        <v>5082</v>
      </c>
      <c r="R312" t="s">
        <v>5300</v>
      </c>
      <c r="S312" t="s">
        <v>5699</v>
      </c>
      <c r="AB312" s="1"/>
      <c r="AE312" t="s">
        <v>5894</v>
      </c>
      <c r="AF312" t="s">
        <v>5981</v>
      </c>
      <c r="AG312" t="s">
        <v>5988</v>
      </c>
    </row>
    <row r="313" spans="1:33" x14ac:dyDescent="0.3">
      <c r="A313" s="4">
        <v>312</v>
      </c>
      <c r="B313" s="6" t="s">
        <v>3157</v>
      </c>
      <c r="C313" t="s">
        <v>3199</v>
      </c>
      <c r="D313" t="s">
        <v>3518</v>
      </c>
      <c r="F313" t="s">
        <v>3880</v>
      </c>
      <c r="G313" s="1"/>
      <c r="H313">
        <v>2022</v>
      </c>
      <c r="I313" t="s">
        <v>4135</v>
      </c>
      <c r="J313" t="s">
        <v>2830</v>
      </c>
      <c r="M313" t="s">
        <v>4307</v>
      </c>
      <c r="N313" t="s">
        <v>4691</v>
      </c>
      <c r="O313" t="s">
        <v>4832</v>
      </c>
      <c r="P313" t="s">
        <v>2830</v>
      </c>
      <c r="R313" t="s">
        <v>5301</v>
      </c>
      <c r="S313" t="s">
        <v>2830</v>
      </c>
      <c r="AB313" s="1"/>
      <c r="AE313" t="s">
        <v>5904</v>
      </c>
      <c r="AF313" t="s">
        <v>5983</v>
      </c>
      <c r="AG313" t="s">
        <v>5988</v>
      </c>
    </row>
    <row r="314" spans="1:33" x14ac:dyDescent="0.3">
      <c r="A314" s="3">
        <v>313</v>
      </c>
      <c r="B314" s="3" t="s">
        <v>3157</v>
      </c>
      <c r="C314" t="s">
        <v>253</v>
      </c>
      <c r="D314" t="s">
        <v>3538</v>
      </c>
      <c r="F314" t="s">
        <v>3881</v>
      </c>
      <c r="G314" s="1"/>
      <c r="H314">
        <v>2022</v>
      </c>
      <c r="I314" t="s">
        <v>4133</v>
      </c>
      <c r="J314" t="s">
        <v>2830</v>
      </c>
      <c r="K314">
        <v>623</v>
      </c>
      <c r="L314">
        <v>634</v>
      </c>
      <c r="M314" t="s">
        <v>4308</v>
      </c>
      <c r="N314" t="s">
        <v>4692</v>
      </c>
      <c r="O314" t="s">
        <v>4833</v>
      </c>
      <c r="P314" t="s">
        <v>260</v>
      </c>
      <c r="R314" t="s">
        <v>5302</v>
      </c>
      <c r="S314" t="s">
        <v>5700</v>
      </c>
      <c r="AB314" s="1"/>
      <c r="AE314" t="s">
        <v>5908</v>
      </c>
      <c r="AF314" t="s">
        <v>5982</v>
      </c>
      <c r="AG314" t="s">
        <v>5988</v>
      </c>
    </row>
    <row r="315" spans="1:33" x14ac:dyDescent="0.3">
      <c r="A315" s="4">
        <v>314</v>
      </c>
      <c r="B315" s="6" t="s">
        <v>3157</v>
      </c>
      <c r="C315" t="s">
        <v>1778</v>
      </c>
      <c r="D315" t="s">
        <v>3539</v>
      </c>
      <c r="F315" t="s">
        <v>3881</v>
      </c>
      <c r="G315" s="1"/>
      <c r="H315">
        <v>2022</v>
      </c>
      <c r="I315" t="s">
        <v>4133</v>
      </c>
      <c r="J315" t="s">
        <v>2830</v>
      </c>
      <c r="K315">
        <v>1669</v>
      </c>
      <c r="L315">
        <v>1680</v>
      </c>
      <c r="M315" t="s">
        <v>4309</v>
      </c>
      <c r="N315" t="s">
        <v>4692</v>
      </c>
      <c r="O315" t="s">
        <v>4833</v>
      </c>
      <c r="P315" t="s">
        <v>1782</v>
      </c>
      <c r="R315" t="s">
        <v>5303</v>
      </c>
      <c r="S315" t="s">
        <v>5701</v>
      </c>
      <c r="AB315" s="1"/>
      <c r="AE315" t="s">
        <v>5908</v>
      </c>
      <c r="AF315" t="s">
        <v>5982</v>
      </c>
      <c r="AG315" t="s">
        <v>5988</v>
      </c>
    </row>
    <row r="316" spans="1:33" x14ac:dyDescent="0.3">
      <c r="A316" s="3">
        <v>315</v>
      </c>
      <c r="B316" s="3" t="s">
        <v>3157</v>
      </c>
      <c r="C316" t="s">
        <v>789</v>
      </c>
      <c r="D316" t="s">
        <v>3540</v>
      </c>
      <c r="F316" t="s">
        <v>3882</v>
      </c>
      <c r="G316" s="1"/>
      <c r="H316">
        <v>2022</v>
      </c>
      <c r="I316" t="s">
        <v>2830</v>
      </c>
      <c r="J316" t="s">
        <v>2830</v>
      </c>
      <c r="K316">
        <v>40</v>
      </c>
      <c r="L316">
        <v>48</v>
      </c>
      <c r="M316" t="s">
        <v>4310</v>
      </c>
      <c r="N316" t="s">
        <v>2830</v>
      </c>
      <c r="O316" t="s">
        <v>4834</v>
      </c>
      <c r="P316" t="s">
        <v>796</v>
      </c>
      <c r="R316" t="s">
        <v>5304</v>
      </c>
      <c r="S316" t="s">
        <v>5702</v>
      </c>
      <c r="AB316" s="1"/>
      <c r="AE316" t="s">
        <v>5897</v>
      </c>
      <c r="AF316" t="s">
        <v>5982</v>
      </c>
      <c r="AG316" t="s">
        <v>5988</v>
      </c>
    </row>
    <row r="317" spans="1:33" x14ac:dyDescent="0.3">
      <c r="A317" s="4">
        <v>316</v>
      </c>
      <c r="B317" s="6" t="s">
        <v>3157</v>
      </c>
      <c r="C317" t="s">
        <v>2068</v>
      </c>
      <c r="D317" t="s">
        <v>3541</v>
      </c>
      <c r="F317" t="s">
        <v>3883</v>
      </c>
      <c r="G317" s="1"/>
      <c r="H317">
        <v>2022</v>
      </c>
      <c r="I317" t="s">
        <v>2830</v>
      </c>
      <c r="J317" t="s">
        <v>2830</v>
      </c>
      <c r="K317">
        <v>577</v>
      </c>
      <c r="L317">
        <v>582</v>
      </c>
      <c r="M317" t="s">
        <v>4311</v>
      </c>
      <c r="N317" t="s">
        <v>2830</v>
      </c>
      <c r="O317" t="s">
        <v>4835</v>
      </c>
      <c r="P317" t="s">
        <v>2075</v>
      </c>
      <c r="R317" t="s">
        <v>5305</v>
      </c>
      <c r="S317" t="s">
        <v>5703</v>
      </c>
      <c r="AB317" s="1"/>
      <c r="AE317" t="s">
        <v>5897</v>
      </c>
      <c r="AF317" t="s">
        <v>5982</v>
      </c>
      <c r="AG317" t="s">
        <v>5988</v>
      </c>
    </row>
    <row r="318" spans="1:33" x14ac:dyDescent="0.3">
      <c r="A318" s="3">
        <v>317</v>
      </c>
      <c r="B318" s="3" t="s">
        <v>3157</v>
      </c>
      <c r="C318" t="s">
        <v>1983</v>
      </c>
      <c r="D318" t="s">
        <v>3542</v>
      </c>
      <c r="F318" t="s">
        <v>3884</v>
      </c>
      <c r="G318" s="1"/>
      <c r="H318">
        <v>2022</v>
      </c>
      <c r="I318" t="s">
        <v>4136</v>
      </c>
      <c r="J318" t="s">
        <v>2830</v>
      </c>
      <c r="K318">
        <v>969</v>
      </c>
      <c r="L318">
        <v>974</v>
      </c>
      <c r="M318" t="s">
        <v>4312</v>
      </c>
      <c r="N318" t="s">
        <v>4693</v>
      </c>
      <c r="O318" t="s">
        <v>4836</v>
      </c>
      <c r="P318" t="s">
        <v>1990</v>
      </c>
      <c r="R318" t="s">
        <v>5306</v>
      </c>
      <c r="S318" t="s">
        <v>5704</v>
      </c>
      <c r="AB318" s="1"/>
      <c r="AE318" t="s">
        <v>5908</v>
      </c>
      <c r="AF318" t="s">
        <v>5982</v>
      </c>
      <c r="AG318" t="s">
        <v>5988</v>
      </c>
    </row>
    <row r="319" spans="1:33" x14ac:dyDescent="0.3">
      <c r="A319" s="4">
        <v>318</v>
      </c>
      <c r="B319" s="6" t="s">
        <v>3157</v>
      </c>
      <c r="C319" t="s">
        <v>3200</v>
      </c>
      <c r="D319" t="s">
        <v>3543</v>
      </c>
      <c r="F319" t="s">
        <v>3885</v>
      </c>
      <c r="G319" s="1"/>
      <c r="H319">
        <v>2022</v>
      </c>
      <c r="I319" t="s">
        <v>4137</v>
      </c>
      <c r="J319" t="s">
        <v>2868</v>
      </c>
      <c r="K319">
        <v>66</v>
      </c>
      <c r="L319">
        <v>78</v>
      </c>
      <c r="M319" t="s">
        <v>4313</v>
      </c>
      <c r="N319" t="s">
        <v>4694</v>
      </c>
      <c r="O319" t="s">
        <v>2830</v>
      </c>
      <c r="P319" t="s">
        <v>5083</v>
      </c>
      <c r="R319" t="s">
        <v>5307</v>
      </c>
      <c r="S319" t="s">
        <v>5705</v>
      </c>
      <c r="AB319" s="1"/>
      <c r="AE319" t="s">
        <v>5911</v>
      </c>
      <c r="AF319" t="s">
        <v>5981</v>
      </c>
      <c r="AG319" t="s">
        <v>5990</v>
      </c>
    </row>
    <row r="320" spans="1:33" x14ac:dyDescent="0.3">
      <c r="A320" s="3">
        <v>319</v>
      </c>
      <c r="B320" s="3" t="s">
        <v>3157</v>
      </c>
      <c r="C320" t="s">
        <v>1015</v>
      </c>
      <c r="D320" t="s">
        <v>3544</v>
      </c>
      <c r="F320" t="s">
        <v>1018</v>
      </c>
      <c r="G320" s="1"/>
      <c r="H320">
        <v>2022</v>
      </c>
      <c r="I320" t="s">
        <v>2830</v>
      </c>
      <c r="J320" t="s">
        <v>2830</v>
      </c>
      <c r="M320" t="s">
        <v>4314</v>
      </c>
      <c r="N320" t="s">
        <v>4658</v>
      </c>
      <c r="O320" t="s">
        <v>2830</v>
      </c>
      <c r="P320" t="s">
        <v>1022</v>
      </c>
      <c r="R320" t="s">
        <v>5308</v>
      </c>
      <c r="S320" t="s">
        <v>5706</v>
      </c>
      <c r="AB320" s="1"/>
      <c r="AE320" t="s">
        <v>5897</v>
      </c>
      <c r="AF320" t="s">
        <v>5981</v>
      </c>
      <c r="AG320" t="s">
        <v>5988</v>
      </c>
    </row>
    <row r="321" spans="1:33" x14ac:dyDescent="0.3">
      <c r="A321" s="4">
        <v>320</v>
      </c>
      <c r="B321" s="6" t="s">
        <v>3157</v>
      </c>
      <c r="C321" t="s">
        <v>3201</v>
      </c>
      <c r="D321" t="s">
        <v>3545</v>
      </c>
      <c r="F321" t="s">
        <v>3886</v>
      </c>
      <c r="G321" s="1"/>
      <c r="H321">
        <v>2022</v>
      </c>
      <c r="I321" t="s">
        <v>4138</v>
      </c>
      <c r="J321" t="s">
        <v>2830</v>
      </c>
      <c r="K321">
        <v>602</v>
      </c>
      <c r="L321">
        <v>610</v>
      </c>
      <c r="M321" t="s">
        <v>4315</v>
      </c>
      <c r="N321" t="s">
        <v>4695</v>
      </c>
      <c r="O321" t="s">
        <v>2830</v>
      </c>
      <c r="P321" t="s">
        <v>5084</v>
      </c>
      <c r="R321" t="s">
        <v>5309</v>
      </c>
      <c r="S321" t="s">
        <v>5707</v>
      </c>
      <c r="AB321" s="1"/>
      <c r="AE321" t="s">
        <v>5899</v>
      </c>
      <c r="AF321" t="s">
        <v>5982</v>
      </c>
      <c r="AG321" t="s">
        <v>5988</v>
      </c>
    </row>
    <row r="322" spans="1:33" x14ac:dyDescent="0.3">
      <c r="A322" s="3">
        <v>321</v>
      </c>
      <c r="B322" s="3" t="s">
        <v>3157</v>
      </c>
      <c r="C322" t="s">
        <v>3202</v>
      </c>
      <c r="D322" t="s">
        <v>3546</v>
      </c>
      <c r="F322" t="s">
        <v>3887</v>
      </c>
      <c r="G322" s="1"/>
      <c r="H322">
        <v>2022</v>
      </c>
      <c r="I322" t="s">
        <v>2830</v>
      </c>
      <c r="J322" t="s">
        <v>2830</v>
      </c>
      <c r="M322" t="s">
        <v>4316</v>
      </c>
      <c r="N322" t="s">
        <v>2830</v>
      </c>
      <c r="O322" t="s">
        <v>4837</v>
      </c>
      <c r="P322" t="s">
        <v>5085</v>
      </c>
      <c r="R322" t="s">
        <v>5310</v>
      </c>
      <c r="S322" t="s">
        <v>2830</v>
      </c>
      <c r="AB322" s="1"/>
      <c r="AE322" t="s">
        <v>5912</v>
      </c>
      <c r="AF322" t="s">
        <v>5982</v>
      </c>
      <c r="AG322" t="s">
        <v>5988</v>
      </c>
    </row>
    <row r="323" spans="1:33" x14ac:dyDescent="0.3">
      <c r="A323" s="4">
        <v>322</v>
      </c>
      <c r="B323" s="6" t="s">
        <v>3157</v>
      </c>
      <c r="C323" t="s">
        <v>3203</v>
      </c>
      <c r="D323" t="s">
        <v>3518</v>
      </c>
      <c r="F323" t="s">
        <v>3880</v>
      </c>
      <c r="G323" s="1"/>
      <c r="H323">
        <v>2022</v>
      </c>
      <c r="I323" t="s">
        <v>4139</v>
      </c>
      <c r="J323" t="s">
        <v>2830</v>
      </c>
      <c r="M323" t="s">
        <v>4317</v>
      </c>
      <c r="N323" t="s">
        <v>4691</v>
      </c>
      <c r="O323" t="s">
        <v>4838</v>
      </c>
      <c r="P323" t="s">
        <v>2830</v>
      </c>
      <c r="R323" t="s">
        <v>5311</v>
      </c>
      <c r="S323" t="s">
        <v>2830</v>
      </c>
      <c r="AB323" s="1"/>
      <c r="AE323" t="s">
        <v>5904</v>
      </c>
      <c r="AF323" t="s">
        <v>5983</v>
      </c>
      <c r="AG323" t="s">
        <v>5988</v>
      </c>
    </row>
    <row r="324" spans="1:33" x14ac:dyDescent="0.3">
      <c r="A324" s="3">
        <v>323</v>
      </c>
      <c r="B324" s="3" t="s">
        <v>3157</v>
      </c>
      <c r="C324" t="s">
        <v>3204</v>
      </c>
      <c r="D324" t="s">
        <v>3547</v>
      </c>
      <c r="F324" t="s">
        <v>3888</v>
      </c>
      <c r="G324" s="1"/>
      <c r="H324">
        <v>2022</v>
      </c>
      <c r="I324" t="s">
        <v>2857</v>
      </c>
      <c r="J324" t="s">
        <v>2891</v>
      </c>
      <c r="M324" t="s">
        <v>4318</v>
      </c>
      <c r="N324" t="s">
        <v>4696</v>
      </c>
      <c r="O324" t="s">
        <v>2830</v>
      </c>
      <c r="P324" t="s">
        <v>5086</v>
      </c>
      <c r="R324" t="s">
        <v>5312</v>
      </c>
      <c r="S324" t="s">
        <v>2830</v>
      </c>
      <c r="AB324" s="1"/>
      <c r="AE324" t="s">
        <v>5913</v>
      </c>
      <c r="AF324" t="s">
        <v>5981</v>
      </c>
      <c r="AG324" t="s">
        <v>5988</v>
      </c>
    </row>
    <row r="325" spans="1:33" x14ac:dyDescent="0.3">
      <c r="A325" s="4">
        <v>324</v>
      </c>
      <c r="B325" s="6" t="s">
        <v>3157</v>
      </c>
      <c r="C325" t="s">
        <v>3205</v>
      </c>
      <c r="D325" t="s">
        <v>3548</v>
      </c>
      <c r="F325" t="s">
        <v>3889</v>
      </c>
      <c r="G325" s="1"/>
      <c r="H325">
        <v>2022</v>
      </c>
      <c r="I325" t="s">
        <v>2838</v>
      </c>
      <c r="J325" t="s">
        <v>2830</v>
      </c>
      <c r="K325">
        <v>497</v>
      </c>
      <c r="L325">
        <v>509</v>
      </c>
      <c r="M325" t="s">
        <v>4319</v>
      </c>
      <c r="N325" t="s">
        <v>4697</v>
      </c>
      <c r="O325" t="s">
        <v>2830</v>
      </c>
      <c r="P325" t="s">
        <v>5087</v>
      </c>
      <c r="R325" t="s">
        <v>5313</v>
      </c>
      <c r="S325" t="s">
        <v>5708</v>
      </c>
      <c r="AB325" s="1"/>
      <c r="AE325" t="s">
        <v>5904</v>
      </c>
      <c r="AF325" t="s">
        <v>5984</v>
      </c>
      <c r="AG325" t="s">
        <v>5988</v>
      </c>
    </row>
    <row r="326" spans="1:33" x14ac:dyDescent="0.3">
      <c r="A326" s="3">
        <v>325</v>
      </c>
      <c r="B326" s="3" t="s">
        <v>3157</v>
      </c>
      <c r="C326" t="s">
        <v>3206</v>
      </c>
      <c r="D326" t="s">
        <v>3549</v>
      </c>
      <c r="F326" t="s">
        <v>3890</v>
      </c>
      <c r="G326" s="1"/>
      <c r="H326">
        <v>2022</v>
      </c>
      <c r="I326" t="s">
        <v>4140</v>
      </c>
      <c r="J326" t="s">
        <v>2891</v>
      </c>
      <c r="K326">
        <v>1765</v>
      </c>
      <c r="L326">
        <v>1783</v>
      </c>
      <c r="M326" t="s">
        <v>4320</v>
      </c>
      <c r="N326" t="s">
        <v>4698</v>
      </c>
      <c r="O326" t="s">
        <v>2830</v>
      </c>
      <c r="P326" t="s">
        <v>5088</v>
      </c>
      <c r="R326" t="s">
        <v>5314</v>
      </c>
      <c r="S326" t="s">
        <v>5709</v>
      </c>
      <c r="AB326" s="1"/>
      <c r="AE326" t="s">
        <v>5914</v>
      </c>
      <c r="AF326" t="s">
        <v>5981</v>
      </c>
      <c r="AG326" t="s">
        <v>5988</v>
      </c>
    </row>
    <row r="327" spans="1:33" x14ac:dyDescent="0.3">
      <c r="A327" s="4">
        <v>326</v>
      </c>
      <c r="B327" s="6" t="s">
        <v>3157</v>
      </c>
      <c r="C327" t="s">
        <v>3207</v>
      </c>
      <c r="D327" t="s">
        <v>3550</v>
      </c>
      <c r="F327" t="s">
        <v>3891</v>
      </c>
      <c r="G327" s="1"/>
      <c r="H327">
        <v>2022</v>
      </c>
      <c r="I327" t="s">
        <v>4120</v>
      </c>
      <c r="J327" t="s">
        <v>2891</v>
      </c>
      <c r="M327" t="s">
        <v>4321</v>
      </c>
      <c r="N327" t="s">
        <v>4699</v>
      </c>
      <c r="O327" t="s">
        <v>2830</v>
      </c>
      <c r="P327" t="s">
        <v>5089</v>
      </c>
      <c r="R327" t="s">
        <v>5315</v>
      </c>
      <c r="S327" t="s">
        <v>5710</v>
      </c>
      <c r="AB327" s="1"/>
      <c r="AE327" t="s">
        <v>5894</v>
      </c>
      <c r="AF327" t="s">
        <v>5981</v>
      </c>
      <c r="AG327" t="s">
        <v>5988</v>
      </c>
    </row>
    <row r="328" spans="1:33" x14ac:dyDescent="0.3">
      <c r="A328" s="3">
        <v>327</v>
      </c>
      <c r="B328" s="3" t="s">
        <v>3157</v>
      </c>
      <c r="C328" t="s">
        <v>3208</v>
      </c>
      <c r="D328" t="s">
        <v>3518</v>
      </c>
      <c r="F328" t="s">
        <v>3892</v>
      </c>
      <c r="G328" s="1"/>
      <c r="H328">
        <v>2022</v>
      </c>
      <c r="I328" t="s">
        <v>4141</v>
      </c>
      <c r="J328" t="s">
        <v>2830</v>
      </c>
      <c r="M328" t="s">
        <v>4322</v>
      </c>
      <c r="N328" t="s">
        <v>4700</v>
      </c>
      <c r="O328" t="s">
        <v>4839</v>
      </c>
      <c r="P328" t="s">
        <v>2830</v>
      </c>
      <c r="R328" t="s">
        <v>5316</v>
      </c>
      <c r="S328" t="s">
        <v>2830</v>
      </c>
      <c r="AB328" s="1"/>
      <c r="AE328" t="s">
        <v>5904</v>
      </c>
      <c r="AF328" t="s">
        <v>5983</v>
      </c>
      <c r="AG328" t="s">
        <v>5988</v>
      </c>
    </row>
    <row r="329" spans="1:33" x14ac:dyDescent="0.3">
      <c r="A329" s="4">
        <v>328</v>
      </c>
      <c r="B329" s="6" t="s">
        <v>3157</v>
      </c>
      <c r="C329" t="s">
        <v>3209</v>
      </c>
      <c r="D329" t="s">
        <v>3551</v>
      </c>
      <c r="F329" t="s">
        <v>3893</v>
      </c>
      <c r="G329" s="1"/>
      <c r="H329">
        <v>2021</v>
      </c>
      <c r="I329" t="s">
        <v>2868</v>
      </c>
      <c r="J329" t="s">
        <v>2891</v>
      </c>
      <c r="M329" t="s">
        <v>4323</v>
      </c>
      <c r="N329" t="s">
        <v>4701</v>
      </c>
      <c r="O329" t="s">
        <v>2830</v>
      </c>
      <c r="P329" t="s">
        <v>5090</v>
      </c>
      <c r="R329" t="s">
        <v>5317</v>
      </c>
      <c r="S329" t="s">
        <v>5711</v>
      </c>
      <c r="AB329" s="1"/>
      <c r="AE329" t="s">
        <v>5915</v>
      </c>
      <c r="AF329" t="s">
        <v>5981</v>
      </c>
      <c r="AG329" t="s">
        <v>5988</v>
      </c>
    </row>
    <row r="330" spans="1:33" x14ac:dyDescent="0.3">
      <c r="A330" s="3">
        <v>329</v>
      </c>
      <c r="B330" s="3" t="s">
        <v>3157</v>
      </c>
      <c r="C330" t="s">
        <v>3210</v>
      </c>
      <c r="D330" t="s">
        <v>3552</v>
      </c>
      <c r="F330" t="s">
        <v>3846</v>
      </c>
      <c r="G330" s="1"/>
      <c r="H330">
        <v>2021</v>
      </c>
      <c r="I330" t="s">
        <v>2830</v>
      </c>
      <c r="J330" t="s">
        <v>2830</v>
      </c>
      <c r="K330">
        <v>203</v>
      </c>
      <c r="L330">
        <v>206</v>
      </c>
      <c r="M330" t="s">
        <v>4324</v>
      </c>
      <c r="N330" t="s">
        <v>2830</v>
      </c>
      <c r="O330" t="s">
        <v>4840</v>
      </c>
      <c r="P330" t="s">
        <v>5091</v>
      </c>
      <c r="R330" t="s">
        <v>5318</v>
      </c>
      <c r="S330" t="s">
        <v>5712</v>
      </c>
      <c r="AB330" s="1"/>
      <c r="AE330" t="s">
        <v>3155</v>
      </c>
      <c r="AF330" t="s">
        <v>5982</v>
      </c>
      <c r="AG330" t="s">
        <v>5988</v>
      </c>
    </row>
    <row r="331" spans="1:33" x14ac:dyDescent="0.3">
      <c r="A331" s="4">
        <v>330</v>
      </c>
      <c r="B331" s="6" t="s">
        <v>3157</v>
      </c>
      <c r="C331" t="s">
        <v>3211</v>
      </c>
      <c r="D331" t="s">
        <v>3553</v>
      </c>
      <c r="F331" t="s">
        <v>3845</v>
      </c>
      <c r="G331" s="1"/>
      <c r="H331">
        <v>2021</v>
      </c>
      <c r="I331" t="s">
        <v>4142</v>
      </c>
      <c r="J331" t="s">
        <v>2830</v>
      </c>
      <c r="M331" t="s">
        <v>4325</v>
      </c>
      <c r="N331" t="s">
        <v>4659</v>
      </c>
      <c r="O331" t="s">
        <v>2830</v>
      </c>
      <c r="P331" t="s">
        <v>5092</v>
      </c>
      <c r="R331" t="s">
        <v>5319</v>
      </c>
      <c r="S331" t="s">
        <v>5713</v>
      </c>
      <c r="AB331" s="1"/>
      <c r="AE331" t="s">
        <v>5899</v>
      </c>
      <c r="AF331" t="s">
        <v>5981</v>
      </c>
      <c r="AG331" t="s">
        <v>5988</v>
      </c>
    </row>
    <row r="332" spans="1:33" x14ac:dyDescent="0.3">
      <c r="A332" s="3">
        <v>331</v>
      </c>
      <c r="B332" s="3" t="s">
        <v>3157</v>
      </c>
      <c r="C332" t="s">
        <v>3212</v>
      </c>
      <c r="D332" t="s">
        <v>3554</v>
      </c>
      <c r="F332" t="s">
        <v>3894</v>
      </c>
      <c r="G332" s="1"/>
      <c r="H332">
        <v>2021</v>
      </c>
      <c r="I332" t="s">
        <v>2830</v>
      </c>
      <c r="J332" t="s">
        <v>2830</v>
      </c>
      <c r="K332">
        <v>4373</v>
      </c>
      <c r="L332">
        <v>4382</v>
      </c>
      <c r="M332" t="s">
        <v>4326</v>
      </c>
      <c r="N332" t="s">
        <v>2830</v>
      </c>
      <c r="O332" t="s">
        <v>4841</v>
      </c>
      <c r="P332" t="s">
        <v>5093</v>
      </c>
      <c r="R332" t="s">
        <v>5320</v>
      </c>
      <c r="S332" t="s">
        <v>5714</v>
      </c>
      <c r="AB332" s="1"/>
      <c r="AE332" t="s">
        <v>3155</v>
      </c>
      <c r="AF332" t="s">
        <v>5982</v>
      </c>
      <c r="AG332" t="s">
        <v>5988</v>
      </c>
    </row>
    <row r="333" spans="1:33" x14ac:dyDescent="0.3">
      <c r="A333" s="4">
        <v>332</v>
      </c>
      <c r="B333" s="6" t="s">
        <v>3157</v>
      </c>
      <c r="C333" t="s">
        <v>3213</v>
      </c>
      <c r="D333" t="s">
        <v>3555</v>
      </c>
      <c r="F333" t="s">
        <v>3895</v>
      </c>
      <c r="G333" s="1"/>
      <c r="H333">
        <v>2021</v>
      </c>
      <c r="I333" t="s">
        <v>4143</v>
      </c>
      <c r="J333" t="s">
        <v>2830</v>
      </c>
      <c r="M333" t="s">
        <v>4327</v>
      </c>
      <c r="N333" t="s">
        <v>4702</v>
      </c>
      <c r="O333" t="s">
        <v>2830</v>
      </c>
      <c r="P333" t="s">
        <v>5094</v>
      </c>
      <c r="R333" t="s">
        <v>5321</v>
      </c>
      <c r="S333" t="s">
        <v>5715</v>
      </c>
      <c r="AB333" s="1"/>
      <c r="AE333" t="s">
        <v>5899</v>
      </c>
      <c r="AF333" t="s">
        <v>5981</v>
      </c>
      <c r="AG333" t="s">
        <v>5988</v>
      </c>
    </row>
    <row r="334" spans="1:33" x14ac:dyDescent="0.3">
      <c r="A334" s="3">
        <v>333</v>
      </c>
      <c r="B334" s="3" t="s">
        <v>3157</v>
      </c>
      <c r="C334" t="s">
        <v>3214</v>
      </c>
      <c r="D334" t="s">
        <v>3556</v>
      </c>
      <c r="F334" t="s">
        <v>3896</v>
      </c>
      <c r="G334" s="1"/>
      <c r="H334">
        <v>2021</v>
      </c>
      <c r="I334" t="s">
        <v>4144</v>
      </c>
      <c r="J334" t="s">
        <v>2830</v>
      </c>
      <c r="M334" t="s">
        <v>4328</v>
      </c>
      <c r="N334" t="s">
        <v>2830</v>
      </c>
      <c r="O334" t="s">
        <v>4842</v>
      </c>
      <c r="P334" t="s">
        <v>1178</v>
      </c>
      <c r="R334" t="s">
        <v>5322</v>
      </c>
      <c r="S334" t="s">
        <v>5716</v>
      </c>
      <c r="AB334" s="1"/>
      <c r="AE334" t="s">
        <v>5908</v>
      </c>
      <c r="AF334" t="s">
        <v>5982</v>
      </c>
      <c r="AG334" t="s">
        <v>5988</v>
      </c>
    </row>
    <row r="335" spans="1:33" x14ac:dyDescent="0.3">
      <c r="A335" s="4">
        <v>334</v>
      </c>
      <c r="B335" s="6" t="s">
        <v>3157</v>
      </c>
      <c r="C335" t="s">
        <v>3215</v>
      </c>
      <c r="D335" t="s">
        <v>3557</v>
      </c>
      <c r="F335" t="s">
        <v>3897</v>
      </c>
      <c r="G335" s="1"/>
      <c r="H335">
        <v>2021</v>
      </c>
      <c r="I335" t="s">
        <v>4145</v>
      </c>
      <c r="J335" t="s">
        <v>2830</v>
      </c>
      <c r="M335" t="s">
        <v>4329</v>
      </c>
      <c r="N335" t="s">
        <v>4703</v>
      </c>
      <c r="O335" t="s">
        <v>2830</v>
      </c>
      <c r="P335" t="s">
        <v>5095</v>
      </c>
      <c r="R335" t="s">
        <v>5323</v>
      </c>
      <c r="S335" t="s">
        <v>5717</v>
      </c>
      <c r="AB335" s="1"/>
      <c r="AE335" t="s">
        <v>5899</v>
      </c>
      <c r="AF335" t="s">
        <v>5981</v>
      </c>
      <c r="AG335" t="s">
        <v>5988</v>
      </c>
    </row>
    <row r="336" spans="1:33" x14ac:dyDescent="0.3">
      <c r="A336" s="3">
        <v>335</v>
      </c>
      <c r="B336" s="3" t="s">
        <v>3157</v>
      </c>
      <c r="C336" t="s">
        <v>3216</v>
      </c>
      <c r="D336" t="s">
        <v>3558</v>
      </c>
      <c r="F336" t="s">
        <v>3898</v>
      </c>
      <c r="G336" s="1"/>
      <c r="H336">
        <v>2021</v>
      </c>
      <c r="I336" t="s">
        <v>2913</v>
      </c>
      <c r="J336" t="s">
        <v>2841</v>
      </c>
      <c r="K336">
        <v>326</v>
      </c>
      <c r="L336">
        <v>341</v>
      </c>
      <c r="M336" t="s">
        <v>4330</v>
      </c>
      <c r="N336" t="s">
        <v>4704</v>
      </c>
      <c r="O336" t="s">
        <v>2830</v>
      </c>
      <c r="P336" t="s">
        <v>5096</v>
      </c>
      <c r="R336" t="s">
        <v>5324</v>
      </c>
      <c r="S336" t="s">
        <v>5718</v>
      </c>
      <c r="AB336" s="1"/>
      <c r="AE336" t="s">
        <v>5916</v>
      </c>
      <c r="AF336" t="s">
        <v>5981</v>
      </c>
      <c r="AG336" t="s">
        <v>5988</v>
      </c>
    </row>
    <row r="337" spans="1:33" x14ac:dyDescent="0.3">
      <c r="A337" s="4">
        <v>336</v>
      </c>
      <c r="B337" s="6" t="s">
        <v>3157</v>
      </c>
      <c r="C337" t="s">
        <v>3217</v>
      </c>
      <c r="D337" t="s">
        <v>3559</v>
      </c>
      <c r="F337" t="s">
        <v>3899</v>
      </c>
      <c r="G337" s="1"/>
      <c r="H337">
        <v>2021</v>
      </c>
      <c r="I337" t="s">
        <v>2830</v>
      </c>
      <c r="J337" t="s">
        <v>2830</v>
      </c>
      <c r="M337" t="s">
        <v>4331</v>
      </c>
      <c r="N337" t="s">
        <v>4705</v>
      </c>
      <c r="O337" t="s">
        <v>2830</v>
      </c>
      <c r="P337" t="s">
        <v>2830</v>
      </c>
      <c r="R337" t="s">
        <v>5325</v>
      </c>
      <c r="S337" t="s">
        <v>2830</v>
      </c>
      <c r="AB337" s="1"/>
      <c r="AE337" t="s">
        <v>5917</v>
      </c>
      <c r="AF337" t="s">
        <v>5982</v>
      </c>
      <c r="AG337" t="s">
        <v>5988</v>
      </c>
    </row>
    <row r="338" spans="1:33" x14ac:dyDescent="0.3">
      <c r="A338" s="3">
        <v>337</v>
      </c>
      <c r="B338" s="3" t="s">
        <v>3157</v>
      </c>
      <c r="C338" t="s">
        <v>3218</v>
      </c>
      <c r="D338" t="s">
        <v>3560</v>
      </c>
      <c r="F338" t="s">
        <v>3900</v>
      </c>
      <c r="G338" s="1"/>
      <c r="H338">
        <v>2021</v>
      </c>
      <c r="I338" t="s">
        <v>2857</v>
      </c>
      <c r="J338" t="s">
        <v>2887</v>
      </c>
      <c r="M338" t="s">
        <v>4332</v>
      </c>
      <c r="N338" t="s">
        <v>4706</v>
      </c>
      <c r="O338" t="s">
        <v>2830</v>
      </c>
      <c r="P338" t="s">
        <v>5097</v>
      </c>
      <c r="R338" t="s">
        <v>5326</v>
      </c>
      <c r="S338" t="s">
        <v>5719</v>
      </c>
      <c r="AB338" s="1"/>
      <c r="AE338" t="s">
        <v>5918</v>
      </c>
      <c r="AF338" t="s">
        <v>5981</v>
      </c>
      <c r="AG338" t="s">
        <v>5988</v>
      </c>
    </row>
    <row r="339" spans="1:33" x14ac:dyDescent="0.3">
      <c r="A339" s="4">
        <v>338</v>
      </c>
      <c r="B339" s="6" t="s">
        <v>3157</v>
      </c>
      <c r="C339" t="s">
        <v>3219</v>
      </c>
      <c r="D339" t="s">
        <v>3561</v>
      </c>
      <c r="F339" t="s">
        <v>109</v>
      </c>
      <c r="G339" s="1"/>
      <c r="H339">
        <v>2021</v>
      </c>
      <c r="I339" t="s">
        <v>4146</v>
      </c>
      <c r="J339" t="s">
        <v>2887</v>
      </c>
      <c r="K339">
        <v>4837</v>
      </c>
      <c r="L339">
        <v>4847</v>
      </c>
      <c r="M339" t="s">
        <v>4333</v>
      </c>
      <c r="N339" t="s">
        <v>4707</v>
      </c>
      <c r="O339" t="s">
        <v>2830</v>
      </c>
      <c r="P339" t="s">
        <v>5098</v>
      </c>
      <c r="R339" t="s">
        <v>5327</v>
      </c>
      <c r="S339" t="s">
        <v>5720</v>
      </c>
      <c r="AB339" s="1"/>
      <c r="AE339" t="s">
        <v>5908</v>
      </c>
      <c r="AF339" t="s">
        <v>5981</v>
      </c>
      <c r="AG339" t="s">
        <v>5988</v>
      </c>
    </row>
    <row r="340" spans="1:33" x14ac:dyDescent="0.3">
      <c r="A340" s="3">
        <v>339</v>
      </c>
      <c r="B340" s="3" t="s">
        <v>3157</v>
      </c>
      <c r="C340" t="s">
        <v>3220</v>
      </c>
      <c r="D340" t="s">
        <v>3562</v>
      </c>
      <c r="F340" t="s">
        <v>3846</v>
      </c>
      <c r="G340" s="1"/>
      <c r="H340">
        <v>2021</v>
      </c>
      <c r="I340" t="s">
        <v>2830</v>
      </c>
      <c r="J340" t="s">
        <v>2830</v>
      </c>
      <c r="K340">
        <v>1</v>
      </c>
      <c r="L340">
        <v>7</v>
      </c>
      <c r="M340" t="s">
        <v>4334</v>
      </c>
      <c r="N340" t="s">
        <v>2830</v>
      </c>
      <c r="O340" t="s">
        <v>4843</v>
      </c>
      <c r="P340" t="s">
        <v>5099</v>
      </c>
      <c r="R340" t="s">
        <v>5328</v>
      </c>
      <c r="S340" t="s">
        <v>5721</v>
      </c>
      <c r="AB340" s="1"/>
      <c r="AE340" t="s">
        <v>3155</v>
      </c>
      <c r="AF340" t="s">
        <v>5982</v>
      </c>
      <c r="AG340" t="s">
        <v>5988</v>
      </c>
    </row>
    <row r="341" spans="1:33" x14ac:dyDescent="0.3">
      <c r="A341" s="4">
        <v>340</v>
      </c>
      <c r="B341" s="6" t="s">
        <v>3157</v>
      </c>
      <c r="C341" t="s">
        <v>3221</v>
      </c>
      <c r="D341" t="s">
        <v>3563</v>
      </c>
      <c r="F341" t="s">
        <v>3901</v>
      </c>
      <c r="G341" s="1"/>
      <c r="H341">
        <v>2021</v>
      </c>
      <c r="I341" t="s">
        <v>2894</v>
      </c>
      <c r="J341" t="s">
        <v>2841</v>
      </c>
      <c r="K341">
        <v>81</v>
      </c>
      <c r="L341">
        <v>87</v>
      </c>
      <c r="M341" t="s">
        <v>4335</v>
      </c>
      <c r="N341" t="s">
        <v>4708</v>
      </c>
      <c r="O341" t="s">
        <v>2830</v>
      </c>
      <c r="P341" t="s">
        <v>5100</v>
      </c>
      <c r="R341" t="s">
        <v>5329</v>
      </c>
      <c r="S341" t="s">
        <v>5722</v>
      </c>
      <c r="AB341" s="1"/>
      <c r="AE341" t="s">
        <v>5919</v>
      </c>
      <c r="AF341" t="s">
        <v>5982</v>
      </c>
      <c r="AG341" t="s">
        <v>5988</v>
      </c>
    </row>
    <row r="342" spans="1:33" x14ac:dyDescent="0.3">
      <c r="A342" s="3">
        <v>341</v>
      </c>
      <c r="B342" s="3" t="s">
        <v>3157</v>
      </c>
      <c r="C342" t="s">
        <v>875</v>
      </c>
      <c r="D342" t="s">
        <v>3564</v>
      </c>
      <c r="F342" t="s">
        <v>3902</v>
      </c>
      <c r="G342" s="1"/>
      <c r="H342">
        <v>2021</v>
      </c>
      <c r="I342" t="s">
        <v>2830</v>
      </c>
      <c r="J342" t="s">
        <v>2830</v>
      </c>
      <c r="M342" t="s">
        <v>4336</v>
      </c>
      <c r="N342" t="s">
        <v>2830</v>
      </c>
      <c r="O342" t="s">
        <v>4844</v>
      </c>
      <c r="P342" t="s">
        <v>881</v>
      </c>
      <c r="R342" t="s">
        <v>5330</v>
      </c>
      <c r="S342" t="s">
        <v>5723</v>
      </c>
      <c r="AB342" s="1"/>
      <c r="AE342" t="s">
        <v>5897</v>
      </c>
      <c r="AF342" t="s">
        <v>5982</v>
      </c>
      <c r="AG342" t="s">
        <v>5988</v>
      </c>
    </row>
    <row r="343" spans="1:33" x14ac:dyDescent="0.3">
      <c r="A343" s="4">
        <v>342</v>
      </c>
      <c r="B343" s="6" t="s">
        <v>3157</v>
      </c>
      <c r="C343" t="s">
        <v>3222</v>
      </c>
      <c r="D343" t="s">
        <v>3565</v>
      </c>
      <c r="F343" t="s">
        <v>3903</v>
      </c>
      <c r="G343" s="1"/>
      <c r="H343">
        <v>2021</v>
      </c>
      <c r="I343" t="s">
        <v>2830</v>
      </c>
      <c r="J343" t="s">
        <v>2830</v>
      </c>
      <c r="K343">
        <v>91</v>
      </c>
      <c r="L343">
        <v>96</v>
      </c>
      <c r="M343" t="s">
        <v>4337</v>
      </c>
      <c r="N343" t="s">
        <v>2830</v>
      </c>
      <c r="O343" t="s">
        <v>4845</v>
      </c>
      <c r="P343" t="s">
        <v>5101</v>
      </c>
      <c r="R343" t="s">
        <v>5331</v>
      </c>
      <c r="S343" t="s">
        <v>5724</v>
      </c>
      <c r="AB343" s="1"/>
      <c r="AE343" t="s">
        <v>5898</v>
      </c>
      <c r="AF343" t="s">
        <v>5982</v>
      </c>
      <c r="AG343" t="s">
        <v>5988</v>
      </c>
    </row>
    <row r="344" spans="1:33" x14ac:dyDescent="0.3">
      <c r="A344" s="3">
        <v>343</v>
      </c>
      <c r="B344" s="3" t="s">
        <v>3157</v>
      </c>
      <c r="C344" t="s">
        <v>377</v>
      </c>
      <c r="D344" t="s">
        <v>3566</v>
      </c>
      <c r="F344" t="s">
        <v>3904</v>
      </c>
      <c r="G344" s="1"/>
      <c r="H344">
        <v>2021</v>
      </c>
      <c r="I344" t="s">
        <v>2830</v>
      </c>
      <c r="J344" t="s">
        <v>2830</v>
      </c>
      <c r="K344">
        <v>19</v>
      </c>
      <c r="L344">
        <v>24</v>
      </c>
      <c r="M344" t="s">
        <v>4338</v>
      </c>
      <c r="N344" t="s">
        <v>2830</v>
      </c>
      <c r="O344" t="s">
        <v>4846</v>
      </c>
      <c r="P344" t="s">
        <v>383</v>
      </c>
      <c r="R344" t="s">
        <v>5332</v>
      </c>
      <c r="S344" t="s">
        <v>5725</v>
      </c>
      <c r="AB344" s="1"/>
      <c r="AE344" t="s">
        <v>5897</v>
      </c>
      <c r="AF344" t="s">
        <v>5982</v>
      </c>
      <c r="AG344" t="s">
        <v>5988</v>
      </c>
    </row>
    <row r="345" spans="1:33" x14ac:dyDescent="0.3">
      <c r="A345" s="4">
        <v>344</v>
      </c>
      <c r="B345" s="6" t="s">
        <v>3157</v>
      </c>
      <c r="C345" t="s">
        <v>1456</v>
      </c>
      <c r="D345" t="s">
        <v>3567</v>
      </c>
      <c r="F345" t="s">
        <v>3905</v>
      </c>
      <c r="G345" s="1"/>
      <c r="H345">
        <v>2021</v>
      </c>
      <c r="I345" t="s">
        <v>2830</v>
      </c>
      <c r="J345" t="s">
        <v>2830</v>
      </c>
      <c r="K345">
        <v>11</v>
      </c>
      <c r="L345">
        <v>18</v>
      </c>
      <c r="M345" t="s">
        <v>4339</v>
      </c>
      <c r="N345" t="s">
        <v>2830</v>
      </c>
      <c r="O345" t="s">
        <v>4847</v>
      </c>
      <c r="P345" t="s">
        <v>1462</v>
      </c>
      <c r="R345" t="s">
        <v>5333</v>
      </c>
      <c r="S345" t="s">
        <v>5726</v>
      </c>
      <c r="AB345" s="1"/>
      <c r="AE345" t="s">
        <v>5897</v>
      </c>
      <c r="AF345" t="s">
        <v>5982</v>
      </c>
      <c r="AG345" t="s">
        <v>5988</v>
      </c>
    </row>
    <row r="346" spans="1:33" x14ac:dyDescent="0.3">
      <c r="A346" s="3">
        <v>345</v>
      </c>
      <c r="B346" s="3" t="s">
        <v>3157</v>
      </c>
      <c r="C346" t="s">
        <v>3223</v>
      </c>
      <c r="D346" t="s">
        <v>3518</v>
      </c>
      <c r="F346" t="s">
        <v>3906</v>
      </c>
      <c r="G346" s="1"/>
      <c r="H346">
        <v>2021</v>
      </c>
      <c r="I346" t="s">
        <v>4147</v>
      </c>
      <c r="J346" t="s">
        <v>2891</v>
      </c>
      <c r="M346" t="s">
        <v>4340</v>
      </c>
      <c r="N346" t="s">
        <v>4709</v>
      </c>
      <c r="O346" t="s">
        <v>2830</v>
      </c>
      <c r="P346" t="s">
        <v>2830</v>
      </c>
      <c r="R346" t="s">
        <v>5334</v>
      </c>
      <c r="S346" t="s">
        <v>2830</v>
      </c>
      <c r="AB346" s="1"/>
      <c r="AE346" t="s">
        <v>5920</v>
      </c>
      <c r="AF346" t="s">
        <v>5983</v>
      </c>
      <c r="AG346" t="s">
        <v>5988</v>
      </c>
    </row>
    <row r="347" spans="1:33" x14ac:dyDescent="0.3">
      <c r="A347" s="4">
        <v>346</v>
      </c>
      <c r="B347" s="6" t="s">
        <v>3157</v>
      </c>
      <c r="C347" t="s">
        <v>3224</v>
      </c>
      <c r="D347" t="s">
        <v>3568</v>
      </c>
      <c r="F347" t="s">
        <v>3906</v>
      </c>
      <c r="G347" s="1"/>
      <c r="H347">
        <v>2021</v>
      </c>
      <c r="I347" t="s">
        <v>4148</v>
      </c>
      <c r="J347" t="s">
        <v>2891</v>
      </c>
      <c r="M347" t="s">
        <v>4341</v>
      </c>
      <c r="N347" t="s">
        <v>4709</v>
      </c>
      <c r="O347" t="s">
        <v>2830</v>
      </c>
      <c r="P347" t="s">
        <v>5102</v>
      </c>
      <c r="R347" t="s">
        <v>5335</v>
      </c>
      <c r="S347" t="s">
        <v>2830</v>
      </c>
      <c r="AB347" s="1"/>
      <c r="AE347" t="s">
        <v>5920</v>
      </c>
      <c r="AF347" t="s">
        <v>5982</v>
      </c>
      <c r="AG347" t="s">
        <v>5988</v>
      </c>
    </row>
    <row r="348" spans="1:33" x14ac:dyDescent="0.3">
      <c r="A348" s="3">
        <v>347</v>
      </c>
      <c r="B348" s="3" t="s">
        <v>3157</v>
      </c>
      <c r="C348" t="s">
        <v>3225</v>
      </c>
      <c r="D348" t="s">
        <v>3569</v>
      </c>
      <c r="F348" t="s">
        <v>3857</v>
      </c>
      <c r="G348" s="1"/>
      <c r="H348">
        <v>2021</v>
      </c>
      <c r="I348" t="s">
        <v>4149</v>
      </c>
      <c r="J348" t="s">
        <v>2833</v>
      </c>
      <c r="K348">
        <v>1</v>
      </c>
      <c r="L348">
        <v>17</v>
      </c>
      <c r="M348" t="s">
        <v>4342</v>
      </c>
      <c r="N348" t="s">
        <v>4670</v>
      </c>
      <c r="O348" t="s">
        <v>2830</v>
      </c>
      <c r="P348" t="s">
        <v>5103</v>
      </c>
      <c r="R348" t="s">
        <v>5336</v>
      </c>
      <c r="S348" t="s">
        <v>5727</v>
      </c>
      <c r="AB348" s="1"/>
      <c r="AE348" t="s">
        <v>5918</v>
      </c>
      <c r="AF348" t="s">
        <v>5981</v>
      </c>
      <c r="AG348" t="s">
        <v>5988</v>
      </c>
    </row>
    <row r="349" spans="1:33" x14ac:dyDescent="0.3">
      <c r="A349" s="4">
        <v>348</v>
      </c>
      <c r="B349" s="6" t="s">
        <v>3157</v>
      </c>
      <c r="C349" t="s">
        <v>3226</v>
      </c>
      <c r="D349" t="s">
        <v>3570</v>
      </c>
      <c r="F349" t="s">
        <v>3907</v>
      </c>
      <c r="G349" s="1"/>
      <c r="H349">
        <v>2021</v>
      </c>
      <c r="I349" t="s">
        <v>4150</v>
      </c>
      <c r="J349" t="s">
        <v>2891</v>
      </c>
      <c r="K349">
        <v>45</v>
      </c>
      <c r="L349">
        <v>56</v>
      </c>
      <c r="M349" t="s">
        <v>4343</v>
      </c>
      <c r="N349" t="s">
        <v>4710</v>
      </c>
      <c r="O349" t="s">
        <v>2830</v>
      </c>
      <c r="P349" t="s">
        <v>5104</v>
      </c>
      <c r="R349" t="s">
        <v>5337</v>
      </c>
      <c r="S349" t="s">
        <v>5728</v>
      </c>
      <c r="AB349" s="1"/>
      <c r="AE349" t="s">
        <v>5921</v>
      </c>
      <c r="AF349" t="s">
        <v>5985</v>
      </c>
      <c r="AG349" t="s">
        <v>5988</v>
      </c>
    </row>
    <row r="350" spans="1:33" x14ac:dyDescent="0.3">
      <c r="A350" s="3">
        <v>349</v>
      </c>
      <c r="B350" s="3" t="s">
        <v>3157</v>
      </c>
      <c r="C350" t="s">
        <v>3227</v>
      </c>
      <c r="D350" t="s">
        <v>3571</v>
      </c>
      <c r="F350" t="s">
        <v>3908</v>
      </c>
      <c r="G350" s="1"/>
      <c r="H350">
        <v>2021</v>
      </c>
      <c r="I350" t="s">
        <v>4151</v>
      </c>
      <c r="J350" t="s">
        <v>2830</v>
      </c>
      <c r="M350" t="s">
        <v>4344</v>
      </c>
      <c r="N350" t="s">
        <v>4711</v>
      </c>
      <c r="O350" t="s">
        <v>2830</v>
      </c>
      <c r="P350" t="s">
        <v>5105</v>
      </c>
      <c r="R350" t="s">
        <v>5338</v>
      </c>
      <c r="S350" t="s">
        <v>5729</v>
      </c>
      <c r="AB350" s="1"/>
      <c r="AE350" t="s">
        <v>5899</v>
      </c>
      <c r="AF350" t="s">
        <v>5981</v>
      </c>
      <c r="AG350" t="s">
        <v>5988</v>
      </c>
    </row>
    <row r="351" spans="1:33" x14ac:dyDescent="0.3">
      <c r="A351" s="4">
        <v>350</v>
      </c>
      <c r="B351" s="6" t="s">
        <v>3157</v>
      </c>
      <c r="C351" t="s">
        <v>1852</v>
      </c>
      <c r="D351" t="s">
        <v>3572</v>
      </c>
      <c r="F351" t="s">
        <v>3909</v>
      </c>
      <c r="G351" s="1"/>
      <c r="H351">
        <v>2021</v>
      </c>
      <c r="I351" t="s">
        <v>2830</v>
      </c>
      <c r="J351" t="s">
        <v>2830</v>
      </c>
      <c r="M351" t="s">
        <v>4345</v>
      </c>
      <c r="N351" t="s">
        <v>2830</v>
      </c>
      <c r="O351" t="s">
        <v>4848</v>
      </c>
      <c r="P351" t="s">
        <v>1858</v>
      </c>
      <c r="R351" t="s">
        <v>5339</v>
      </c>
      <c r="S351" t="s">
        <v>5730</v>
      </c>
      <c r="AB351" s="1"/>
      <c r="AE351" t="s">
        <v>5897</v>
      </c>
      <c r="AF351" t="s">
        <v>5982</v>
      </c>
      <c r="AG351" t="s">
        <v>5988</v>
      </c>
    </row>
    <row r="352" spans="1:33" x14ac:dyDescent="0.3">
      <c r="A352" s="3">
        <v>351</v>
      </c>
      <c r="B352" s="3" t="s">
        <v>3157</v>
      </c>
      <c r="C352" t="s">
        <v>2537</v>
      </c>
      <c r="D352" t="s">
        <v>3573</v>
      </c>
      <c r="F352" t="s">
        <v>3910</v>
      </c>
      <c r="G352" s="1"/>
      <c r="H352">
        <v>2021</v>
      </c>
      <c r="I352" t="s">
        <v>2830</v>
      </c>
      <c r="J352" t="s">
        <v>2830</v>
      </c>
      <c r="K352">
        <v>214</v>
      </c>
      <c r="L352">
        <v>218</v>
      </c>
      <c r="M352" t="s">
        <v>4346</v>
      </c>
      <c r="N352" t="s">
        <v>2830</v>
      </c>
      <c r="O352" t="s">
        <v>4849</v>
      </c>
      <c r="P352" t="s">
        <v>2544</v>
      </c>
      <c r="R352" t="s">
        <v>5340</v>
      </c>
      <c r="S352" t="s">
        <v>5731</v>
      </c>
      <c r="AB352" s="1"/>
      <c r="AE352" t="s">
        <v>5897</v>
      </c>
      <c r="AF352" t="s">
        <v>5982</v>
      </c>
      <c r="AG352" t="s">
        <v>5988</v>
      </c>
    </row>
    <row r="353" spans="1:33" x14ac:dyDescent="0.3">
      <c r="A353" s="4">
        <v>352</v>
      </c>
      <c r="B353" s="6" t="s">
        <v>3157</v>
      </c>
      <c r="C353" t="s">
        <v>3228</v>
      </c>
      <c r="D353" t="s">
        <v>3574</v>
      </c>
      <c r="F353" t="s">
        <v>3911</v>
      </c>
      <c r="G353" s="1"/>
      <c r="H353">
        <v>2021</v>
      </c>
      <c r="I353" t="s">
        <v>2830</v>
      </c>
      <c r="J353" t="s">
        <v>2830</v>
      </c>
      <c r="M353" t="s">
        <v>4347</v>
      </c>
      <c r="N353" t="s">
        <v>2830</v>
      </c>
      <c r="O353" t="s">
        <v>4850</v>
      </c>
      <c r="P353" t="s">
        <v>5106</v>
      </c>
      <c r="R353" t="s">
        <v>5341</v>
      </c>
      <c r="S353" t="s">
        <v>2830</v>
      </c>
      <c r="AB353" s="1"/>
      <c r="AE353" t="s">
        <v>5912</v>
      </c>
      <c r="AF353" t="s">
        <v>5982</v>
      </c>
      <c r="AG353" t="s">
        <v>5988</v>
      </c>
    </row>
    <row r="354" spans="1:33" x14ac:dyDescent="0.3">
      <c r="A354" s="3">
        <v>353</v>
      </c>
      <c r="B354" s="3" t="s">
        <v>3157</v>
      </c>
      <c r="C354" t="s">
        <v>1744</v>
      </c>
      <c r="D354" t="s">
        <v>3575</v>
      </c>
      <c r="F354" t="s">
        <v>3912</v>
      </c>
      <c r="G354" s="1"/>
      <c r="H354">
        <v>2021</v>
      </c>
      <c r="I354" t="s">
        <v>2830</v>
      </c>
      <c r="J354" t="s">
        <v>2830</v>
      </c>
      <c r="K354">
        <v>82</v>
      </c>
      <c r="L354">
        <v>86</v>
      </c>
      <c r="M354" t="s">
        <v>4348</v>
      </c>
      <c r="N354" t="s">
        <v>2830</v>
      </c>
      <c r="O354" t="s">
        <v>4851</v>
      </c>
      <c r="P354" t="s">
        <v>1750</v>
      </c>
      <c r="R354" t="s">
        <v>5342</v>
      </c>
      <c r="S354" t="s">
        <v>5732</v>
      </c>
      <c r="AB354" s="1"/>
      <c r="AE354" t="s">
        <v>5897</v>
      </c>
      <c r="AF354" t="s">
        <v>5982</v>
      </c>
      <c r="AG354" t="s">
        <v>5988</v>
      </c>
    </row>
    <row r="355" spans="1:33" x14ac:dyDescent="0.3">
      <c r="A355" s="4">
        <v>354</v>
      </c>
      <c r="B355" s="6" t="s">
        <v>3157</v>
      </c>
      <c r="C355" t="s">
        <v>3229</v>
      </c>
      <c r="D355" t="s">
        <v>3576</v>
      </c>
      <c r="F355" t="s">
        <v>3913</v>
      </c>
      <c r="G355" s="1"/>
      <c r="H355">
        <v>2021</v>
      </c>
      <c r="I355" t="s">
        <v>2830</v>
      </c>
      <c r="J355" t="s">
        <v>2830</v>
      </c>
      <c r="K355">
        <v>1611</v>
      </c>
      <c r="L355">
        <v>1622</v>
      </c>
      <c r="M355" t="s">
        <v>4349</v>
      </c>
      <c r="N355" t="s">
        <v>4712</v>
      </c>
      <c r="O355" t="s">
        <v>4852</v>
      </c>
      <c r="P355" t="s">
        <v>2830</v>
      </c>
      <c r="R355" t="s">
        <v>5343</v>
      </c>
      <c r="S355" t="s">
        <v>5733</v>
      </c>
      <c r="AB355" s="1"/>
      <c r="AE355" t="s">
        <v>5922</v>
      </c>
      <c r="AF355" t="s">
        <v>5982</v>
      </c>
      <c r="AG355" t="s">
        <v>5988</v>
      </c>
    </row>
    <row r="356" spans="1:33" x14ac:dyDescent="0.3">
      <c r="A356" s="3">
        <v>355</v>
      </c>
      <c r="B356" s="3" t="s">
        <v>3157</v>
      </c>
      <c r="C356" t="s">
        <v>3230</v>
      </c>
      <c r="D356" t="s">
        <v>3518</v>
      </c>
      <c r="F356" t="s">
        <v>3230</v>
      </c>
      <c r="G356" s="1"/>
      <c r="H356">
        <v>2021</v>
      </c>
      <c r="I356" t="s">
        <v>2830</v>
      </c>
      <c r="J356" t="s">
        <v>2830</v>
      </c>
      <c r="M356" t="s">
        <v>4350</v>
      </c>
      <c r="N356" t="s">
        <v>2830</v>
      </c>
      <c r="O356" t="s">
        <v>4853</v>
      </c>
      <c r="P356" t="s">
        <v>2830</v>
      </c>
      <c r="R356" t="s">
        <v>5344</v>
      </c>
      <c r="S356" t="s">
        <v>2830</v>
      </c>
      <c r="AB356" s="1"/>
      <c r="AE356" t="s">
        <v>5897</v>
      </c>
      <c r="AF356" t="s">
        <v>5983</v>
      </c>
      <c r="AG356" t="s">
        <v>5988</v>
      </c>
    </row>
    <row r="357" spans="1:33" x14ac:dyDescent="0.3">
      <c r="A357" s="4">
        <v>356</v>
      </c>
      <c r="B357" s="6" t="s">
        <v>3157</v>
      </c>
      <c r="C357" t="s">
        <v>1281</v>
      </c>
      <c r="D357" t="s">
        <v>3577</v>
      </c>
      <c r="F357" t="s">
        <v>3914</v>
      </c>
      <c r="G357" s="1"/>
      <c r="H357">
        <v>2021</v>
      </c>
      <c r="I357" t="s">
        <v>2830</v>
      </c>
      <c r="J357" t="s">
        <v>2830</v>
      </c>
      <c r="K357">
        <v>1353</v>
      </c>
      <c r="L357">
        <v>1357</v>
      </c>
      <c r="M357" t="s">
        <v>4351</v>
      </c>
      <c r="N357" t="s">
        <v>2830</v>
      </c>
      <c r="O357" t="s">
        <v>4854</v>
      </c>
      <c r="P357" t="s">
        <v>1288</v>
      </c>
      <c r="R357" t="s">
        <v>5345</v>
      </c>
      <c r="S357" t="s">
        <v>5734</v>
      </c>
      <c r="AB357" s="1"/>
      <c r="AE357" t="s">
        <v>5897</v>
      </c>
      <c r="AF357" t="s">
        <v>5982</v>
      </c>
      <c r="AG357" t="s">
        <v>5988</v>
      </c>
    </row>
    <row r="358" spans="1:33" x14ac:dyDescent="0.3">
      <c r="A358" s="3">
        <v>357</v>
      </c>
      <c r="B358" s="3" t="s">
        <v>3157</v>
      </c>
      <c r="C358" t="s">
        <v>3231</v>
      </c>
      <c r="D358" t="s">
        <v>3518</v>
      </c>
      <c r="F358" t="s">
        <v>3231</v>
      </c>
      <c r="G358" s="1"/>
      <c r="H358">
        <v>2021</v>
      </c>
      <c r="I358" t="s">
        <v>2830</v>
      </c>
      <c r="J358" t="s">
        <v>2830</v>
      </c>
      <c r="M358" t="s">
        <v>4352</v>
      </c>
      <c r="N358" t="s">
        <v>2830</v>
      </c>
      <c r="O358" t="s">
        <v>4855</v>
      </c>
      <c r="P358" t="s">
        <v>2830</v>
      </c>
      <c r="R358" t="s">
        <v>5346</v>
      </c>
      <c r="S358" t="s">
        <v>2830</v>
      </c>
      <c r="AB358" s="1"/>
      <c r="AE358" t="s">
        <v>5897</v>
      </c>
      <c r="AF358" t="s">
        <v>5983</v>
      </c>
      <c r="AG358" t="s">
        <v>5988</v>
      </c>
    </row>
    <row r="359" spans="1:33" x14ac:dyDescent="0.3">
      <c r="A359" s="4">
        <v>358</v>
      </c>
      <c r="B359" s="6" t="s">
        <v>3157</v>
      </c>
      <c r="C359" t="s">
        <v>82</v>
      </c>
      <c r="D359" t="s">
        <v>3578</v>
      </c>
      <c r="F359" t="s">
        <v>3915</v>
      </c>
      <c r="G359" s="1"/>
      <c r="H359">
        <v>2021</v>
      </c>
      <c r="I359" t="s">
        <v>2830</v>
      </c>
      <c r="J359" t="s">
        <v>2830</v>
      </c>
      <c r="M359" t="s">
        <v>4353</v>
      </c>
      <c r="N359" t="s">
        <v>2830</v>
      </c>
      <c r="O359" t="s">
        <v>4856</v>
      </c>
      <c r="P359" t="s">
        <v>88</v>
      </c>
      <c r="R359" t="s">
        <v>5347</v>
      </c>
      <c r="S359" t="s">
        <v>5735</v>
      </c>
      <c r="AB359" s="1"/>
      <c r="AE359" t="s">
        <v>5897</v>
      </c>
      <c r="AF359" t="s">
        <v>5982</v>
      </c>
      <c r="AG359" t="s">
        <v>5988</v>
      </c>
    </row>
    <row r="360" spans="1:33" x14ac:dyDescent="0.3">
      <c r="A360" s="3">
        <v>359</v>
      </c>
      <c r="B360" s="3" t="s">
        <v>3157</v>
      </c>
      <c r="C360" t="s">
        <v>3232</v>
      </c>
      <c r="D360" t="s">
        <v>3579</v>
      </c>
      <c r="F360" t="s">
        <v>3916</v>
      </c>
      <c r="G360" s="1"/>
      <c r="H360">
        <v>2021</v>
      </c>
      <c r="I360" t="s">
        <v>2830</v>
      </c>
      <c r="J360" t="s">
        <v>2830</v>
      </c>
      <c r="M360" t="s">
        <v>4354</v>
      </c>
      <c r="N360" t="s">
        <v>2830</v>
      </c>
      <c r="O360" t="s">
        <v>4857</v>
      </c>
      <c r="P360" t="s">
        <v>833</v>
      </c>
      <c r="R360" t="s">
        <v>5348</v>
      </c>
      <c r="S360" t="s">
        <v>5736</v>
      </c>
      <c r="AB360" s="1"/>
      <c r="AE360" t="s">
        <v>5897</v>
      </c>
      <c r="AF360" t="s">
        <v>5982</v>
      </c>
      <c r="AG360" t="s">
        <v>5988</v>
      </c>
    </row>
    <row r="361" spans="1:33" x14ac:dyDescent="0.3">
      <c r="A361" s="4">
        <v>360</v>
      </c>
      <c r="B361" s="6" t="s">
        <v>3157</v>
      </c>
      <c r="C361" t="s">
        <v>2550</v>
      </c>
      <c r="D361" t="s">
        <v>3580</v>
      </c>
      <c r="F361" t="s">
        <v>3917</v>
      </c>
      <c r="G361" s="1"/>
      <c r="H361">
        <v>2021</v>
      </c>
      <c r="I361" t="s">
        <v>2830</v>
      </c>
      <c r="J361" t="s">
        <v>2830</v>
      </c>
      <c r="M361" t="s">
        <v>4355</v>
      </c>
      <c r="N361" t="s">
        <v>2830</v>
      </c>
      <c r="O361" t="s">
        <v>4858</v>
      </c>
      <c r="P361" t="s">
        <v>2556</v>
      </c>
      <c r="R361" t="s">
        <v>5349</v>
      </c>
      <c r="S361" t="s">
        <v>5737</v>
      </c>
      <c r="AB361" s="1"/>
      <c r="AE361" t="s">
        <v>5897</v>
      </c>
      <c r="AF361" t="s">
        <v>5982</v>
      </c>
      <c r="AG361" t="s">
        <v>5988</v>
      </c>
    </row>
    <row r="362" spans="1:33" x14ac:dyDescent="0.3">
      <c r="A362" s="3">
        <v>361</v>
      </c>
      <c r="B362" s="3" t="s">
        <v>3157</v>
      </c>
      <c r="C362" t="s">
        <v>3233</v>
      </c>
      <c r="D362" t="s">
        <v>3581</v>
      </c>
      <c r="F362" t="s">
        <v>3918</v>
      </c>
      <c r="G362" s="1"/>
      <c r="H362">
        <v>2021</v>
      </c>
      <c r="I362" t="s">
        <v>2830</v>
      </c>
      <c r="J362" t="s">
        <v>2830</v>
      </c>
      <c r="K362">
        <v>181</v>
      </c>
      <c r="L362">
        <v>210</v>
      </c>
      <c r="M362" t="s">
        <v>4356</v>
      </c>
      <c r="N362" t="s">
        <v>2830</v>
      </c>
      <c r="O362" t="s">
        <v>4859</v>
      </c>
      <c r="P362" t="s">
        <v>5107</v>
      </c>
      <c r="R362" t="s">
        <v>5350</v>
      </c>
      <c r="S362" t="s">
        <v>5738</v>
      </c>
      <c r="AB362" s="1"/>
      <c r="AE362" t="s">
        <v>5923</v>
      </c>
      <c r="AF362" t="s">
        <v>5984</v>
      </c>
      <c r="AG362" t="s">
        <v>5988</v>
      </c>
    </row>
    <row r="363" spans="1:33" x14ac:dyDescent="0.3">
      <c r="A363" s="4">
        <v>362</v>
      </c>
      <c r="B363" s="6" t="s">
        <v>3157</v>
      </c>
      <c r="C363" t="s">
        <v>3234</v>
      </c>
      <c r="D363" t="s">
        <v>3518</v>
      </c>
      <c r="F363" t="s">
        <v>3864</v>
      </c>
      <c r="G363" s="1"/>
      <c r="H363">
        <v>2021</v>
      </c>
      <c r="I363" t="s">
        <v>4152</v>
      </c>
      <c r="J363" t="s">
        <v>2830</v>
      </c>
      <c r="M363" t="s">
        <v>4357</v>
      </c>
      <c r="N363" t="s">
        <v>4677</v>
      </c>
      <c r="O363" t="s">
        <v>4860</v>
      </c>
      <c r="P363" t="s">
        <v>2830</v>
      </c>
      <c r="R363" t="s">
        <v>5351</v>
      </c>
      <c r="S363" t="s">
        <v>2830</v>
      </c>
      <c r="AB363" s="1"/>
      <c r="AE363" t="s">
        <v>5904</v>
      </c>
      <c r="AF363" t="s">
        <v>5983</v>
      </c>
      <c r="AG363" t="s">
        <v>5988</v>
      </c>
    </row>
    <row r="364" spans="1:33" x14ac:dyDescent="0.3">
      <c r="A364" s="3">
        <v>363</v>
      </c>
      <c r="B364" s="3" t="s">
        <v>3157</v>
      </c>
      <c r="C364" t="s">
        <v>3235</v>
      </c>
      <c r="D364" t="s">
        <v>3582</v>
      </c>
      <c r="F364" t="s">
        <v>3919</v>
      </c>
      <c r="G364" s="1"/>
      <c r="H364">
        <v>2021</v>
      </c>
      <c r="I364" t="s">
        <v>2869</v>
      </c>
      <c r="J364" t="s">
        <v>2830</v>
      </c>
      <c r="K364">
        <v>1</v>
      </c>
      <c r="L364">
        <v>6</v>
      </c>
      <c r="M364" t="s">
        <v>4358</v>
      </c>
      <c r="N364" t="s">
        <v>2830</v>
      </c>
      <c r="O364" t="s">
        <v>4861</v>
      </c>
      <c r="P364" t="s">
        <v>2830</v>
      </c>
      <c r="R364" t="s">
        <v>5352</v>
      </c>
      <c r="S364" t="s">
        <v>5739</v>
      </c>
      <c r="AB364" s="1"/>
      <c r="AE364" t="s">
        <v>5924</v>
      </c>
      <c r="AF364" t="s">
        <v>5982</v>
      </c>
      <c r="AG364" t="s">
        <v>5988</v>
      </c>
    </row>
    <row r="365" spans="1:33" x14ac:dyDescent="0.3">
      <c r="A365" s="4">
        <v>364</v>
      </c>
      <c r="B365" s="6" t="s">
        <v>3157</v>
      </c>
      <c r="C365" t="s">
        <v>3236</v>
      </c>
      <c r="D365" t="s">
        <v>3583</v>
      </c>
      <c r="F365" t="s">
        <v>3920</v>
      </c>
      <c r="G365" s="1"/>
      <c r="H365">
        <v>2021</v>
      </c>
      <c r="I365" t="s">
        <v>2830</v>
      </c>
      <c r="J365" t="s">
        <v>2830</v>
      </c>
      <c r="K365">
        <v>274</v>
      </c>
      <c r="M365" t="s">
        <v>4359</v>
      </c>
      <c r="N365" t="s">
        <v>2830</v>
      </c>
      <c r="O365" t="s">
        <v>4862</v>
      </c>
      <c r="P365" t="s">
        <v>5108</v>
      </c>
      <c r="R365" t="s">
        <v>5353</v>
      </c>
      <c r="S365" t="s">
        <v>5740</v>
      </c>
      <c r="AB365" s="1"/>
      <c r="AE365" t="s">
        <v>5925</v>
      </c>
      <c r="AF365" t="s">
        <v>5982</v>
      </c>
      <c r="AG365" t="s">
        <v>5988</v>
      </c>
    </row>
    <row r="366" spans="1:33" x14ac:dyDescent="0.3">
      <c r="A366" s="3">
        <v>365</v>
      </c>
      <c r="B366" s="3" t="s">
        <v>3157</v>
      </c>
      <c r="C366" t="s">
        <v>3237</v>
      </c>
      <c r="D366" t="s">
        <v>3584</v>
      </c>
      <c r="F366" t="s">
        <v>3870</v>
      </c>
      <c r="G366" s="1"/>
      <c r="H366">
        <v>2021</v>
      </c>
      <c r="I366" t="s">
        <v>4153</v>
      </c>
      <c r="J366" t="s">
        <v>2830</v>
      </c>
      <c r="M366" t="s">
        <v>4360</v>
      </c>
      <c r="N366" t="s">
        <v>4685</v>
      </c>
      <c r="O366" t="s">
        <v>4863</v>
      </c>
      <c r="P366" t="s">
        <v>5109</v>
      </c>
      <c r="R366" t="s">
        <v>5354</v>
      </c>
      <c r="S366" t="s">
        <v>2830</v>
      </c>
      <c r="AB366" s="1"/>
      <c r="AE366" t="s">
        <v>5903</v>
      </c>
      <c r="AF366" t="s">
        <v>5982</v>
      </c>
      <c r="AG366" t="s">
        <v>5988</v>
      </c>
    </row>
    <row r="367" spans="1:33" x14ac:dyDescent="0.3">
      <c r="A367" s="4">
        <v>366</v>
      </c>
      <c r="B367" s="6" t="s">
        <v>3157</v>
      </c>
      <c r="C367" t="s">
        <v>3238</v>
      </c>
      <c r="D367" t="s">
        <v>3518</v>
      </c>
      <c r="F367" t="s">
        <v>3864</v>
      </c>
      <c r="G367" s="1"/>
      <c r="H367">
        <v>2021</v>
      </c>
      <c r="I367" t="s">
        <v>4154</v>
      </c>
      <c r="J367" t="s">
        <v>2830</v>
      </c>
      <c r="M367" t="s">
        <v>4361</v>
      </c>
      <c r="N367" t="s">
        <v>4677</v>
      </c>
      <c r="O367" t="s">
        <v>4864</v>
      </c>
      <c r="P367" t="s">
        <v>2830</v>
      </c>
      <c r="R367" t="s">
        <v>5355</v>
      </c>
      <c r="S367" t="s">
        <v>2830</v>
      </c>
      <c r="AB367" s="1"/>
      <c r="AE367" t="s">
        <v>5904</v>
      </c>
      <c r="AF367" t="s">
        <v>5983</v>
      </c>
      <c r="AG367" t="s">
        <v>5988</v>
      </c>
    </row>
    <row r="368" spans="1:33" x14ac:dyDescent="0.3">
      <c r="A368" s="3">
        <v>367</v>
      </c>
      <c r="B368" s="3" t="s">
        <v>3157</v>
      </c>
      <c r="C368" t="s">
        <v>3238</v>
      </c>
      <c r="D368" t="s">
        <v>3518</v>
      </c>
      <c r="F368" t="s">
        <v>3864</v>
      </c>
      <c r="G368" s="1"/>
      <c r="H368">
        <v>2021</v>
      </c>
      <c r="I368" t="s">
        <v>4155</v>
      </c>
      <c r="J368" t="s">
        <v>2830</v>
      </c>
      <c r="M368" t="s">
        <v>4361</v>
      </c>
      <c r="N368" t="s">
        <v>4677</v>
      </c>
      <c r="O368" t="s">
        <v>4865</v>
      </c>
      <c r="P368" t="s">
        <v>2830</v>
      </c>
      <c r="R368" t="s">
        <v>5356</v>
      </c>
      <c r="S368" t="s">
        <v>2830</v>
      </c>
      <c r="AB368" s="1"/>
      <c r="AE368" t="s">
        <v>5904</v>
      </c>
      <c r="AF368" t="s">
        <v>5983</v>
      </c>
      <c r="AG368" t="s">
        <v>5988</v>
      </c>
    </row>
    <row r="369" spans="1:33" x14ac:dyDescent="0.3">
      <c r="A369" s="4">
        <v>368</v>
      </c>
      <c r="B369" s="6" t="s">
        <v>3157</v>
      </c>
      <c r="C369" t="s">
        <v>3239</v>
      </c>
      <c r="D369" t="s">
        <v>3585</v>
      </c>
      <c r="F369" t="s">
        <v>3864</v>
      </c>
      <c r="G369" s="1"/>
      <c r="H369">
        <v>2021</v>
      </c>
      <c r="I369" t="s">
        <v>4155</v>
      </c>
      <c r="J369" t="s">
        <v>2830</v>
      </c>
      <c r="K369">
        <v>335</v>
      </c>
      <c r="L369">
        <v>347</v>
      </c>
      <c r="M369" t="s">
        <v>4362</v>
      </c>
      <c r="N369" t="s">
        <v>4677</v>
      </c>
      <c r="O369" t="s">
        <v>4865</v>
      </c>
      <c r="P369" t="s">
        <v>5110</v>
      </c>
      <c r="R369" t="s">
        <v>5357</v>
      </c>
      <c r="S369" t="s">
        <v>5741</v>
      </c>
      <c r="AB369" s="1"/>
      <c r="AE369" t="s">
        <v>5904</v>
      </c>
      <c r="AF369" t="s">
        <v>5982</v>
      </c>
      <c r="AG369" t="s">
        <v>5988</v>
      </c>
    </row>
    <row r="370" spans="1:33" x14ac:dyDescent="0.3">
      <c r="A370" s="3">
        <v>369</v>
      </c>
      <c r="B370" s="3" t="s">
        <v>3157</v>
      </c>
      <c r="C370" t="s">
        <v>1660</v>
      </c>
      <c r="D370" t="s">
        <v>3586</v>
      </c>
      <c r="F370" t="s">
        <v>146</v>
      </c>
      <c r="G370" s="1"/>
      <c r="H370">
        <v>2021</v>
      </c>
      <c r="I370" t="s">
        <v>2830</v>
      </c>
      <c r="J370" t="s">
        <v>2830</v>
      </c>
      <c r="M370" t="s">
        <v>4363</v>
      </c>
      <c r="N370" t="s">
        <v>4680</v>
      </c>
      <c r="O370" t="s">
        <v>2830</v>
      </c>
      <c r="P370" t="s">
        <v>1664</v>
      </c>
      <c r="R370" t="s">
        <v>5358</v>
      </c>
      <c r="S370" t="s">
        <v>5742</v>
      </c>
      <c r="AB370" s="1"/>
      <c r="AE370" t="s">
        <v>5897</v>
      </c>
      <c r="AF370" t="s">
        <v>5981</v>
      </c>
      <c r="AG370" t="s">
        <v>5988</v>
      </c>
    </row>
    <row r="371" spans="1:33" x14ac:dyDescent="0.3">
      <c r="A371" s="4">
        <v>370</v>
      </c>
      <c r="B371" s="6" t="s">
        <v>3157</v>
      </c>
      <c r="C371" t="s">
        <v>3240</v>
      </c>
      <c r="D371" t="s">
        <v>3587</v>
      </c>
      <c r="F371" t="s">
        <v>3864</v>
      </c>
      <c r="G371" s="1"/>
      <c r="H371">
        <v>2021</v>
      </c>
      <c r="I371" t="s">
        <v>4156</v>
      </c>
      <c r="J371" t="s">
        <v>2830</v>
      </c>
      <c r="K371">
        <v>150</v>
      </c>
      <c r="L371">
        <v>161</v>
      </c>
      <c r="M371" t="s">
        <v>4364</v>
      </c>
      <c r="N371" t="s">
        <v>4677</v>
      </c>
      <c r="O371" t="s">
        <v>4866</v>
      </c>
      <c r="P371" t="s">
        <v>5111</v>
      </c>
      <c r="R371" t="s">
        <v>5359</v>
      </c>
      <c r="S371" t="s">
        <v>5743</v>
      </c>
      <c r="AB371" s="1"/>
      <c r="AE371" t="s">
        <v>5904</v>
      </c>
      <c r="AF371" t="s">
        <v>5982</v>
      </c>
      <c r="AG371" t="s">
        <v>5988</v>
      </c>
    </row>
    <row r="372" spans="1:33" x14ac:dyDescent="0.3">
      <c r="A372" s="3">
        <v>371</v>
      </c>
      <c r="B372" s="3" t="s">
        <v>3157</v>
      </c>
      <c r="C372" t="s">
        <v>3241</v>
      </c>
      <c r="D372" t="s">
        <v>3588</v>
      </c>
      <c r="F372" t="s">
        <v>3921</v>
      </c>
      <c r="G372" s="1"/>
      <c r="H372">
        <v>2021</v>
      </c>
      <c r="I372" t="s">
        <v>4157</v>
      </c>
      <c r="J372" t="s">
        <v>2830</v>
      </c>
      <c r="K372">
        <v>623</v>
      </c>
      <c r="L372">
        <v>629</v>
      </c>
      <c r="M372" t="s">
        <v>4365</v>
      </c>
      <c r="N372" t="s">
        <v>4713</v>
      </c>
      <c r="O372" t="s">
        <v>4867</v>
      </c>
      <c r="P372" t="s">
        <v>5112</v>
      </c>
      <c r="R372" t="s">
        <v>5360</v>
      </c>
      <c r="S372" t="s">
        <v>5744</v>
      </c>
      <c r="AB372" s="1"/>
      <c r="AE372" t="s">
        <v>5904</v>
      </c>
      <c r="AF372" t="s">
        <v>5982</v>
      </c>
      <c r="AG372" t="s">
        <v>5988</v>
      </c>
    </row>
    <row r="373" spans="1:33" x14ac:dyDescent="0.3">
      <c r="A373" s="4">
        <v>372</v>
      </c>
      <c r="B373" s="6" t="s">
        <v>3157</v>
      </c>
      <c r="C373" t="s">
        <v>3242</v>
      </c>
      <c r="D373" t="s">
        <v>3589</v>
      </c>
      <c r="F373" t="s">
        <v>3922</v>
      </c>
      <c r="G373" s="1"/>
      <c r="H373">
        <v>2021</v>
      </c>
      <c r="I373" t="s">
        <v>4158</v>
      </c>
      <c r="J373" t="s">
        <v>2869</v>
      </c>
      <c r="K373">
        <v>500</v>
      </c>
      <c r="L373">
        <v>511</v>
      </c>
      <c r="M373" t="s">
        <v>4366</v>
      </c>
      <c r="N373" t="s">
        <v>4714</v>
      </c>
      <c r="O373" t="s">
        <v>2830</v>
      </c>
      <c r="P373" t="s">
        <v>5113</v>
      </c>
      <c r="R373" t="s">
        <v>5361</v>
      </c>
      <c r="S373" t="s">
        <v>5745</v>
      </c>
      <c r="AB373" s="1"/>
      <c r="AE373" t="s">
        <v>5926</v>
      </c>
      <c r="AF373" t="s">
        <v>5981</v>
      </c>
      <c r="AG373" t="s">
        <v>5988</v>
      </c>
    </row>
    <row r="374" spans="1:33" x14ac:dyDescent="0.3">
      <c r="A374" s="3">
        <v>373</v>
      </c>
      <c r="B374" s="3" t="s">
        <v>3157</v>
      </c>
      <c r="C374" t="s">
        <v>3243</v>
      </c>
      <c r="D374" t="s">
        <v>3590</v>
      </c>
      <c r="F374" t="s">
        <v>3886</v>
      </c>
      <c r="G374" s="1"/>
      <c r="H374">
        <v>2021</v>
      </c>
      <c r="I374" t="s">
        <v>4159</v>
      </c>
      <c r="J374" t="s">
        <v>2830</v>
      </c>
      <c r="K374">
        <v>492</v>
      </c>
      <c r="L374">
        <v>501</v>
      </c>
      <c r="M374" t="s">
        <v>4367</v>
      </c>
      <c r="N374" t="s">
        <v>4695</v>
      </c>
      <c r="O374" t="s">
        <v>2830</v>
      </c>
      <c r="P374" t="s">
        <v>5114</v>
      </c>
      <c r="R374" t="s">
        <v>5362</v>
      </c>
      <c r="S374" t="s">
        <v>5746</v>
      </c>
      <c r="AB374" s="1"/>
      <c r="AE374" t="s">
        <v>5899</v>
      </c>
      <c r="AF374" t="s">
        <v>5982</v>
      </c>
      <c r="AG374" t="s">
        <v>5988</v>
      </c>
    </row>
    <row r="375" spans="1:33" x14ac:dyDescent="0.3">
      <c r="A375" s="4">
        <v>374</v>
      </c>
      <c r="B375" s="6" t="s">
        <v>3157</v>
      </c>
      <c r="C375" t="s">
        <v>3244</v>
      </c>
      <c r="D375" t="s">
        <v>3518</v>
      </c>
      <c r="F375" t="s">
        <v>3923</v>
      </c>
      <c r="G375" s="1"/>
      <c r="H375">
        <v>2021</v>
      </c>
      <c r="I375" t="s">
        <v>4160</v>
      </c>
      <c r="J375" t="s">
        <v>2830</v>
      </c>
      <c r="M375" t="s">
        <v>4368</v>
      </c>
      <c r="N375" t="s">
        <v>4715</v>
      </c>
      <c r="O375" t="s">
        <v>4868</v>
      </c>
      <c r="P375" t="s">
        <v>2830</v>
      </c>
      <c r="R375" t="s">
        <v>5363</v>
      </c>
      <c r="S375" t="s">
        <v>2830</v>
      </c>
      <c r="AB375" s="1"/>
      <c r="AE375" t="s">
        <v>5894</v>
      </c>
      <c r="AF375" t="s">
        <v>5983</v>
      </c>
      <c r="AG375" t="s">
        <v>5988</v>
      </c>
    </row>
    <row r="376" spans="1:33" x14ac:dyDescent="0.3">
      <c r="A376" s="3">
        <v>375</v>
      </c>
      <c r="B376" s="3" t="s">
        <v>3157</v>
      </c>
      <c r="C376" t="s">
        <v>3245</v>
      </c>
      <c r="D376" t="s">
        <v>3591</v>
      </c>
      <c r="F376" t="s">
        <v>3924</v>
      </c>
      <c r="G376" s="1"/>
      <c r="H376">
        <v>2020</v>
      </c>
      <c r="I376" t="s">
        <v>4146</v>
      </c>
      <c r="J376" t="s">
        <v>2891</v>
      </c>
      <c r="M376" t="s">
        <v>4369</v>
      </c>
      <c r="N376" t="s">
        <v>4716</v>
      </c>
      <c r="O376" t="s">
        <v>2830</v>
      </c>
      <c r="P376" t="s">
        <v>2830</v>
      </c>
      <c r="R376" t="s">
        <v>5364</v>
      </c>
      <c r="S376" t="s">
        <v>5747</v>
      </c>
      <c r="AB376" s="1"/>
      <c r="AE376" t="s">
        <v>5927</v>
      </c>
      <c r="AF376" t="s">
        <v>5981</v>
      </c>
      <c r="AG376" t="s">
        <v>5991</v>
      </c>
    </row>
    <row r="377" spans="1:33" x14ac:dyDescent="0.3">
      <c r="A377" s="4">
        <v>376</v>
      </c>
      <c r="B377" s="6" t="s">
        <v>3157</v>
      </c>
      <c r="C377" t="s">
        <v>3246</v>
      </c>
      <c r="D377" t="s">
        <v>3592</v>
      </c>
      <c r="F377" t="s">
        <v>3925</v>
      </c>
      <c r="G377" s="1"/>
      <c r="H377">
        <v>2020</v>
      </c>
      <c r="I377" t="s">
        <v>2830</v>
      </c>
      <c r="J377" t="s">
        <v>2830</v>
      </c>
      <c r="K377">
        <v>856</v>
      </c>
      <c r="L377">
        <v>863</v>
      </c>
      <c r="M377" t="s">
        <v>4370</v>
      </c>
      <c r="N377" t="s">
        <v>2830</v>
      </c>
      <c r="O377" t="s">
        <v>4869</v>
      </c>
      <c r="P377" t="s">
        <v>1609</v>
      </c>
      <c r="R377" t="s">
        <v>5365</v>
      </c>
      <c r="S377" t="s">
        <v>5748</v>
      </c>
      <c r="AB377" s="1"/>
      <c r="AE377" t="s">
        <v>5897</v>
      </c>
      <c r="AF377" t="s">
        <v>5982</v>
      </c>
      <c r="AG377" t="s">
        <v>5988</v>
      </c>
    </row>
    <row r="378" spans="1:33" x14ac:dyDescent="0.3">
      <c r="A378" s="3">
        <v>377</v>
      </c>
      <c r="B378" s="3" t="s">
        <v>3157</v>
      </c>
      <c r="C378" t="s">
        <v>3247</v>
      </c>
      <c r="D378" t="s">
        <v>3593</v>
      </c>
      <c r="F378" t="s">
        <v>3926</v>
      </c>
      <c r="G378" s="1"/>
      <c r="H378">
        <v>2020</v>
      </c>
      <c r="I378" t="s">
        <v>2830</v>
      </c>
      <c r="J378" t="s">
        <v>2830</v>
      </c>
      <c r="K378">
        <v>1920</v>
      </c>
      <c r="L378">
        <v>1925</v>
      </c>
      <c r="M378" t="s">
        <v>4371</v>
      </c>
      <c r="N378" t="s">
        <v>2830</v>
      </c>
      <c r="O378" t="s">
        <v>4870</v>
      </c>
      <c r="P378" t="s">
        <v>176</v>
      </c>
      <c r="R378" t="s">
        <v>5366</v>
      </c>
      <c r="S378" t="s">
        <v>5749</v>
      </c>
      <c r="AB378" s="1"/>
      <c r="AE378" t="s">
        <v>5897</v>
      </c>
      <c r="AF378" t="s">
        <v>5982</v>
      </c>
      <c r="AG378" t="s">
        <v>5988</v>
      </c>
    </row>
    <row r="379" spans="1:33" x14ac:dyDescent="0.3">
      <c r="A379" s="4">
        <v>378</v>
      </c>
      <c r="B379" s="6" t="s">
        <v>3157</v>
      </c>
      <c r="C379" t="s">
        <v>3248</v>
      </c>
      <c r="D379" t="s">
        <v>3594</v>
      </c>
      <c r="F379" t="s">
        <v>3927</v>
      </c>
      <c r="G379" s="1"/>
      <c r="H379">
        <v>2020</v>
      </c>
      <c r="I379" t="s">
        <v>2876</v>
      </c>
      <c r="J379" t="s">
        <v>4227</v>
      </c>
      <c r="K379">
        <v>1</v>
      </c>
      <c r="L379">
        <v>15</v>
      </c>
      <c r="M379" t="s">
        <v>4372</v>
      </c>
      <c r="N379" t="s">
        <v>4717</v>
      </c>
      <c r="O379" t="s">
        <v>2830</v>
      </c>
      <c r="P379" t="s">
        <v>5115</v>
      </c>
      <c r="R379" t="s">
        <v>5367</v>
      </c>
      <c r="S379" t="s">
        <v>5750</v>
      </c>
      <c r="AB379" s="1"/>
      <c r="AE379" t="s">
        <v>5918</v>
      </c>
      <c r="AF379" t="s">
        <v>5981</v>
      </c>
      <c r="AG379" t="s">
        <v>5988</v>
      </c>
    </row>
    <row r="380" spans="1:33" x14ac:dyDescent="0.3">
      <c r="A380" s="3">
        <v>379</v>
      </c>
      <c r="B380" s="3" t="s">
        <v>3157</v>
      </c>
      <c r="C380" t="s">
        <v>3249</v>
      </c>
      <c r="D380" t="s">
        <v>3518</v>
      </c>
      <c r="F380" t="s">
        <v>3249</v>
      </c>
      <c r="G380" s="1"/>
      <c r="H380">
        <v>2020</v>
      </c>
      <c r="I380" t="s">
        <v>2830</v>
      </c>
      <c r="J380" t="s">
        <v>2830</v>
      </c>
      <c r="M380" t="s">
        <v>4373</v>
      </c>
      <c r="N380" t="s">
        <v>2830</v>
      </c>
      <c r="O380" t="s">
        <v>4871</v>
      </c>
      <c r="P380" t="s">
        <v>2830</v>
      </c>
      <c r="R380" t="s">
        <v>5368</v>
      </c>
      <c r="S380" t="s">
        <v>2830</v>
      </c>
      <c r="AB380" s="1"/>
      <c r="AE380" t="s">
        <v>5897</v>
      </c>
      <c r="AF380" t="s">
        <v>5983</v>
      </c>
      <c r="AG380" t="s">
        <v>5988</v>
      </c>
    </row>
    <row r="381" spans="1:33" x14ac:dyDescent="0.3">
      <c r="A381" s="4">
        <v>380</v>
      </c>
      <c r="B381" s="6" t="s">
        <v>3157</v>
      </c>
      <c r="C381" t="s">
        <v>3250</v>
      </c>
      <c r="D381" t="s">
        <v>3518</v>
      </c>
      <c r="F381" t="s">
        <v>3250</v>
      </c>
      <c r="G381" s="1"/>
      <c r="H381">
        <v>2020</v>
      </c>
      <c r="I381" t="s">
        <v>2830</v>
      </c>
      <c r="J381" t="s">
        <v>2830</v>
      </c>
      <c r="M381" t="s">
        <v>4374</v>
      </c>
      <c r="N381" t="s">
        <v>2830</v>
      </c>
      <c r="O381" t="s">
        <v>4872</v>
      </c>
      <c r="P381" t="s">
        <v>2830</v>
      </c>
      <c r="R381" t="s">
        <v>5369</v>
      </c>
      <c r="S381" t="s">
        <v>2830</v>
      </c>
      <c r="AB381" s="1"/>
      <c r="AE381" t="s">
        <v>5897</v>
      </c>
      <c r="AF381" t="s">
        <v>5983</v>
      </c>
      <c r="AG381" t="s">
        <v>5988</v>
      </c>
    </row>
    <row r="382" spans="1:33" x14ac:dyDescent="0.3">
      <c r="A382" s="3">
        <v>381</v>
      </c>
      <c r="B382" s="3" t="s">
        <v>3157</v>
      </c>
      <c r="C382" t="s">
        <v>3251</v>
      </c>
      <c r="D382" t="s">
        <v>3595</v>
      </c>
      <c r="F382" t="s">
        <v>3928</v>
      </c>
      <c r="G382" s="1"/>
      <c r="H382">
        <v>2020</v>
      </c>
      <c r="I382" t="s">
        <v>2880</v>
      </c>
      <c r="J382" t="s">
        <v>2830</v>
      </c>
      <c r="M382" t="s">
        <v>4375</v>
      </c>
      <c r="N382" t="s">
        <v>4718</v>
      </c>
      <c r="O382" t="s">
        <v>2830</v>
      </c>
      <c r="P382" t="s">
        <v>5116</v>
      </c>
      <c r="R382" t="s">
        <v>5370</v>
      </c>
      <c r="S382" t="s">
        <v>2830</v>
      </c>
      <c r="AB382" s="1"/>
      <c r="AE382" t="s">
        <v>5899</v>
      </c>
      <c r="AF382" t="s">
        <v>5981</v>
      </c>
      <c r="AG382" t="s">
        <v>5988</v>
      </c>
    </row>
    <row r="383" spans="1:33" x14ac:dyDescent="0.3">
      <c r="A383" s="4">
        <v>382</v>
      </c>
      <c r="B383" s="6" t="s">
        <v>3157</v>
      </c>
      <c r="C383" t="s">
        <v>3252</v>
      </c>
      <c r="D383" t="s">
        <v>3596</v>
      </c>
      <c r="F383" t="s">
        <v>3929</v>
      </c>
      <c r="G383" s="1"/>
      <c r="H383">
        <v>2020</v>
      </c>
      <c r="I383" t="s">
        <v>2830</v>
      </c>
      <c r="J383" t="s">
        <v>2830</v>
      </c>
      <c r="K383">
        <v>3817</v>
      </c>
      <c r="L383">
        <v>3821</v>
      </c>
      <c r="M383" t="s">
        <v>4376</v>
      </c>
      <c r="N383" t="s">
        <v>2830</v>
      </c>
      <c r="O383" t="s">
        <v>4873</v>
      </c>
      <c r="P383" t="s">
        <v>1096</v>
      </c>
      <c r="R383" t="s">
        <v>5371</v>
      </c>
      <c r="S383" t="s">
        <v>5751</v>
      </c>
      <c r="AB383" s="1"/>
      <c r="AE383" t="s">
        <v>5897</v>
      </c>
      <c r="AF383" t="s">
        <v>5982</v>
      </c>
      <c r="AG383" t="s">
        <v>5988</v>
      </c>
    </row>
    <row r="384" spans="1:33" x14ac:dyDescent="0.3">
      <c r="A384" s="3">
        <v>383</v>
      </c>
      <c r="B384" s="3" t="s">
        <v>3157</v>
      </c>
      <c r="C384" t="s">
        <v>365</v>
      </c>
      <c r="D384" t="s">
        <v>3597</v>
      </c>
      <c r="F384" t="s">
        <v>3930</v>
      </c>
      <c r="G384" s="1"/>
      <c r="H384">
        <v>2020</v>
      </c>
      <c r="I384" t="s">
        <v>4161</v>
      </c>
      <c r="J384" t="s">
        <v>2830</v>
      </c>
      <c r="K384">
        <v>2822</v>
      </c>
      <c r="L384">
        <v>2829</v>
      </c>
      <c r="M384" t="s">
        <v>4377</v>
      </c>
      <c r="N384" t="s">
        <v>4719</v>
      </c>
      <c r="O384" t="s">
        <v>4874</v>
      </c>
      <c r="P384" t="s">
        <v>371</v>
      </c>
      <c r="R384" t="s">
        <v>5372</v>
      </c>
      <c r="S384" t="s">
        <v>5752</v>
      </c>
      <c r="AB384" s="1"/>
      <c r="AE384" t="s">
        <v>5897</v>
      </c>
      <c r="AF384" t="s">
        <v>5982</v>
      </c>
      <c r="AG384" t="s">
        <v>5988</v>
      </c>
    </row>
    <row r="385" spans="1:33" x14ac:dyDescent="0.3">
      <c r="A385" s="4">
        <v>384</v>
      </c>
      <c r="B385" s="6" t="s">
        <v>3157</v>
      </c>
      <c r="C385" t="s">
        <v>3253</v>
      </c>
      <c r="D385" t="s">
        <v>3518</v>
      </c>
      <c r="F385" t="s">
        <v>3253</v>
      </c>
      <c r="G385" s="1"/>
      <c r="H385">
        <v>2020</v>
      </c>
      <c r="I385" t="s">
        <v>2830</v>
      </c>
      <c r="J385" t="s">
        <v>2830</v>
      </c>
      <c r="M385" t="s">
        <v>4378</v>
      </c>
      <c r="N385" t="s">
        <v>2830</v>
      </c>
      <c r="O385" t="s">
        <v>4875</v>
      </c>
      <c r="P385" t="s">
        <v>2830</v>
      </c>
      <c r="R385" t="s">
        <v>5373</v>
      </c>
      <c r="S385" t="s">
        <v>2830</v>
      </c>
      <c r="AB385" s="1"/>
      <c r="AE385" t="s">
        <v>5897</v>
      </c>
      <c r="AF385" t="s">
        <v>5983</v>
      </c>
      <c r="AG385" t="s">
        <v>5988</v>
      </c>
    </row>
    <row r="386" spans="1:33" x14ac:dyDescent="0.3">
      <c r="A386" s="3">
        <v>385</v>
      </c>
      <c r="B386" s="3" t="s">
        <v>3157</v>
      </c>
      <c r="C386" t="s">
        <v>3254</v>
      </c>
      <c r="D386" t="s">
        <v>3598</v>
      </c>
      <c r="F386" t="s">
        <v>3931</v>
      </c>
      <c r="G386" s="1"/>
      <c r="H386">
        <v>2020</v>
      </c>
      <c r="I386" t="s">
        <v>4162</v>
      </c>
      <c r="J386" t="s">
        <v>2830</v>
      </c>
      <c r="K386">
        <v>425</v>
      </c>
      <c r="L386">
        <v>451</v>
      </c>
      <c r="M386" t="s">
        <v>4379</v>
      </c>
      <c r="N386" t="s">
        <v>4720</v>
      </c>
      <c r="O386" t="s">
        <v>2830</v>
      </c>
      <c r="P386" t="s">
        <v>5117</v>
      </c>
      <c r="R386" t="s">
        <v>5374</v>
      </c>
      <c r="S386" t="s">
        <v>5753</v>
      </c>
      <c r="AB386" s="1"/>
      <c r="AE386" t="s">
        <v>5928</v>
      </c>
      <c r="AF386" t="s">
        <v>5981</v>
      </c>
      <c r="AG386" t="s">
        <v>5988</v>
      </c>
    </row>
    <row r="387" spans="1:33" x14ac:dyDescent="0.3">
      <c r="A387" s="4">
        <v>386</v>
      </c>
      <c r="B387" s="6" t="s">
        <v>3157</v>
      </c>
      <c r="C387" t="s">
        <v>3255</v>
      </c>
      <c r="D387" t="s">
        <v>3599</v>
      </c>
      <c r="F387" t="s">
        <v>3932</v>
      </c>
      <c r="G387" s="1"/>
      <c r="H387">
        <v>2020</v>
      </c>
      <c r="I387" t="s">
        <v>4163</v>
      </c>
      <c r="J387" t="s">
        <v>2830</v>
      </c>
      <c r="K387">
        <v>681</v>
      </c>
      <c r="L387">
        <v>697</v>
      </c>
      <c r="M387" t="s">
        <v>4380</v>
      </c>
      <c r="N387" t="s">
        <v>4721</v>
      </c>
      <c r="O387" t="s">
        <v>2830</v>
      </c>
      <c r="P387" t="s">
        <v>5118</v>
      </c>
      <c r="R387" t="s">
        <v>5375</v>
      </c>
      <c r="S387" t="s">
        <v>5754</v>
      </c>
      <c r="AB387" s="1"/>
      <c r="AE387" t="s">
        <v>5899</v>
      </c>
      <c r="AF387" t="s">
        <v>5981</v>
      </c>
      <c r="AG387" t="s">
        <v>5988</v>
      </c>
    </row>
    <row r="388" spans="1:33" x14ac:dyDescent="0.3">
      <c r="A388" s="3">
        <v>387</v>
      </c>
      <c r="B388" s="3" t="s">
        <v>3157</v>
      </c>
      <c r="C388" t="s">
        <v>3256</v>
      </c>
      <c r="D388" t="s">
        <v>3600</v>
      </c>
      <c r="F388" t="s">
        <v>3846</v>
      </c>
      <c r="G388" s="1"/>
      <c r="H388">
        <v>2020</v>
      </c>
      <c r="I388" t="s">
        <v>2830</v>
      </c>
      <c r="J388" t="s">
        <v>2830</v>
      </c>
      <c r="K388">
        <v>122</v>
      </c>
      <c r="L388">
        <v>123</v>
      </c>
      <c r="M388" t="s">
        <v>4381</v>
      </c>
      <c r="N388" t="s">
        <v>2830</v>
      </c>
      <c r="O388" t="s">
        <v>4876</v>
      </c>
      <c r="P388" t="s">
        <v>5119</v>
      </c>
      <c r="R388" t="s">
        <v>5376</v>
      </c>
      <c r="S388" t="s">
        <v>2830</v>
      </c>
      <c r="AB388" s="1"/>
      <c r="AE388" t="s">
        <v>3155</v>
      </c>
      <c r="AF388" t="s">
        <v>5982</v>
      </c>
      <c r="AG388" t="s">
        <v>5988</v>
      </c>
    </row>
    <row r="389" spans="1:33" x14ac:dyDescent="0.3">
      <c r="A389" s="4">
        <v>388</v>
      </c>
      <c r="B389" s="6" t="s">
        <v>3157</v>
      </c>
      <c r="C389" t="s">
        <v>3257</v>
      </c>
      <c r="D389" t="s">
        <v>3601</v>
      </c>
      <c r="F389" t="s">
        <v>3933</v>
      </c>
      <c r="G389" s="1"/>
      <c r="H389">
        <v>2020</v>
      </c>
      <c r="I389" t="s">
        <v>2830</v>
      </c>
      <c r="J389" t="s">
        <v>2830</v>
      </c>
      <c r="M389" t="s">
        <v>4382</v>
      </c>
      <c r="N389" t="s">
        <v>2830</v>
      </c>
      <c r="O389" t="s">
        <v>4877</v>
      </c>
      <c r="P389" t="s">
        <v>1009</v>
      </c>
      <c r="R389" t="s">
        <v>5377</v>
      </c>
      <c r="S389" t="s">
        <v>5755</v>
      </c>
      <c r="AB389" s="1"/>
      <c r="AE389" t="s">
        <v>5897</v>
      </c>
      <c r="AF389" t="s">
        <v>5982</v>
      </c>
      <c r="AG389" t="s">
        <v>5988</v>
      </c>
    </row>
    <row r="390" spans="1:33" x14ac:dyDescent="0.3">
      <c r="A390" s="3">
        <v>389</v>
      </c>
      <c r="B390" s="3" t="s">
        <v>3157</v>
      </c>
      <c r="C390" t="s">
        <v>1543</v>
      </c>
      <c r="D390" t="s">
        <v>3602</v>
      </c>
      <c r="F390" t="s">
        <v>3934</v>
      </c>
      <c r="G390" s="1"/>
      <c r="H390">
        <v>2020</v>
      </c>
      <c r="I390" t="s">
        <v>4164</v>
      </c>
      <c r="J390" t="s">
        <v>2830</v>
      </c>
      <c r="K390">
        <v>889</v>
      </c>
      <c r="L390">
        <v>896</v>
      </c>
      <c r="M390" t="s">
        <v>4383</v>
      </c>
      <c r="N390" t="s">
        <v>4722</v>
      </c>
      <c r="O390" t="s">
        <v>4878</v>
      </c>
      <c r="P390" t="s">
        <v>1550</v>
      </c>
      <c r="R390" t="s">
        <v>5378</v>
      </c>
      <c r="S390" t="s">
        <v>5756</v>
      </c>
      <c r="AB390" s="1"/>
      <c r="AE390" t="s">
        <v>5897</v>
      </c>
      <c r="AF390" t="s">
        <v>5982</v>
      </c>
      <c r="AG390" t="s">
        <v>5988</v>
      </c>
    </row>
    <row r="391" spans="1:33" x14ac:dyDescent="0.3">
      <c r="A391" s="4">
        <v>390</v>
      </c>
      <c r="B391" s="6" t="s">
        <v>3157</v>
      </c>
      <c r="C391" t="s">
        <v>3258</v>
      </c>
      <c r="D391" t="s">
        <v>3603</v>
      </c>
      <c r="F391" t="s">
        <v>3935</v>
      </c>
      <c r="G391" s="1"/>
      <c r="H391">
        <v>2020</v>
      </c>
      <c r="I391" t="s">
        <v>4165</v>
      </c>
      <c r="J391" t="s">
        <v>2830</v>
      </c>
      <c r="M391" t="s">
        <v>4384</v>
      </c>
      <c r="N391" t="s">
        <v>4723</v>
      </c>
      <c r="O391" t="s">
        <v>2830</v>
      </c>
      <c r="P391" t="s">
        <v>5120</v>
      </c>
      <c r="R391" t="s">
        <v>5379</v>
      </c>
      <c r="S391" t="s">
        <v>5757</v>
      </c>
      <c r="AB391" s="1"/>
      <c r="AE391" t="s">
        <v>5900</v>
      </c>
      <c r="AF391" t="s">
        <v>5981</v>
      </c>
      <c r="AG391" t="s">
        <v>5988</v>
      </c>
    </row>
    <row r="392" spans="1:33" x14ac:dyDescent="0.3">
      <c r="A392" s="3">
        <v>391</v>
      </c>
      <c r="B392" s="3" t="s">
        <v>3157</v>
      </c>
      <c r="C392" t="s">
        <v>3259</v>
      </c>
      <c r="D392" t="s">
        <v>3604</v>
      </c>
      <c r="F392" t="s">
        <v>3936</v>
      </c>
      <c r="G392" s="1"/>
      <c r="H392">
        <v>2020</v>
      </c>
      <c r="I392" t="s">
        <v>2830</v>
      </c>
      <c r="J392" t="s">
        <v>2830</v>
      </c>
      <c r="K392">
        <v>722</v>
      </c>
      <c r="L392">
        <v>738</v>
      </c>
      <c r="M392" t="s">
        <v>4385</v>
      </c>
      <c r="N392" t="s">
        <v>2830</v>
      </c>
      <c r="O392" t="s">
        <v>4879</v>
      </c>
      <c r="P392" t="s">
        <v>5121</v>
      </c>
      <c r="R392" t="s">
        <v>5380</v>
      </c>
      <c r="S392" t="s">
        <v>2830</v>
      </c>
      <c r="AB392" s="1"/>
      <c r="AE392" t="s">
        <v>5929</v>
      </c>
      <c r="AF392" t="s">
        <v>5984</v>
      </c>
      <c r="AG392" t="s">
        <v>5988</v>
      </c>
    </row>
    <row r="393" spans="1:33" x14ac:dyDescent="0.3">
      <c r="A393" s="4">
        <v>392</v>
      </c>
      <c r="B393" s="6" t="s">
        <v>3157</v>
      </c>
      <c r="C393" t="s">
        <v>205</v>
      </c>
      <c r="D393" t="s">
        <v>3605</v>
      </c>
      <c r="F393" t="s">
        <v>3937</v>
      </c>
      <c r="G393" s="1"/>
      <c r="H393">
        <v>2020</v>
      </c>
      <c r="I393" t="s">
        <v>2830</v>
      </c>
      <c r="J393" t="s">
        <v>2830</v>
      </c>
      <c r="K393">
        <v>267</v>
      </c>
      <c r="L393">
        <v>270</v>
      </c>
      <c r="M393" t="s">
        <v>4386</v>
      </c>
      <c r="N393" t="s">
        <v>2830</v>
      </c>
      <c r="O393" t="s">
        <v>4880</v>
      </c>
      <c r="P393" t="s">
        <v>211</v>
      </c>
      <c r="R393" t="s">
        <v>5381</v>
      </c>
      <c r="S393" t="s">
        <v>5758</v>
      </c>
      <c r="AB393" s="1"/>
      <c r="AE393" t="s">
        <v>5897</v>
      </c>
      <c r="AF393" t="s">
        <v>5982</v>
      </c>
      <c r="AG393" t="s">
        <v>5988</v>
      </c>
    </row>
    <row r="394" spans="1:33" x14ac:dyDescent="0.3">
      <c r="A394" s="3">
        <v>393</v>
      </c>
      <c r="B394" s="3" t="s">
        <v>3157</v>
      </c>
      <c r="C394" t="s">
        <v>3260</v>
      </c>
      <c r="D394" t="s">
        <v>3606</v>
      </c>
      <c r="F394" t="s">
        <v>3938</v>
      </c>
      <c r="G394" s="1"/>
      <c r="H394">
        <v>2020</v>
      </c>
      <c r="I394" t="s">
        <v>4166</v>
      </c>
      <c r="J394" t="s">
        <v>2830</v>
      </c>
      <c r="M394" t="s">
        <v>4387</v>
      </c>
      <c r="N394" t="s">
        <v>4724</v>
      </c>
      <c r="O394" t="s">
        <v>4881</v>
      </c>
      <c r="P394" t="s">
        <v>1808</v>
      </c>
      <c r="R394" t="s">
        <v>5382</v>
      </c>
      <c r="S394" t="s">
        <v>5759</v>
      </c>
      <c r="AB394" s="1"/>
      <c r="AE394" t="s">
        <v>5908</v>
      </c>
      <c r="AF394" t="s">
        <v>5982</v>
      </c>
      <c r="AG394" t="s">
        <v>5988</v>
      </c>
    </row>
    <row r="395" spans="1:33" x14ac:dyDescent="0.3">
      <c r="A395" s="4">
        <v>394</v>
      </c>
      <c r="B395" s="6" t="s">
        <v>3157</v>
      </c>
      <c r="C395" t="s">
        <v>658</v>
      </c>
      <c r="D395" t="s">
        <v>3607</v>
      </c>
      <c r="F395" t="s">
        <v>3939</v>
      </c>
      <c r="G395" s="1"/>
      <c r="H395">
        <v>2020</v>
      </c>
      <c r="I395" t="s">
        <v>4166</v>
      </c>
      <c r="J395" t="s">
        <v>2830</v>
      </c>
      <c r="M395" t="s">
        <v>4388</v>
      </c>
      <c r="N395" t="s">
        <v>4725</v>
      </c>
      <c r="O395" t="s">
        <v>4882</v>
      </c>
      <c r="P395" t="s">
        <v>665</v>
      </c>
      <c r="R395" t="s">
        <v>5383</v>
      </c>
      <c r="S395" t="s">
        <v>5760</v>
      </c>
      <c r="AB395" s="1"/>
      <c r="AE395" t="s">
        <v>5897</v>
      </c>
      <c r="AF395" t="s">
        <v>5982</v>
      </c>
      <c r="AG395" t="s">
        <v>5988</v>
      </c>
    </row>
    <row r="396" spans="1:33" x14ac:dyDescent="0.3">
      <c r="A396" s="3">
        <v>395</v>
      </c>
      <c r="B396" s="3" t="s">
        <v>3157</v>
      </c>
      <c r="C396" t="s">
        <v>3261</v>
      </c>
      <c r="D396" t="s">
        <v>3608</v>
      </c>
      <c r="F396" t="s">
        <v>3846</v>
      </c>
      <c r="G396" s="1"/>
      <c r="H396">
        <v>2020</v>
      </c>
      <c r="I396" t="s">
        <v>2830</v>
      </c>
      <c r="J396" t="s">
        <v>2830</v>
      </c>
      <c r="K396">
        <v>224</v>
      </c>
      <c r="L396">
        <v>231</v>
      </c>
      <c r="M396" t="s">
        <v>4389</v>
      </c>
      <c r="N396" t="s">
        <v>2830</v>
      </c>
      <c r="O396" t="s">
        <v>4883</v>
      </c>
      <c r="P396" t="s">
        <v>5122</v>
      </c>
      <c r="R396" t="s">
        <v>5384</v>
      </c>
      <c r="S396" t="s">
        <v>2830</v>
      </c>
      <c r="AB396" s="1"/>
      <c r="AE396" t="s">
        <v>3155</v>
      </c>
      <c r="AF396" t="s">
        <v>5982</v>
      </c>
      <c r="AG396" t="s">
        <v>5988</v>
      </c>
    </row>
    <row r="397" spans="1:33" x14ac:dyDescent="0.3">
      <c r="A397" s="4">
        <v>396</v>
      </c>
      <c r="B397" s="6" t="s">
        <v>3157</v>
      </c>
      <c r="C397" t="s">
        <v>3262</v>
      </c>
      <c r="D397" t="s">
        <v>3609</v>
      </c>
      <c r="F397" t="s">
        <v>3940</v>
      </c>
      <c r="G397" s="1"/>
      <c r="H397">
        <v>2020</v>
      </c>
      <c r="I397" t="s">
        <v>2897</v>
      </c>
      <c r="J397" t="s">
        <v>2891</v>
      </c>
      <c r="K397">
        <v>25</v>
      </c>
      <c r="L397">
        <v>26</v>
      </c>
      <c r="M397" t="s">
        <v>4390</v>
      </c>
      <c r="N397" t="s">
        <v>4726</v>
      </c>
      <c r="O397" t="s">
        <v>2830</v>
      </c>
      <c r="P397" t="s">
        <v>5123</v>
      </c>
      <c r="R397" t="s">
        <v>5385</v>
      </c>
      <c r="S397" t="s">
        <v>5761</v>
      </c>
      <c r="AB397" s="1"/>
      <c r="AE397" t="s">
        <v>3155</v>
      </c>
      <c r="AF397" t="s">
        <v>5981</v>
      </c>
      <c r="AG397" t="s">
        <v>5988</v>
      </c>
    </row>
    <row r="398" spans="1:33" x14ac:dyDescent="0.3">
      <c r="A398" s="3">
        <v>397</v>
      </c>
      <c r="B398" s="3" t="s">
        <v>3157</v>
      </c>
      <c r="C398" t="s">
        <v>887</v>
      </c>
      <c r="D398" t="s">
        <v>3610</v>
      </c>
      <c r="F398" t="s">
        <v>3941</v>
      </c>
      <c r="G398" s="1"/>
      <c r="H398">
        <v>2020</v>
      </c>
      <c r="I398" t="s">
        <v>2830</v>
      </c>
      <c r="J398" t="s">
        <v>2830</v>
      </c>
      <c r="K398">
        <v>1005</v>
      </c>
      <c r="L398">
        <v>1010</v>
      </c>
      <c r="M398" t="s">
        <v>4391</v>
      </c>
      <c r="N398" t="s">
        <v>2830</v>
      </c>
      <c r="O398" t="s">
        <v>4884</v>
      </c>
      <c r="P398" t="s">
        <v>894</v>
      </c>
      <c r="R398" t="s">
        <v>5386</v>
      </c>
      <c r="S398" t="s">
        <v>5762</v>
      </c>
      <c r="AB398" s="1"/>
      <c r="AE398" t="s">
        <v>5897</v>
      </c>
      <c r="AF398" t="s">
        <v>5982</v>
      </c>
      <c r="AG398" t="s">
        <v>5988</v>
      </c>
    </row>
    <row r="399" spans="1:33" x14ac:dyDescent="0.3">
      <c r="A399" s="4">
        <v>398</v>
      </c>
      <c r="B399" s="6" t="s">
        <v>3157</v>
      </c>
      <c r="C399" t="s">
        <v>3263</v>
      </c>
      <c r="D399" t="s">
        <v>3611</v>
      </c>
      <c r="F399" t="s">
        <v>3856</v>
      </c>
      <c r="G399" s="1"/>
      <c r="H399">
        <v>2020</v>
      </c>
      <c r="I399" t="s">
        <v>4167</v>
      </c>
      <c r="J399" t="s">
        <v>2887</v>
      </c>
      <c r="K399">
        <v>1997</v>
      </c>
      <c r="L399">
        <v>2018</v>
      </c>
      <c r="M399" t="s">
        <v>4392</v>
      </c>
      <c r="N399" t="s">
        <v>4669</v>
      </c>
      <c r="O399" t="s">
        <v>2830</v>
      </c>
      <c r="P399" t="s">
        <v>5124</v>
      </c>
      <c r="R399" t="s">
        <v>5387</v>
      </c>
      <c r="S399" t="s">
        <v>5763</v>
      </c>
      <c r="AB399" s="1"/>
      <c r="AE399" t="s">
        <v>5902</v>
      </c>
      <c r="AF399" t="s">
        <v>5985</v>
      </c>
      <c r="AG399" t="s">
        <v>5989</v>
      </c>
    </row>
    <row r="400" spans="1:33" x14ac:dyDescent="0.3">
      <c r="A400" s="3">
        <v>399</v>
      </c>
      <c r="B400" s="3" t="s">
        <v>3157</v>
      </c>
      <c r="C400" t="s">
        <v>3264</v>
      </c>
      <c r="D400" t="s">
        <v>3612</v>
      </c>
      <c r="F400" t="s">
        <v>3899</v>
      </c>
      <c r="G400" s="1"/>
      <c r="H400">
        <v>2020</v>
      </c>
      <c r="I400" t="s">
        <v>4168</v>
      </c>
      <c r="J400" t="s">
        <v>2830</v>
      </c>
      <c r="M400" t="s">
        <v>4393</v>
      </c>
      <c r="N400" t="s">
        <v>4705</v>
      </c>
      <c r="O400" t="s">
        <v>2830</v>
      </c>
      <c r="P400" t="s">
        <v>2830</v>
      </c>
      <c r="R400" t="s">
        <v>5388</v>
      </c>
      <c r="S400" t="s">
        <v>2830</v>
      </c>
      <c r="AB400" s="1"/>
      <c r="AE400" t="s">
        <v>5917</v>
      </c>
      <c r="AF400" t="s">
        <v>5982</v>
      </c>
      <c r="AG400" t="s">
        <v>5988</v>
      </c>
    </row>
    <row r="401" spans="1:33" x14ac:dyDescent="0.3">
      <c r="A401" s="4">
        <v>400</v>
      </c>
      <c r="B401" s="6" t="s">
        <v>3157</v>
      </c>
      <c r="C401" t="s">
        <v>3262</v>
      </c>
      <c r="D401" t="s">
        <v>3613</v>
      </c>
      <c r="F401" t="s">
        <v>3942</v>
      </c>
      <c r="G401" s="1"/>
      <c r="H401">
        <v>2020</v>
      </c>
      <c r="I401" t="s">
        <v>2830</v>
      </c>
      <c r="J401" t="s">
        <v>2830</v>
      </c>
      <c r="K401">
        <v>25</v>
      </c>
      <c r="L401">
        <v>26</v>
      </c>
      <c r="M401" t="s">
        <v>4394</v>
      </c>
      <c r="N401" t="s">
        <v>2830</v>
      </c>
      <c r="O401" t="s">
        <v>4885</v>
      </c>
      <c r="P401" t="s">
        <v>5123</v>
      </c>
      <c r="R401" t="s">
        <v>5389</v>
      </c>
      <c r="S401" t="s">
        <v>5764</v>
      </c>
      <c r="AB401" s="1"/>
      <c r="AE401" t="s">
        <v>5898</v>
      </c>
      <c r="AF401" t="s">
        <v>5982</v>
      </c>
      <c r="AG401" t="s">
        <v>5988</v>
      </c>
    </row>
    <row r="402" spans="1:33" x14ac:dyDescent="0.3">
      <c r="A402" s="3">
        <v>401</v>
      </c>
      <c r="B402" s="3" t="s">
        <v>3157</v>
      </c>
      <c r="C402" t="s">
        <v>3265</v>
      </c>
      <c r="D402" t="s">
        <v>3614</v>
      </c>
      <c r="F402" t="s">
        <v>281</v>
      </c>
      <c r="G402" s="1"/>
      <c r="H402">
        <v>2020</v>
      </c>
      <c r="I402" t="s">
        <v>2833</v>
      </c>
      <c r="J402" t="s">
        <v>2869</v>
      </c>
      <c r="K402">
        <v>548</v>
      </c>
      <c r="L402">
        <v>561</v>
      </c>
      <c r="M402" t="s">
        <v>4395</v>
      </c>
      <c r="N402" t="s">
        <v>4727</v>
      </c>
      <c r="O402" t="s">
        <v>2830</v>
      </c>
      <c r="P402" t="s">
        <v>284</v>
      </c>
      <c r="R402" t="s">
        <v>5390</v>
      </c>
      <c r="S402" t="s">
        <v>5765</v>
      </c>
      <c r="AB402" s="1"/>
      <c r="AE402" t="s">
        <v>5897</v>
      </c>
      <c r="AF402" t="s">
        <v>5981</v>
      </c>
      <c r="AG402" t="s">
        <v>5988</v>
      </c>
    </row>
    <row r="403" spans="1:33" x14ac:dyDescent="0.3">
      <c r="A403" s="4">
        <v>402</v>
      </c>
      <c r="B403" s="6" t="s">
        <v>3157</v>
      </c>
      <c r="C403" t="s">
        <v>439</v>
      </c>
      <c r="D403" t="s">
        <v>3615</v>
      </c>
      <c r="F403" t="s">
        <v>3943</v>
      </c>
      <c r="G403" s="1"/>
      <c r="H403">
        <v>2020</v>
      </c>
      <c r="I403" t="s">
        <v>2830</v>
      </c>
      <c r="J403" t="s">
        <v>2830</v>
      </c>
      <c r="M403" t="s">
        <v>4396</v>
      </c>
      <c r="N403" t="s">
        <v>2830</v>
      </c>
      <c r="O403" t="s">
        <v>4886</v>
      </c>
      <c r="P403" t="s">
        <v>445</v>
      </c>
      <c r="R403" t="s">
        <v>5391</v>
      </c>
      <c r="S403" t="s">
        <v>5766</v>
      </c>
      <c r="AB403" s="1"/>
      <c r="AE403" t="s">
        <v>5897</v>
      </c>
      <c r="AF403" t="s">
        <v>5982</v>
      </c>
      <c r="AG403" t="s">
        <v>5988</v>
      </c>
    </row>
    <row r="404" spans="1:33" x14ac:dyDescent="0.3">
      <c r="A404" s="3">
        <v>403</v>
      </c>
      <c r="B404" s="3" t="s">
        <v>3157</v>
      </c>
      <c r="C404" t="s">
        <v>106</v>
      </c>
      <c r="D404" t="s">
        <v>3616</v>
      </c>
      <c r="F404" t="s">
        <v>109</v>
      </c>
      <c r="G404" s="1"/>
      <c r="H404">
        <v>2020</v>
      </c>
      <c r="I404" t="s">
        <v>2836</v>
      </c>
      <c r="J404" t="s">
        <v>2833</v>
      </c>
      <c r="K404">
        <v>3871</v>
      </c>
      <c r="L404">
        <v>3880</v>
      </c>
      <c r="M404" t="s">
        <v>4397</v>
      </c>
      <c r="N404" t="s">
        <v>4707</v>
      </c>
      <c r="O404" t="s">
        <v>2830</v>
      </c>
      <c r="P404" t="s">
        <v>112</v>
      </c>
      <c r="R404" t="s">
        <v>5392</v>
      </c>
      <c r="S404" t="s">
        <v>5767</v>
      </c>
      <c r="AB404" s="1"/>
      <c r="AE404" t="s">
        <v>5908</v>
      </c>
      <c r="AF404" t="s">
        <v>5981</v>
      </c>
      <c r="AG404" t="s">
        <v>5988</v>
      </c>
    </row>
    <row r="405" spans="1:33" x14ac:dyDescent="0.3">
      <c r="A405" s="4">
        <v>404</v>
      </c>
      <c r="B405" s="6" t="s">
        <v>3157</v>
      </c>
      <c r="C405" t="s">
        <v>2031</v>
      </c>
      <c r="D405" t="s">
        <v>3617</v>
      </c>
      <c r="F405" t="s">
        <v>3944</v>
      </c>
      <c r="G405" s="1"/>
      <c r="H405">
        <v>2020</v>
      </c>
      <c r="I405" t="s">
        <v>2830</v>
      </c>
      <c r="J405" t="s">
        <v>2830</v>
      </c>
      <c r="K405">
        <v>1092</v>
      </c>
      <c r="L405">
        <v>1101</v>
      </c>
      <c r="M405" t="s">
        <v>4398</v>
      </c>
      <c r="N405" t="s">
        <v>2830</v>
      </c>
      <c r="O405" t="s">
        <v>4887</v>
      </c>
      <c r="P405" t="s">
        <v>2038</v>
      </c>
      <c r="R405" t="s">
        <v>5393</v>
      </c>
      <c r="S405" t="s">
        <v>5768</v>
      </c>
      <c r="AB405" s="1"/>
      <c r="AE405" t="s">
        <v>5897</v>
      </c>
      <c r="AF405" t="s">
        <v>5982</v>
      </c>
      <c r="AG405" t="s">
        <v>5988</v>
      </c>
    </row>
    <row r="406" spans="1:33" x14ac:dyDescent="0.3">
      <c r="A406" s="3">
        <v>405</v>
      </c>
      <c r="B406" s="3" t="s">
        <v>3157</v>
      </c>
      <c r="C406" t="s">
        <v>3266</v>
      </c>
      <c r="D406" t="s">
        <v>3618</v>
      </c>
      <c r="F406" t="s">
        <v>3945</v>
      </c>
      <c r="G406" s="1"/>
      <c r="H406">
        <v>2020</v>
      </c>
      <c r="I406" t="s">
        <v>2904</v>
      </c>
      <c r="J406" t="s">
        <v>2868</v>
      </c>
      <c r="K406">
        <v>736</v>
      </c>
      <c r="L406">
        <v>745</v>
      </c>
      <c r="M406" t="s">
        <v>4399</v>
      </c>
      <c r="N406" t="s">
        <v>4728</v>
      </c>
      <c r="O406" t="s">
        <v>2830</v>
      </c>
      <c r="P406" t="s">
        <v>5125</v>
      </c>
      <c r="R406" t="s">
        <v>5394</v>
      </c>
      <c r="S406" t="s">
        <v>5769</v>
      </c>
      <c r="AB406" s="1"/>
      <c r="AE406" t="s">
        <v>5930</v>
      </c>
      <c r="AF406" t="s">
        <v>5981</v>
      </c>
      <c r="AG406" t="s">
        <v>5989</v>
      </c>
    </row>
    <row r="407" spans="1:33" x14ac:dyDescent="0.3">
      <c r="A407" s="4">
        <v>406</v>
      </c>
      <c r="B407" s="6" t="s">
        <v>3157</v>
      </c>
      <c r="C407" t="s">
        <v>3267</v>
      </c>
      <c r="D407" t="s">
        <v>3619</v>
      </c>
      <c r="F407" t="s">
        <v>3946</v>
      </c>
      <c r="G407" s="1"/>
      <c r="H407">
        <v>2020</v>
      </c>
      <c r="I407" t="s">
        <v>4169</v>
      </c>
      <c r="J407" t="s">
        <v>2869</v>
      </c>
      <c r="K407">
        <v>366</v>
      </c>
      <c r="L407">
        <v>380</v>
      </c>
      <c r="M407" t="s">
        <v>4400</v>
      </c>
      <c r="N407" t="s">
        <v>4729</v>
      </c>
      <c r="O407" t="s">
        <v>2830</v>
      </c>
      <c r="P407" t="s">
        <v>5126</v>
      </c>
      <c r="R407" t="s">
        <v>5395</v>
      </c>
      <c r="S407" t="s">
        <v>5770</v>
      </c>
      <c r="AB407" s="1"/>
      <c r="AE407" t="s">
        <v>5930</v>
      </c>
      <c r="AF407" t="s">
        <v>5981</v>
      </c>
      <c r="AG407" t="s">
        <v>5989</v>
      </c>
    </row>
    <row r="408" spans="1:33" x14ac:dyDescent="0.3">
      <c r="A408" s="3">
        <v>407</v>
      </c>
      <c r="B408" s="3" t="s">
        <v>3157</v>
      </c>
      <c r="C408" t="s">
        <v>3268</v>
      </c>
      <c r="D408" t="s">
        <v>3620</v>
      </c>
      <c r="F408" t="s">
        <v>3875</v>
      </c>
      <c r="G408" s="1"/>
      <c r="H408">
        <v>2020</v>
      </c>
      <c r="I408" t="s">
        <v>4170</v>
      </c>
      <c r="J408" t="s">
        <v>2830</v>
      </c>
      <c r="K408">
        <v>61</v>
      </c>
      <c r="L408">
        <v>74</v>
      </c>
      <c r="M408" t="s">
        <v>4401</v>
      </c>
      <c r="N408" t="s">
        <v>4687</v>
      </c>
      <c r="O408" t="s">
        <v>4888</v>
      </c>
      <c r="P408" t="s">
        <v>5127</v>
      </c>
      <c r="R408" t="s">
        <v>5396</v>
      </c>
      <c r="S408" t="s">
        <v>5771</v>
      </c>
      <c r="AB408" s="1"/>
      <c r="AE408" t="s">
        <v>5904</v>
      </c>
      <c r="AF408" t="s">
        <v>5982</v>
      </c>
      <c r="AG408" t="s">
        <v>5988</v>
      </c>
    </row>
    <row r="409" spans="1:33" x14ac:dyDescent="0.3">
      <c r="A409" s="4">
        <v>408</v>
      </c>
      <c r="B409" s="6" t="s">
        <v>3157</v>
      </c>
      <c r="C409" t="s">
        <v>3269</v>
      </c>
      <c r="D409" t="s">
        <v>3503</v>
      </c>
      <c r="F409" t="s">
        <v>3947</v>
      </c>
      <c r="G409" s="1"/>
      <c r="H409">
        <v>2020</v>
      </c>
      <c r="I409" t="s">
        <v>2869</v>
      </c>
      <c r="J409" t="s">
        <v>2830</v>
      </c>
      <c r="M409" t="s">
        <v>4402</v>
      </c>
      <c r="N409" t="s">
        <v>2830</v>
      </c>
      <c r="O409" t="s">
        <v>4889</v>
      </c>
      <c r="P409" t="s">
        <v>5128</v>
      </c>
      <c r="R409" t="s">
        <v>5397</v>
      </c>
      <c r="S409" t="s">
        <v>5772</v>
      </c>
      <c r="AB409" s="1"/>
      <c r="AE409" t="s">
        <v>5931</v>
      </c>
      <c r="AF409" t="s">
        <v>5982</v>
      </c>
      <c r="AG409" t="s">
        <v>5988</v>
      </c>
    </row>
    <row r="410" spans="1:33" x14ac:dyDescent="0.3">
      <c r="A410" s="3">
        <v>409</v>
      </c>
      <c r="B410" s="3" t="s">
        <v>3157</v>
      </c>
      <c r="C410" t="s">
        <v>3270</v>
      </c>
      <c r="D410" t="s">
        <v>3621</v>
      </c>
      <c r="F410" t="s">
        <v>3864</v>
      </c>
      <c r="G410" s="1"/>
      <c r="H410">
        <v>2020</v>
      </c>
      <c r="I410" t="s">
        <v>4171</v>
      </c>
      <c r="J410" t="s">
        <v>2830</v>
      </c>
      <c r="K410">
        <v>380</v>
      </c>
      <c r="L410">
        <v>385</v>
      </c>
      <c r="M410" t="s">
        <v>4403</v>
      </c>
      <c r="N410" t="s">
        <v>4677</v>
      </c>
      <c r="O410" t="s">
        <v>4890</v>
      </c>
      <c r="P410" t="s">
        <v>5129</v>
      </c>
      <c r="R410" t="s">
        <v>5398</v>
      </c>
      <c r="S410" t="s">
        <v>5773</v>
      </c>
      <c r="AB410" s="1"/>
      <c r="AE410" t="s">
        <v>5904</v>
      </c>
      <c r="AF410" t="s">
        <v>5982</v>
      </c>
      <c r="AG410" t="s">
        <v>5988</v>
      </c>
    </row>
    <row r="411" spans="1:33" x14ac:dyDescent="0.3">
      <c r="A411" s="4">
        <v>410</v>
      </c>
      <c r="B411" s="6" t="s">
        <v>3157</v>
      </c>
      <c r="C411" t="s">
        <v>3271</v>
      </c>
      <c r="D411" t="s">
        <v>3622</v>
      </c>
      <c r="F411" t="s">
        <v>3948</v>
      </c>
      <c r="G411" s="1"/>
      <c r="H411">
        <v>2020</v>
      </c>
      <c r="I411" t="s">
        <v>4158</v>
      </c>
      <c r="J411" t="s">
        <v>2830</v>
      </c>
      <c r="K411">
        <v>4613</v>
      </c>
      <c r="L411">
        <v>4623</v>
      </c>
      <c r="M411" t="s">
        <v>4404</v>
      </c>
      <c r="N411" t="s">
        <v>4730</v>
      </c>
      <c r="O411" t="s">
        <v>2830</v>
      </c>
      <c r="P411" t="s">
        <v>5130</v>
      </c>
      <c r="R411" t="s">
        <v>5399</v>
      </c>
      <c r="S411" t="s">
        <v>5774</v>
      </c>
      <c r="AB411" s="1"/>
      <c r="AE411" t="s">
        <v>5932</v>
      </c>
      <c r="AF411" t="s">
        <v>5985</v>
      </c>
      <c r="AG411" t="s">
        <v>5988</v>
      </c>
    </row>
    <row r="412" spans="1:33" x14ac:dyDescent="0.3">
      <c r="A412" s="3">
        <v>411</v>
      </c>
      <c r="B412" s="3" t="s">
        <v>3157</v>
      </c>
      <c r="C412" t="s">
        <v>3272</v>
      </c>
      <c r="D412" t="s">
        <v>3623</v>
      </c>
      <c r="F412" t="s">
        <v>3949</v>
      </c>
      <c r="G412" s="1"/>
      <c r="H412">
        <v>2020</v>
      </c>
      <c r="I412" t="s">
        <v>4120</v>
      </c>
      <c r="J412" t="s">
        <v>2841</v>
      </c>
      <c r="M412" t="s">
        <v>4405</v>
      </c>
      <c r="N412" t="s">
        <v>4731</v>
      </c>
      <c r="O412" t="s">
        <v>2830</v>
      </c>
      <c r="P412" t="s">
        <v>5131</v>
      </c>
      <c r="R412" t="s">
        <v>5400</v>
      </c>
      <c r="S412" t="s">
        <v>5775</v>
      </c>
      <c r="AB412" s="1"/>
      <c r="AE412" t="s">
        <v>5933</v>
      </c>
      <c r="AF412" t="s">
        <v>5981</v>
      </c>
      <c r="AG412" t="s">
        <v>5988</v>
      </c>
    </row>
    <row r="413" spans="1:33" x14ac:dyDescent="0.3">
      <c r="A413" s="4">
        <v>412</v>
      </c>
      <c r="B413" s="6" t="s">
        <v>3157</v>
      </c>
      <c r="C413" t="s">
        <v>3273</v>
      </c>
      <c r="D413" t="s">
        <v>3624</v>
      </c>
      <c r="F413" t="s">
        <v>3950</v>
      </c>
      <c r="G413" s="1"/>
      <c r="H413">
        <v>2020</v>
      </c>
      <c r="I413" t="s">
        <v>4113</v>
      </c>
      <c r="J413" t="s">
        <v>2830</v>
      </c>
      <c r="M413" t="s">
        <v>4406</v>
      </c>
      <c r="N413" t="s">
        <v>2830</v>
      </c>
      <c r="O413" t="s">
        <v>4891</v>
      </c>
      <c r="P413" t="s">
        <v>5132</v>
      </c>
      <c r="R413" t="s">
        <v>5401</v>
      </c>
      <c r="S413" t="s">
        <v>5776</v>
      </c>
      <c r="AB413" s="1"/>
      <c r="AE413" t="s">
        <v>5901</v>
      </c>
      <c r="AF413" t="s">
        <v>5982</v>
      </c>
      <c r="AG413" t="s">
        <v>5988</v>
      </c>
    </row>
    <row r="414" spans="1:33" x14ac:dyDescent="0.3">
      <c r="A414" s="3">
        <v>413</v>
      </c>
      <c r="B414" s="3" t="s">
        <v>3157</v>
      </c>
      <c r="C414" t="s">
        <v>3274</v>
      </c>
      <c r="D414" t="s">
        <v>3625</v>
      </c>
      <c r="F414" t="s">
        <v>3951</v>
      </c>
      <c r="G414" s="1"/>
      <c r="H414">
        <v>2020</v>
      </c>
      <c r="I414" t="s">
        <v>2830</v>
      </c>
      <c r="J414" t="s">
        <v>2830</v>
      </c>
      <c r="M414" t="s">
        <v>4407</v>
      </c>
      <c r="N414" t="s">
        <v>2830</v>
      </c>
      <c r="O414" t="s">
        <v>4892</v>
      </c>
      <c r="P414" t="s">
        <v>2830</v>
      </c>
      <c r="R414" t="s">
        <v>5402</v>
      </c>
      <c r="S414" t="s">
        <v>2830</v>
      </c>
      <c r="AB414" s="1"/>
      <c r="AE414" t="s">
        <v>5912</v>
      </c>
      <c r="AF414" t="s">
        <v>5982</v>
      </c>
      <c r="AG414" t="s">
        <v>5988</v>
      </c>
    </row>
    <row r="415" spans="1:33" x14ac:dyDescent="0.3">
      <c r="A415" s="4">
        <v>414</v>
      </c>
      <c r="B415" s="6" t="s">
        <v>3157</v>
      </c>
      <c r="C415" t="s">
        <v>3275</v>
      </c>
      <c r="D415" t="s">
        <v>3518</v>
      </c>
      <c r="F415" t="s">
        <v>3864</v>
      </c>
      <c r="G415" s="1"/>
      <c r="H415">
        <v>2020</v>
      </c>
      <c r="I415" t="s">
        <v>4172</v>
      </c>
      <c r="J415" t="s">
        <v>2830</v>
      </c>
      <c r="M415" t="s">
        <v>4408</v>
      </c>
      <c r="N415" t="s">
        <v>4677</v>
      </c>
      <c r="O415" t="s">
        <v>4893</v>
      </c>
      <c r="P415" t="s">
        <v>2830</v>
      </c>
      <c r="R415" t="s">
        <v>5403</v>
      </c>
      <c r="S415" t="s">
        <v>2830</v>
      </c>
      <c r="AB415" s="1"/>
      <c r="AE415" t="s">
        <v>5894</v>
      </c>
      <c r="AF415" t="s">
        <v>5983</v>
      </c>
      <c r="AG415" t="s">
        <v>5988</v>
      </c>
    </row>
    <row r="416" spans="1:33" x14ac:dyDescent="0.3">
      <c r="A416" s="3">
        <v>415</v>
      </c>
      <c r="B416" s="3" t="s">
        <v>3157</v>
      </c>
      <c r="C416" t="s">
        <v>3276</v>
      </c>
      <c r="D416" t="s">
        <v>3518</v>
      </c>
      <c r="F416" t="s">
        <v>3864</v>
      </c>
      <c r="G416" s="1"/>
      <c r="H416">
        <v>2020</v>
      </c>
      <c r="I416" t="s">
        <v>4173</v>
      </c>
      <c r="J416" t="s">
        <v>2830</v>
      </c>
      <c r="M416" t="s">
        <v>4409</v>
      </c>
      <c r="N416" t="s">
        <v>4677</v>
      </c>
      <c r="O416" t="s">
        <v>4894</v>
      </c>
      <c r="P416" t="s">
        <v>2830</v>
      </c>
      <c r="R416" t="s">
        <v>5404</v>
      </c>
      <c r="S416" t="s">
        <v>2830</v>
      </c>
      <c r="AB416" s="1"/>
      <c r="AE416" t="s">
        <v>5894</v>
      </c>
      <c r="AF416" t="s">
        <v>5983</v>
      </c>
      <c r="AG416" t="s">
        <v>5988</v>
      </c>
    </row>
    <row r="417" spans="1:33" x14ac:dyDescent="0.3">
      <c r="A417" s="4">
        <v>416</v>
      </c>
      <c r="B417" s="6" t="s">
        <v>3157</v>
      </c>
      <c r="C417" t="s">
        <v>3277</v>
      </c>
      <c r="D417" t="s">
        <v>3518</v>
      </c>
      <c r="F417" t="s">
        <v>3864</v>
      </c>
      <c r="G417" s="1"/>
      <c r="H417">
        <v>2020</v>
      </c>
      <c r="I417" t="s">
        <v>4174</v>
      </c>
      <c r="J417" t="s">
        <v>2830</v>
      </c>
      <c r="M417" t="s">
        <v>4410</v>
      </c>
      <c r="N417" t="s">
        <v>4677</v>
      </c>
      <c r="O417" t="s">
        <v>4895</v>
      </c>
      <c r="P417" t="s">
        <v>2830</v>
      </c>
      <c r="R417" t="s">
        <v>5405</v>
      </c>
      <c r="S417" t="s">
        <v>2830</v>
      </c>
      <c r="AB417" s="1"/>
      <c r="AE417" t="s">
        <v>5894</v>
      </c>
      <c r="AF417" t="s">
        <v>5983</v>
      </c>
      <c r="AG417" t="s">
        <v>5988</v>
      </c>
    </row>
    <row r="418" spans="1:33" x14ac:dyDescent="0.3">
      <c r="A418" s="3">
        <v>417</v>
      </c>
      <c r="B418" s="3" t="s">
        <v>3157</v>
      </c>
      <c r="C418" t="s">
        <v>3278</v>
      </c>
      <c r="D418" t="s">
        <v>3626</v>
      </c>
      <c r="F418" t="s">
        <v>3923</v>
      </c>
      <c r="G418" s="1"/>
      <c r="H418">
        <v>2020</v>
      </c>
      <c r="I418" t="s">
        <v>4175</v>
      </c>
      <c r="J418" t="s">
        <v>2830</v>
      </c>
      <c r="K418">
        <v>352</v>
      </c>
      <c r="L418">
        <v>361</v>
      </c>
      <c r="M418" t="s">
        <v>4411</v>
      </c>
      <c r="N418" t="s">
        <v>4715</v>
      </c>
      <c r="O418" t="s">
        <v>4896</v>
      </c>
      <c r="P418" t="s">
        <v>5133</v>
      </c>
      <c r="R418" t="s">
        <v>5406</v>
      </c>
      <c r="S418" t="s">
        <v>5777</v>
      </c>
      <c r="AB418" s="1"/>
      <c r="AE418" t="s">
        <v>5894</v>
      </c>
      <c r="AF418" t="s">
        <v>5982</v>
      </c>
      <c r="AG418" t="s">
        <v>5988</v>
      </c>
    </row>
    <row r="419" spans="1:33" x14ac:dyDescent="0.3">
      <c r="A419" s="4">
        <v>418</v>
      </c>
      <c r="B419" s="6" t="s">
        <v>3157</v>
      </c>
      <c r="C419" t="s">
        <v>3279</v>
      </c>
      <c r="D419" t="s">
        <v>3627</v>
      </c>
      <c r="F419" t="s">
        <v>3952</v>
      </c>
      <c r="G419" s="1"/>
      <c r="H419">
        <v>2020</v>
      </c>
      <c r="I419" t="s">
        <v>4176</v>
      </c>
      <c r="J419" t="s">
        <v>2830</v>
      </c>
      <c r="M419" t="s">
        <v>4412</v>
      </c>
      <c r="N419" t="s">
        <v>4732</v>
      </c>
      <c r="O419" t="s">
        <v>4897</v>
      </c>
      <c r="P419" t="s">
        <v>5134</v>
      </c>
      <c r="R419" t="s">
        <v>5407</v>
      </c>
      <c r="S419" t="s">
        <v>5778</v>
      </c>
      <c r="AB419" s="1"/>
      <c r="AE419" t="s">
        <v>5934</v>
      </c>
      <c r="AF419" t="s">
        <v>5982</v>
      </c>
      <c r="AG419" t="s">
        <v>5988</v>
      </c>
    </row>
    <row r="420" spans="1:33" x14ac:dyDescent="0.3">
      <c r="A420" s="3">
        <v>419</v>
      </c>
      <c r="B420" s="3" t="s">
        <v>3157</v>
      </c>
      <c r="C420" t="s">
        <v>3280</v>
      </c>
      <c r="D420" t="s">
        <v>3518</v>
      </c>
      <c r="F420" t="s">
        <v>3866</v>
      </c>
      <c r="G420" s="1"/>
      <c r="H420">
        <v>2020</v>
      </c>
      <c r="I420" t="s">
        <v>4177</v>
      </c>
      <c r="J420" t="s">
        <v>2830</v>
      </c>
      <c r="M420" t="s">
        <v>4413</v>
      </c>
      <c r="N420" t="s">
        <v>4679</v>
      </c>
      <c r="O420" t="s">
        <v>4898</v>
      </c>
      <c r="P420" t="s">
        <v>2830</v>
      </c>
      <c r="R420" t="s">
        <v>5408</v>
      </c>
      <c r="S420" t="s">
        <v>2830</v>
      </c>
      <c r="AB420" s="1"/>
      <c r="AE420" t="s">
        <v>5894</v>
      </c>
      <c r="AF420" t="s">
        <v>5983</v>
      </c>
      <c r="AG420" t="s">
        <v>5988</v>
      </c>
    </row>
    <row r="421" spans="1:33" x14ac:dyDescent="0.3">
      <c r="A421" s="4">
        <v>420</v>
      </c>
      <c r="B421" s="6" t="s">
        <v>3157</v>
      </c>
      <c r="C421" t="s">
        <v>3281</v>
      </c>
      <c r="D421" t="s">
        <v>3518</v>
      </c>
      <c r="F421" t="s">
        <v>3923</v>
      </c>
      <c r="G421" s="1"/>
      <c r="H421">
        <v>2020</v>
      </c>
      <c r="I421" t="s">
        <v>4178</v>
      </c>
      <c r="J421" t="s">
        <v>2830</v>
      </c>
      <c r="M421" t="s">
        <v>4414</v>
      </c>
      <c r="N421" t="s">
        <v>4715</v>
      </c>
      <c r="O421" t="s">
        <v>4899</v>
      </c>
      <c r="P421" t="s">
        <v>2830</v>
      </c>
      <c r="R421" t="s">
        <v>5409</v>
      </c>
      <c r="S421" t="s">
        <v>2830</v>
      </c>
      <c r="AB421" s="1"/>
      <c r="AE421" t="s">
        <v>5894</v>
      </c>
      <c r="AF421" t="s">
        <v>5983</v>
      </c>
      <c r="AG421" t="s">
        <v>5988</v>
      </c>
    </row>
    <row r="422" spans="1:33" x14ac:dyDescent="0.3">
      <c r="A422" s="3">
        <v>421</v>
      </c>
      <c r="B422" s="3" t="s">
        <v>3157</v>
      </c>
      <c r="C422" t="s">
        <v>3282</v>
      </c>
      <c r="D422" t="s">
        <v>3518</v>
      </c>
      <c r="F422" t="s">
        <v>3953</v>
      </c>
      <c r="G422" s="1"/>
      <c r="H422">
        <v>2020</v>
      </c>
      <c r="I422" t="s">
        <v>4117</v>
      </c>
      <c r="J422" t="s">
        <v>2830</v>
      </c>
      <c r="M422" t="s">
        <v>4415</v>
      </c>
      <c r="N422" t="s">
        <v>4733</v>
      </c>
      <c r="O422" t="s">
        <v>2830</v>
      </c>
      <c r="P422" t="s">
        <v>2830</v>
      </c>
      <c r="R422" t="s">
        <v>5410</v>
      </c>
      <c r="S422" t="s">
        <v>2830</v>
      </c>
      <c r="AB422" s="1"/>
      <c r="AE422" t="s">
        <v>5899</v>
      </c>
      <c r="AF422" t="s">
        <v>5983</v>
      </c>
      <c r="AG422" t="s">
        <v>5988</v>
      </c>
    </row>
    <row r="423" spans="1:33" x14ac:dyDescent="0.3">
      <c r="A423" s="4">
        <v>422</v>
      </c>
      <c r="B423" s="6" t="s">
        <v>3157</v>
      </c>
      <c r="C423" t="s">
        <v>3283</v>
      </c>
      <c r="D423" t="s">
        <v>3628</v>
      </c>
      <c r="F423" t="s">
        <v>3864</v>
      </c>
      <c r="G423" s="1"/>
      <c r="H423">
        <v>2020</v>
      </c>
      <c r="I423" t="s">
        <v>4179</v>
      </c>
      <c r="J423" t="s">
        <v>2830</v>
      </c>
      <c r="K423">
        <v>402</v>
      </c>
      <c r="L423">
        <v>418</v>
      </c>
      <c r="M423" t="s">
        <v>4416</v>
      </c>
      <c r="N423" t="s">
        <v>4677</v>
      </c>
      <c r="O423" t="s">
        <v>4900</v>
      </c>
      <c r="P423" t="s">
        <v>5135</v>
      </c>
      <c r="R423" t="s">
        <v>5411</v>
      </c>
      <c r="S423" t="s">
        <v>2830</v>
      </c>
      <c r="AB423" s="1"/>
      <c r="AE423" t="s">
        <v>5894</v>
      </c>
      <c r="AF423" t="s">
        <v>5982</v>
      </c>
      <c r="AG423" t="s">
        <v>5988</v>
      </c>
    </row>
    <row r="424" spans="1:33" x14ac:dyDescent="0.3">
      <c r="A424" s="3">
        <v>423</v>
      </c>
      <c r="B424" s="3" t="s">
        <v>3157</v>
      </c>
      <c r="C424" t="s">
        <v>3284</v>
      </c>
      <c r="D424" t="s">
        <v>3629</v>
      </c>
      <c r="F424" t="s">
        <v>3954</v>
      </c>
      <c r="G424" s="1"/>
      <c r="H424">
        <v>2020</v>
      </c>
      <c r="I424" t="s">
        <v>4180</v>
      </c>
      <c r="J424" t="s">
        <v>2830</v>
      </c>
      <c r="M424" t="s">
        <v>4417</v>
      </c>
      <c r="N424" t="s">
        <v>4734</v>
      </c>
      <c r="O424" t="s">
        <v>2830</v>
      </c>
      <c r="P424" t="s">
        <v>5136</v>
      </c>
      <c r="R424" t="s">
        <v>5412</v>
      </c>
      <c r="S424" t="s">
        <v>5779</v>
      </c>
      <c r="AB424" s="1"/>
      <c r="AE424" t="s">
        <v>5900</v>
      </c>
      <c r="AF424" t="s">
        <v>5981</v>
      </c>
      <c r="AG424" t="s">
        <v>5988</v>
      </c>
    </row>
    <row r="425" spans="1:33" x14ac:dyDescent="0.3">
      <c r="A425" s="4">
        <v>424</v>
      </c>
      <c r="B425" s="6" t="s">
        <v>3157</v>
      </c>
      <c r="C425" t="s">
        <v>3285</v>
      </c>
      <c r="D425" t="s">
        <v>3630</v>
      </c>
      <c r="F425" t="s">
        <v>3880</v>
      </c>
      <c r="G425" s="1"/>
      <c r="H425">
        <v>2020</v>
      </c>
      <c r="I425" t="s">
        <v>4181</v>
      </c>
      <c r="J425" t="s">
        <v>2830</v>
      </c>
      <c r="K425">
        <v>41</v>
      </c>
      <c r="L425">
        <v>54</v>
      </c>
      <c r="M425" t="s">
        <v>4418</v>
      </c>
      <c r="N425" t="s">
        <v>4691</v>
      </c>
      <c r="O425" t="s">
        <v>4901</v>
      </c>
      <c r="P425" t="s">
        <v>5137</v>
      </c>
      <c r="R425" t="s">
        <v>5413</v>
      </c>
      <c r="S425" t="s">
        <v>5780</v>
      </c>
      <c r="AB425" s="1"/>
      <c r="AE425" t="s">
        <v>5894</v>
      </c>
      <c r="AF425" t="s">
        <v>5982</v>
      </c>
      <c r="AG425" t="s">
        <v>5988</v>
      </c>
    </row>
    <row r="426" spans="1:33" x14ac:dyDescent="0.3">
      <c r="A426" s="3">
        <v>425</v>
      </c>
      <c r="B426" s="3" t="s">
        <v>3157</v>
      </c>
      <c r="C426" t="s">
        <v>3286</v>
      </c>
      <c r="D426" t="s">
        <v>3631</v>
      </c>
      <c r="F426" t="s">
        <v>3955</v>
      </c>
      <c r="G426" s="1"/>
      <c r="H426">
        <v>2020</v>
      </c>
      <c r="I426" t="s">
        <v>2830</v>
      </c>
      <c r="J426" t="s">
        <v>2830</v>
      </c>
      <c r="K426">
        <v>321</v>
      </c>
      <c r="L426">
        <v>334</v>
      </c>
      <c r="M426" t="s">
        <v>4419</v>
      </c>
      <c r="N426" t="s">
        <v>2830</v>
      </c>
      <c r="O426" t="s">
        <v>4902</v>
      </c>
      <c r="P426" t="s">
        <v>2830</v>
      </c>
      <c r="R426" t="s">
        <v>5414</v>
      </c>
      <c r="S426" t="s">
        <v>2830</v>
      </c>
      <c r="AB426" s="1"/>
      <c r="AE426" t="s">
        <v>5935</v>
      </c>
      <c r="AF426" t="s">
        <v>5982</v>
      </c>
      <c r="AG426" t="s">
        <v>5988</v>
      </c>
    </row>
    <row r="427" spans="1:33" x14ac:dyDescent="0.3">
      <c r="A427" s="4">
        <v>426</v>
      </c>
      <c r="B427" s="6" t="s">
        <v>3157</v>
      </c>
      <c r="C427" t="s">
        <v>3287</v>
      </c>
      <c r="D427" t="s">
        <v>3518</v>
      </c>
      <c r="F427" t="s">
        <v>3923</v>
      </c>
      <c r="G427" s="1"/>
      <c r="H427">
        <v>2020</v>
      </c>
      <c r="I427" t="s">
        <v>4182</v>
      </c>
      <c r="J427" t="s">
        <v>2830</v>
      </c>
      <c r="M427" t="s">
        <v>4420</v>
      </c>
      <c r="N427" t="s">
        <v>4715</v>
      </c>
      <c r="O427" t="s">
        <v>4903</v>
      </c>
      <c r="P427" t="s">
        <v>2830</v>
      </c>
      <c r="R427" t="s">
        <v>5415</v>
      </c>
      <c r="S427" t="s">
        <v>2830</v>
      </c>
      <c r="AB427" s="1"/>
      <c r="AE427" t="s">
        <v>5936</v>
      </c>
      <c r="AF427" t="s">
        <v>5983</v>
      </c>
      <c r="AG427" t="s">
        <v>5988</v>
      </c>
    </row>
    <row r="428" spans="1:33" x14ac:dyDescent="0.3">
      <c r="A428" s="3">
        <v>427</v>
      </c>
      <c r="B428" s="3" t="s">
        <v>3157</v>
      </c>
      <c r="C428" t="s">
        <v>3288</v>
      </c>
      <c r="D428" t="s">
        <v>3632</v>
      </c>
      <c r="F428" t="s">
        <v>3956</v>
      </c>
      <c r="G428" s="1"/>
      <c r="H428">
        <v>2019</v>
      </c>
      <c r="I428" t="s">
        <v>2830</v>
      </c>
      <c r="J428" t="s">
        <v>2830</v>
      </c>
      <c r="K428">
        <v>150</v>
      </c>
      <c r="L428">
        <v>155</v>
      </c>
      <c r="M428" t="s">
        <v>4421</v>
      </c>
      <c r="N428" t="s">
        <v>2830</v>
      </c>
      <c r="O428" t="s">
        <v>4904</v>
      </c>
      <c r="P428" t="s">
        <v>273</v>
      </c>
      <c r="R428" t="s">
        <v>5416</v>
      </c>
      <c r="S428" t="s">
        <v>5781</v>
      </c>
      <c r="AB428" s="1"/>
      <c r="AE428" t="s">
        <v>5897</v>
      </c>
      <c r="AF428" t="s">
        <v>5982</v>
      </c>
      <c r="AG428" t="s">
        <v>5988</v>
      </c>
    </row>
    <row r="429" spans="1:33" x14ac:dyDescent="0.3">
      <c r="A429" s="4">
        <v>428</v>
      </c>
      <c r="B429" s="6" t="s">
        <v>3157</v>
      </c>
      <c r="C429" t="s">
        <v>500</v>
      </c>
      <c r="D429" t="s">
        <v>3633</v>
      </c>
      <c r="F429" t="s">
        <v>503</v>
      </c>
      <c r="G429" s="1"/>
      <c r="H429">
        <v>2019</v>
      </c>
      <c r="I429" t="s">
        <v>2873</v>
      </c>
      <c r="J429" t="s">
        <v>2833</v>
      </c>
      <c r="K429">
        <v>6313</v>
      </c>
      <c r="L429">
        <v>6323</v>
      </c>
      <c r="M429" t="s">
        <v>4422</v>
      </c>
      <c r="N429" t="s">
        <v>4735</v>
      </c>
      <c r="O429" t="s">
        <v>2830</v>
      </c>
      <c r="P429" t="s">
        <v>506</v>
      </c>
      <c r="R429" t="s">
        <v>5417</v>
      </c>
      <c r="S429" t="s">
        <v>5782</v>
      </c>
      <c r="AB429" s="1"/>
      <c r="AE429" t="s">
        <v>5897</v>
      </c>
      <c r="AF429" t="s">
        <v>5981</v>
      </c>
      <c r="AG429" t="s">
        <v>5988</v>
      </c>
    </row>
    <row r="430" spans="1:33" x14ac:dyDescent="0.3">
      <c r="A430" s="3">
        <v>429</v>
      </c>
      <c r="B430" s="3" t="s">
        <v>3157</v>
      </c>
      <c r="C430" t="s">
        <v>3289</v>
      </c>
      <c r="D430" t="s">
        <v>3634</v>
      </c>
      <c r="F430" t="s">
        <v>3927</v>
      </c>
      <c r="G430" s="1"/>
      <c r="H430">
        <v>2019</v>
      </c>
      <c r="I430" t="s">
        <v>2839</v>
      </c>
      <c r="J430" t="s">
        <v>4149</v>
      </c>
      <c r="M430" t="s">
        <v>4423</v>
      </c>
      <c r="N430" t="s">
        <v>4717</v>
      </c>
      <c r="O430" t="s">
        <v>2830</v>
      </c>
      <c r="P430" t="s">
        <v>5138</v>
      </c>
      <c r="R430" t="s">
        <v>5418</v>
      </c>
      <c r="S430" t="s">
        <v>5783</v>
      </c>
      <c r="AB430" s="1"/>
      <c r="AE430" t="s">
        <v>5918</v>
      </c>
      <c r="AF430" t="s">
        <v>5981</v>
      </c>
      <c r="AG430" t="s">
        <v>5988</v>
      </c>
    </row>
    <row r="431" spans="1:33" x14ac:dyDescent="0.3">
      <c r="A431" s="4">
        <v>430</v>
      </c>
      <c r="B431" s="6" t="s">
        <v>3157</v>
      </c>
      <c r="C431" t="s">
        <v>2254</v>
      </c>
      <c r="D431" t="s">
        <v>3635</v>
      </c>
      <c r="F431" t="s">
        <v>3957</v>
      </c>
      <c r="G431" s="1"/>
      <c r="H431">
        <v>2019</v>
      </c>
      <c r="I431" t="s">
        <v>2830</v>
      </c>
      <c r="J431" t="s">
        <v>2830</v>
      </c>
      <c r="K431">
        <v>107</v>
      </c>
      <c r="L431">
        <v>115</v>
      </c>
      <c r="M431" t="s">
        <v>4424</v>
      </c>
      <c r="N431" t="s">
        <v>2830</v>
      </c>
      <c r="O431" t="s">
        <v>4905</v>
      </c>
      <c r="P431" t="s">
        <v>2260</v>
      </c>
      <c r="R431" t="s">
        <v>5419</v>
      </c>
      <c r="S431" t="s">
        <v>5784</v>
      </c>
      <c r="AB431" s="1"/>
      <c r="AE431" t="s">
        <v>5897</v>
      </c>
      <c r="AF431" t="s">
        <v>5982</v>
      </c>
      <c r="AG431" t="s">
        <v>5988</v>
      </c>
    </row>
    <row r="432" spans="1:33" x14ac:dyDescent="0.3">
      <c r="A432" s="3">
        <v>431</v>
      </c>
      <c r="B432" s="3" t="s">
        <v>3157</v>
      </c>
      <c r="C432" t="s">
        <v>3290</v>
      </c>
      <c r="D432" t="s">
        <v>3636</v>
      </c>
      <c r="F432" t="s">
        <v>3958</v>
      </c>
      <c r="G432" s="1"/>
      <c r="H432">
        <v>2019</v>
      </c>
      <c r="I432" t="s">
        <v>2830</v>
      </c>
      <c r="J432" t="s">
        <v>2830</v>
      </c>
      <c r="K432">
        <v>337</v>
      </c>
      <c r="L432">
        <v>350</v>
      </c>
      <c r="M432" t="s">
        <v>4425</v>
      </c>
      <c r="N432" t="s">
        <v>2830</v>
      </c>
      <c r="O432" t="s">
        <v>4906</v>
      </c>
      <c r="P432" t="s">
        <v>784</v>
      </c>
      <c r="R432" t="s">
        <v>5420</v>
      </c>
      <c r="S432" t="s">
        <v>5785</v>
      </c>
      <c r="AB432" s="1"/>
      <c r="AE432" t="s">
        <v>5897</v>
      </c>
      <c r="AF432" t="s">
        <v>5982</v>
      </c>
      <c r="AG432" t="s">
        <v>5988</v>
      </c>
    </row>
    <row r="433" spans="1:33" x14ac:dyDescent="0.3">
      <c r="A433" s="4">
        <v>432</v>
      </c>
      <c r="B433" s="6" t="s">
        <v>3157</v>
      </c>
      <c r="C433" t="s">
        <v>3291</v>
      </c>
      <c r="D433" t="s">
        <v>3637</v>
      </c>
      <c r="F433" t="s">
        <v>3959</v>
      </c>
      <c r="G433" s="1"/>
      <c r="H433">
        <v>2019</v>
      </c>
      <c r="I433" t="s">
        <v>2830</v>
      </c>
      <c r="J433" t="s">
        <v>2830</v>
      </c>
      <c r="K433">
        <v>128</v>
      </c>
      <c r="L433">
        <v>135</v>
      </c>
      <c r="M433" t="s">
        <v>4426</v>
      </c>
      <c r="N433" t="s">
        <v>4736</v>
      </c>
      <c r="O433" t="s">
        <v>4907</v>
      </c>
      <c r="P433" t="s">
        <v>1655</v>
      </c>
      <c r="R433" t="s">
        <v>5421</v>
      </c>
      <c r="S433" t="s">
        <v>5786</v>
      </c>
      <c r="AB433" s="1"/>
      <c r="AE433" t="s">
        <v>5937</v>
      </c>
      <c r="AF433" t="s">
        <v>5982</v>
      </c>
      <c r="AG433" t="s">
        <v>5988</v>
      </c>
    </row>
    <row r="434" spans="1:33" x14ac:dyDescent="0.3">
      <c r="A434" s="3">
        <v>433</v>
      </c>
      <c r="B434" s="3" t="s">
        <v>3157</v>
      </c>
      <c r="C434" t="s">
        <v>3292</v>
      </c>
      <c r="D434" t="s">
        <v>3638</v>
      </c>
      <c r="F434" t="s">
        <v>3960</v>
      </c>
      <c r="G434" s="1"/>
      <c r="H434">
        <v>2019</v>
      </c>
      <c r="I434" t="s">
        <v>4183</v>
      </c>
      <c r="J434" t="s">
        <v>2891</v>
      </c>
      <c r="M434" t="s">
        <v>4427</v>
      </c>
      <c r="N434" t="s">
        <v>4737</v>
      </c>
      <c r="O434" t="s">
        <v>2830</v>
      </c>
      <c r="P434" t="s">
        <v>5139</v>
      </c>
      <c r="R434" t="s">
        <v>5422</v>
      </c>
      <c r="S434" t="s">
        <v>2830</v>
      </c>
      <c r="AB434" s="1"/>
      <c r="AE434" t="s">
        <v>5938</v>
      </c>
      <c r="AF434" t="s">
        <v>5982</v>
      </c>
      <c r="AG434" t="s">
        <v>5988</v>
      </c>
    </row>
    <row r="435" spans="1:33" x14ac:dyDescent="0.3">
      <c r="A435" s="4">
        <v>434</v>
      </c>
      <c r="B435" s="6" t="s">
        <v>3157</v>
      </c>
      <c r="C435" t="s">
        <v>3293</v>
      </c>
      <c r="D435" t="s">
        <v>3639</v>
      </c>
      <c r="F435" t="s">
        <v>3961</v>
      </c>
      <c r="G435" s="1"/>
      <c r="H435">
        <v>2019</v>
      </c>
      <c r="I435" t="s">
        <v>2910</v>
      </c>
      <c r="J435" t="s">
        <v>2830</v>
      </c>
      <c r="M435" t="s">
        <v>4428</v>
      </c>
      <c r="N435" t="s">
        <v>4738</v>
      </c>
      <c r="O435" t="s">
        <v>2830</v>
      </c>
      <c r="P435" t="s">
        <v>5140</v>
      </c>
      <c r="R435" t="s">
        <v>5423</v>
      </c>
      <c r="S435" t="s">
        <v>2830</v>
      </c>
      <c r="AB435" s="1"/>
      <c r="AE435" t="s">
        <v>5939</v>
      </c>
      <c r="AF435" t="s">
        <v>5982</v>
      </c>
      <c r="AG435" t="s">
        <v>5988</v>
      </c>
    </row>
    <row r="436" spans="1:33" x14ac:dyDescent="0.3">
      <c r="A436" s="3">
        <v>435</v>
      </c>
      <c r="B436" s="3" t="s">
        <v>3157</v>
      </c>
      <c r="C436" t="s">
        <v>3294</v>
      </c>
      <c r="D436" t="s">
        <v>3640</v>
      </c>
      <c r="F436" t="s">
        <v>3962</v>
      </c>
      <c r="G436" s="1"/>
      <c r="H436">
        <v>2019</v>
      </c>
      <c r="I436" t="s">
        <v>2830</v>
      </c>
      <c r="J436" t="s">
        <v>2830</v>
      </c>
      <c r="K436">
        <v>2270</v>
      </c>
      <c r="L436">
        <v>2277</v>
      </c>
      <c r="M436" t="s">
        <v>4429</v>
      </c>
      <c r="N436" t="s">
        <v>2830</v>
      </c>
      <c r="O436" t="s">
        <v>4908</v>
      </c>
      <c r="P436" t="s">
        <v>1250</v>
      </c>
      <c r="R436" t="s">
        <v>5424</v>
      </c>
      <c r="S436" t="s">
        <v>5787</v>
      </c>
      <c r="AB436" s="1"/>
      <c r="AE436" t="s">
        <v>5897</v>
      </c>
      <c r="AF436" t="s">
        <v>5982</v>
      </c>
      <c r="AG436" t="s">
        <v>5988</v>
      </c>
    </row>
    <row r="437" spans="1:33" x14ac:dyDescent="0.3">
      <c r="A437" s="4">
        <v>436</v>
      </c>
      <c r="B437" s="6" t="s">
        <v>3157</v>
      </c>
      <c r="C437" t="s">
        <v>1877</v>
      </c>
      <c r="D437" t="s">
        <v>3641</v>
      </c>
      <c r="F437" t="s">
        <v>3963</v>
      </c>
      <c r="G437" s="1"/>
      <c r="H437">
        <v>2019</v>
      </c>
      <c r="I437" t="s">
        <v>2959</v>
      </c>
      <c r="J437" t="s">
        <v>2868</v>
      </c>
      <c r="K437">
        <v>32</v>
      </c>
      <c r="L437">
        <v>37</v>
      </c>
      <c r="M437" t="s">
        <v>4430</v>
      </c>
      <c r="N437" t="s">
        <v>4739</v>
      </c>
      <c r="O437" t="s">
        <v>2830</v>
      </c>
      <c r="P437" t="s">
        <v>1883</v>
      </c>
      <c r="R437" t="s">
        <v>5425</v>
      </c>
      <c r="S437" t="s">
        <v>2830</v>
      </c>
      <c r="AB437" s="1"/>
      <c r="AE437" t="s">
        <v>5897</v>
      </c>
      <c r="AF437" t="s">
        <v>5981</v>
      </c>
      <c r="AG437" t="s">
        <v>5988</v>
      </c>
    </row>
    <row r="438" spans="1:33" x14ac:dyDescent="0.3">
      <c r="A438" s="3">
        <v>437</v>
      </c>
      <c r="B438" s="3" t="s">
        <v>3157</v>
      </c>
      <c r="C438" t="s">
        <v>3295</v>
      </c>
      <c r="D438" t="s">
        <v>3642</v>
      </c>
      <c r="F438" t="s">
        <v>3964</v>
      </c>
      <c r="G438" s="1"/>
      <c r="H438">
        <v>2019</v>
      </c>
      <c r="I438" t="s">
        <v>2830</v>
      </c>
      <c r="J438" t="s">
        <v>2830</v>
      </c>
      <c r="K438">
        <v>194</v>
      </c>
      <c r="L438">
        <v>199</v>
      </c>
      <c r="M438" t="s">
        <v>4431</v>
      </c>
      <c r="N438" t="s">
        <v>2830</v>
      </c>
      <c r="O438" t="s">
        <v>4909</v>
      </c>
      <c r="P438" t="s">
        <v>5141</v>
      </c>
      <c r="R438" t="s">
        <v>5426</v>
      </c>
      <c r="S438" t="s">
        <v>5788</v>
      </c>
      <c r="AB438" s="1"/>
      <c r="AE438" t="s">
        <v>5897</v>
      </c>
      <c r="AF438" t="s">
        <v>5982</v>
      </c>
      <c r="AG438" t="s">
        <v>5988</v>
      </c>
    </row>
    <row r="439" spans="1:33" x14ac:dyDescent="0.3">
      <c r="A439" s="4">
        <v>438</v>
      </c>
      <c r="B439" s="6" t="s">
        <v>3157</v>
      </c>
      <c r="C439" t="s">
        <v>3296</v>
      </c>
      <c r="D439" t="s">
        <v>3643</v>
      </c>
      <c r="F439" t="s">
        <v>3965</v>
      </c>
      <c r="G439" s="1"/>
      <c r="H439">
        <v>2019</v>
      </c>
      <c r="I439" t="s">
        <v>4158</v>
      </c>
      <c r="J439" t="s">
        <v>2833</v>
      </c>
      <c r="M439" t="s">
        <v>4432</v>
      </c>
      <c r="N439" t="s">
        <v>4740</v>
      </c>
      <c r="O439" t="s">
        <v>2830</v>
      </c>
      <c r="P439" t="s">
        <v>5142</v>
      </c>
      <c r="R439" t="s">
        <v>5427</v>
      </c>
      <c r="S439" t="s">
        <v>2830</v>
      </c>
      <c r="AB439" s="1"/>
      <c r="AE439" t="s">
        <v>5940</v>
      </c>
      <c r="AF439" t="s">
        <v>5981</v>
      </c>
      <c r="AG439" t="s">
        <v>5988</v>
      </c>
    </row>
    <row r="440" spans="1:33" x14ac:dyDescent="0.3">
      <c r="A440" s="3">
        <v>439</v>
      </c>
      <c r="B440" s="3" t="s">
        <v>3157</v>
      </c>
      <c r="C440" t="s">
        <v>563</v>
      </c>
      <c r="D440" t="s">
        <v>3644</v>
      </c>
      <c r="F440" t="s">
        <v>3966</v>
      </c>
      <c r="G440" s="1"/>
      <c r="H440">
        <v>2019</v>
      </c>
      <c r="I440" t="s">
        <v>2830</v>
      </c>
      <c r="J440" t="s">
        <v>2830</v>
      </c>
      <c r="K440">
        <v>121</v>
      </c>
      <c r="L440">
        <v>130</v>
      </c>
      <c r="M440" t="s">
        <v>4433</v>
      </c>
      <c r="N440" t="s">
        <v>2830</v>
      </c>
      <c r="O440" t="s">
        <v>4910</v>
      </c>
      <c r="P440" t="s">
        <v>569</v>
      </c>
      <c r="R440" t="s">
        <v>5428</v>
      </c>
      <c r="S440" t="s">
        <v>5789</v>
      </c>
      <c r="AB440" s="1"/>
      <c r="AE440" t="s">
        <v>5897</v>
      </c>
      <c r="AF440" t="s">
        <v>5982</v>
      </c>
      <c r="AG440" t="s">
        <v>5988</v>
      </c>
    </row>
    <row r="441" spans="1:33" x14ac:dyDescent="0.3">
      <c r="A441" s="4">
        <v>440</v>
      </c>
      <c r="B441" s="6" t="s">
        <v>3157</v>
      </c>
      <c r="C441" t="s">
        <v>3297</v>
      </c>
      <c r="D441" t="s">
        <v>3645</v>
      </c>
      <c r="F441" t="s">
        <v>3967</v>
      </c>
      <c r="G441" s="1"/>
      <c r="H441">
        <v>2019</v>
      </c>
      <c r="I441" t="s">
        <v>2830</v>
      </c>
      <c r="J441" t="s">
        <v>2830</v>
      </c>
      <c r="K441">
        <v>132</v>
      </c>
      <c r="L441">
        <v>136</v>
      </c>
      <c r="M441" t="s">
        <v>4434</v>
      </c>
      <c r="N441" t="s">
        <v>2830</v>
      </c>
      <c r="O441" t="s">
        <v>4911</v>
      </c>
      <c r="P441" t="s">
        <v>5143</v>
      </c>
      <c r="R441" t="s">
        <v>5429</v>
      </c>
      <c r="S441" t="s">
        <v>5790</v>
      </c>
      <c r="AB441" s="1"/>
      <c r="AE441" t="s">
        <v>5897</v>
      </c>
      <c r="AF441" t="s">
        <v>5982</v>
      </c>
      <c r="AG441" t="s">
        <v>5988</v>
      </c>
    </row>
    <row r="442" spans="1:33" x14ac:dyDescent="0.3">
      <c r="A442" s="3">
        <v>441</v>
      </c>
      <c r="B442" s="3" t="s">
        <v>3157</v>
      </c>
      <c r="C442" t="s">
        <v>3298</v>
      </c>
      <c r="D442" t="s">
        <v>3646</v>
      </c>
      <c r="F442" t="s">
        <v>3932</v>
      </c>
      <c r="G442" s="1"/>
      <c r="H442">
        <v>2019</v>
      </c>
      <c r="I442" t="s">
        <v>2945</v>
      </c>
      <c r="J442" t="s">
        <v>2830</v>
      </c>
      <c r="K442">
        <v>18</v>
      </c>
      <c r="L442">
        <v>32</v>
      </c>
      <c r="M442" t="s">
        <v>4435</v>
      </c>
      <c r="N442" t="s">
        <v>4721</v>
      </c>
      <c r="O442" t="s">
        <v>2830</v>
      </c>
      <c r="P442" t="s">
        <v>5144</v>
      </c>
      <c r="R442" t="s">
        <v>5430</v>
      </c>
      <c r="S442" t="s">
        <v>5791</v>
      </c>
      <c r="AB442" s="1"/>
      <c r="AE442" t="s">
        <v>5899</v>
      </c>
      <c r="AF442" t="s">
        <v>5981</v>
      </c>
      <c r="AG442" t="s">
        <v>5988</v>
      </c>
    </row>
    <row r="443" spans="1:33" x14ac:dyDescent="0.3">
      <c r="A443" s="4">
        <v>442</v>
      </c>
      <c r="B443" s="6" t="s">
        <v>3157</v>
      </c>
      <c r="C443" t="s">
        <v>3299</v>
      </c>
      <c r="D443" t="s">
        <v>3647</v>
      </c>
      <c r="F443" t="s">
        <v>3968</v>
      </c>
      <c r="G443" s="1"/>
      <c r="H443">
        <v>2019</v>
      </c>
      <c r="I443" t="s">
        <v>2863</v>
      </c>
      <c r="J443" t="s">
        <v>2830</v>
      </c>
      <c r="K443">
        <v>48</v>
      </c>
      <c r="L443">
        <v>68</v>
      </c>
      <c r="M443" t="s">
        <v>4436</v>
      </c>
      <c r="N443" t="s">
        <v>4741</v>
      </c>
      <c r="O443" t="s">
        <v>2830</v>
      </c>
      <c r="P443" t="s">
        <v>5145</v>
      </c>
      <c r="R443" t="s">
        <v>5431</v>
      </c>
      <c r="S443" t="s">
        <v>5792</v>
      </c>
      <c r="AB443" s="1"/>
      <c r="AE443" t="s">
        <v>5899</v>
      </c>
      <c r="AF443" t="s">
        <v>5981</v>
      </c>
      <c r="AG443" t="s">
        <v>5988</v>
      </c>
    </row>
    <row r="444" spans="1:33" x14ac:dyDescent="0.3">
      <c r="A444" s="3">
        <v>443</v>
      </c>
      <c r="B444" s="3" t="s">
        <v>3157</v>
      </c>
      <c r="C444" t="s">
        <v>575</v>
      </c>
      <c r="D444" t="s">
        <v>3648</v>
      </c>
      <c r="F444" t="s">
        <v>3969</v>
      </c>
      <c r="G444" s="1"/>
      <c r="H444">
        <v>2019</v>
      </c>
      <c r="I444" t="s">
        <v>2830</v>
      </c>
      <c r="J444" t="s">
        <v>2830</v>
      </c>
      <c r="K444">
        <v>781</v>
      </c>
      <c r="L444">
        <v>788</v>
      </c>
      <c r="M444" t="s">
        <v>4437</v>
      </c>
      <c r="N444" t="s">
        <v>2830</v>
      </c>
      <c r="O444" t="s">
        <v>4912</v>
      </c>
      <c r="P444" t="s">
        <v>581</v>
      </c>
      <c r="R444" t="s">
        <v>5432</v>
      </c>
      <c r="S444" t="s">
        <v>5793</v>
      </c>
      <c r="AB444" s="1"/>
      <c r="AE444" t="s">
        <v>5897</v>
      </c>
      <c r="AF444" t="s">
        <v>5982</v>
      </c>
      <c r="AG444" t="s">
        <v>5988</v>
      </c>
    </row>
    <row r="445" spans="1:33" x14ac:dyDescent="0.3">
      <c r="A445" s="4">
        <v>444</v>
      </c>
      <c r="B445" s="6" t="s">
        <v>3157</v>
      </c>
      <c r="C445" t="s">
        <v>981</v>
      </c>
      <c r="D445" t="s">
        <v>3649</v>
      </c>
      <c r="F445" t="s">
        <v>3969</v>
      </c>
      <c r="G445" s="1"/>
      <c r="H445">
        <v>2019</v>
      </c>
      <c r="I445" t="s">
        <v>2830</v>
      </c>
      <c r="J445" t="s">
        <v>2830</v>
      </c>
      <c r="K445">
        <v>1177</v>
      </c>
      <c r="L445">
        <v>1182</v>
      </c>
      <c r="M445" t="s">
        <v>4438</v>
      </c>
      <c r="N445" t="s">
        <v>2830</v>
      </c>
      <c r="O445" t="s">
        <v>4912</v>
      </c>
      <c r="P445" t="s">
        <v>985</v>
      </c>
      <c r="R445" t="s">
        <v>5433</v>
      </c>
      <c r="S445" t="s">
        <v>5794</v>
      </c>
      <c r="AB445" s="1"/>
      <c r="AE445" t="s">
        <v>5897</v>
      </c>
      <c r="AF445" t="s">
        <v>5982</v>
      </c>
      <c r="AG445" t="s">
        <v>5988</v>
      </c>
    </row>
    <row r="446" spans="1:33" x14ac:dyDescent="0.3">
      <c r="A446" s="3">
        <v>445</v>
      </c>
      <c r="B446" s="3" t="s">
        <v>3157</v>
      </c>
      <c r="C446" t="s">
        <v>3300</v>
      </c>
      <c r="D446" t="s">
        <v>3650</v>
      </c>
      <c r="F446" t="s">
        <v>3970</v>
      </c>
      <c r="G446" s="1"/>
      <c r="H446">
        <v>2019</v>
      </c>
      <c r="I446" t="s">
        <v>2830</v>
      </c>
      <c r="J446" t="s">
        <v>2830</v>
      </c>
      <c r="K446">
        <v>1</v>
      </c>
      <c r="L446">
        <v>473</v>
      </c>
      <c r="M446" t="s">
        <v>4439</v>
      </c>
      <c r="N446" t="s">
        <v>2830</v>
      </c>
      <c r="O446" t="s">
        <v>4913</v>
      </c>
      <c r="P446" t="s">
        <v>5146</v>
      </c>
      <c r="R446" t="s">
        <v>5434</v>
      </c>
      <c r="S446" t="s">
        <v>2830</v>
      </c>
      <c r="AB446" s="1"/>
      <c r="AE446" t="s">
        <v>5941</v>
      </c>
      <c r="AF446" t="s">
        <v>5986</v>
      </c>
      <c r="AG446" t="s">
        <v>5988</v>
      </c>
    </row>
    <row r="447" spans="1:33" x14ac:dyDescent="0.3">
      <c r="A447" s="4">
        <v>446</v>
      </c>
      <c r="B447" s="6" t="s">
        <v>3157</v>
      </c>
      <c r="C447" t="s">
        <v>3301</v>
      </c>
      <c r="D447" t="s">
        <v>3651</v>
      </c>
      <c r="F447" t="s">
        <v>3971</v>
      </c>
      <c r="G447" s="1"/>
      <c r="H447">
        <v>2019</v>
      </c>
      <c r="I447" t="s">
        <v>2830</v>
      </c>
      <c r="J447" t="s">
        <v>2830</v>
      </c>
      <c r="M447" t="s">
        <v>4440</v>
      </c>
      <c r="N447" t="s">
        <v>2830</v>
      </c>
      <c r="O447" t="s">
        <v>4914</v>
      </c>
      <c r="P447" t="s">
        <v>5147</v>
      </c>
      <c r="R447" t="s">
        <v>5435</v>
      </c>
      <c r="S447" t="s">
        <v>5795</v>
      </c>
      <c r="AB447" s="1"/>
      <c r="AE447" t="s">
        <v>5912</v>
      </c>
      <c r="AF447" t="s">
        <v>5982</v>
      </c>
      <c r="AG447" t="s">
        <v>5988</v>
      </c>
    </row>
    <row r="448" spans="1:33" x14ac:dyDescent="0.3">
      <c r="A448" s="3">
        <v>447</v>
      </c>
      <c r="B448" s="3" t="s">
        <v>3157</v>
      </c>
      <c r="C448" t="s">
        <v>3302</v>
      </c>
      <c r="D448" t="s">
        <v>3652</v>
      </c>
      <c r="F448" t="s">
        <v>3972</v>
      </c>
      <c r="G448" s="1"/>
      <c r="H448">
        <v>2019</v>
      </c>
      <c r="I448" t="s">
        <v>4184</v>
      </c>
      <c r="J448" t="s">
        <v>2830</v>
      </c>
      <c r="K448">
        <v>473</v>
      </c>
      <c r="L448">
        <v>492</v>
      </c>
      <c r="M448" t="s">
        <v>4441</v>
      </c>
      <c r="N448" t="s">
        <v>2830</v>
      </c>
      <c r="O448" t="s">
        <v>4915</v>
      </c>
      <c r="P448" t="s">
        <v>5148</v>
      </c>
      <c r="R448" t="s">
        <v>5436</v>
      </c>
      <c r="S448" t="s">
        <v>5796</v>
      </c>
      <c r="AB448" s="1"/>
      <c r="AE448" t="s">
        <v>5923</v>
      </c>
      <c r="AF448" t="s">
        <v>5984</v>
      </c>
      <c r="AG448" t="s">
        <v>5988</v>
      </c>
    </row>
    <row r="449" spans="1:33" x14ac:dyDescent="0.3">
      <c r="A449" s="4">
        <v>448</v>
      </c>
      <c r="B449" s="6" t="s">
        <v>3157</v>
      </c>
      <c r="C449" t="s">
        <v>2682</v>
      </c>
      <c r="D449" t="s">
        <v>3653</v>
      </c>
      <c r="F449" t="s">
        <v>146</v>
      </c>
      <c r="G449" s="1"/>
      <c r="H449">
        <v>2019</v>
      </c>
      <c r="I449" t="s">
        <v>2887</v>
      </c>
      <c r="J449" t="s">
        <v>2830</v>
      </c>
      <c r="K449">
        <v>169657</v>
      </c>
      <c r="L449">
        <v>169676</v>
      </c>
      <c r="M449" t="s">
        <v>4442</v>
      </c>
      <c r="N449" t="s">
        <v>4680</v>
      </c>
      <c r="O449" t="s">
        <v>2830</v>
      </c>
      <c r="P449" t="s">
        <v>2686</v>
      </c>
      <c r="R449" t="s">
        <v>5437</v>
      </c>
      <c r="S449" t="s">
        <v>5797</v>
      </c>
      <c r="AB449" s="1"/>
      <c r="AE449" t="s">
        <v>5897</v>
      </c>
      <c r="AF449" t="s">
        <v>5981</v>
      </c>
      <c r="AG449" t="s">
        <v>5988</v>
      </c>
    </row>
    <row r="450" spans="1:33" x14ac:dyDescent="0.3">
      <c r="A450" s="3">
        <v>449</v>
      </c>
      <c r="B450" s="3" t="s">
        <v>3157</v>
      </c>
      <c r="C450" t="s">
        <v>3303</v>
      </c>
      <c r="D450" t="s">
        <v>3654</v>
      </c>
      <c r="F450" t="s">
        <v>3864</v>
      </c>
      <c r="G450" s="1"/>
      <c r="H450">
        <v>2019</v>
      </c>
      <c r="I450" t="s">
        <v>4185</v>
      </c>
      <c r="J450" t="s">
        <v>2830</v>
      </c>
      <c r="K450">
        <v>63</v>
      </c>
      <c r="L450">
        <v>78</v>
      </c>
      <c r="M450" t="s">
        <v>4443</v>
      </c>
      <c r="N450" t="s">
        <v>4677</v>
      </c>
      <c r="O450" t="s">
        <v>4916</v>
      </c>
      <c r="P450" t="s">
        <v>5149</v>
      </c>
      <c r="R450" t="s">
        <v>5438</v>
      </c>
      <c r="S450" t="s">
        <v>5798</v>
      </c>
      <c r="AB450" s="1"/>
      <c r="AE450" t="s">
        <v>5894</v>
      </c>
      <c r="AF450" t="s">
        <v>5982</v>
      </c>
      <c r="AG450" t="s">
        <v>5988</v>
      </c>
    </row>
    <row r="451" spans="1:33" x14ac:dyDescent="0.3">
      <c r="A451" s="4">
        <v>450</v>
      </c>
      <c r="B451" s="6" t="s">
        <v>3157</v>
      </c>
      <c r="C451" t="s">
        <v>3304</v>
      </c>
      <c r="D451" t="s">
        <v>3655</v>
      </c>
      <c r="F451" t="s">
        <v>3973</v>
      </c>
      <c r="G451" s="1"/>
      <c r="H451">
        <v>2019</v>
      </c>
      <c r="I451" t="s">
        <v>2830</v>
      </c>
      <c r="J451" t="s">
        <v>2830</v>
      </c>
      <c r="K451">
        <v>313</v>
      </c>
      <c r="L451">
        <v>326</v>
      </c>
      <c r="M451" t="s">
        <v>4444</v>
      </c>
      <c r="N451" t="s">
        <v>2830</v>
      </c>
      <c r="O451" t="s">
        <v>4917</v>
      </c>
      <c r="P451" t="s">
        <v>2830</v>
      </c>
      <c r="R451" t="s">
        <v>5439</v>
      </c>
      <c r="S451" t="s">
        <v>2830</v>
      </c>
      <c r="AB451" s="1"/>
      <c r="AE451" t="s">
        <v>5935</v>
      </c>
      <c r="AF451" t="s">
        <v>5982</v>
      </c>
      <c r="AG451" t="s">
        <v>5988</v>
      </c>
    </row>
    <row r="452" spans="1:33" x14ac:dyDescent="0.3">
      <c r="A452" s="3">
        <v>451</v>
      </c>
      <c r="B452" s="3" t="s">
        <v>3157</v>
      </c>
      <c r="C452" t="s">
        <v>3305</v>
      </c>
      <c r="D452" t="s">
        <v>3656</v>
      </c>
      <c r="F452" t="s">
        <v>3974</v>
      </c>
      <c r="G452" s="1"/>
      <c r="H452">
        <v>2019</v>
      </c>
      <c r="I452" t="s">
        <v>2887</v>
      </c>
      <c r="J452" t="s">
        <v>2869</v>
      </c>
      <c r="K452">
        <v>171</v>
      </c>
      <c r="L452">
        <v>184</v>
      </c>
      <c r="M452" t="s">
        <v>4445</v>
      </c>
      <c r="N452" t="s">
        <v>4742</v>
      </c>
      <c r="O452" t="s">
        <v>2830</v>
      </c>
      <c r="P452" t="s">
        <v>5150</v>
      </c>
      <c r="R452" t="s">
        <v>5440</v>
      </c>
      <c r="S452" t="s">
        <v>5799</v>
      </c>
      <c r="AB452" s="1"/>
      <c r="AE452" t="s">
        <v>5942</v>
      </c>
      <c r="AF452" t="s">
        <v>5981</v>
      </c>
      <c r="AG452" t="s">
        <v>5988</v>
      </c>
    </row>
    <row r="453" spans="1:33" x14ac:dyDescent="0.3">
      <c r="A453" s="4">
        <v>452</v>
      </c>
      <c r="B453" s="6" t="s">
        <v>3157</v>
      </c>
      <c r="C453" t="s">
        <v>3306</v>
      </c>
      <c r="D453" t="s">
        <v>3657</v>
      </c>
      <c r="F453" t="s">
        <v>3975</v>
      </c>
      <c r="G453" s="1"/>
      <c r="H453">
        <v>2019</v>
      </c>
      <c r="I453" t="s">
        <v>4186</v>
      </c>
      <c r="J453" t="s">
        <v>2883</v>
      </c>
      <c r="K453">
        <v>925</v>
      </c>
      <c r="L453">
        <v>945</v>
      </c>
      <c r="M453" t="s">
        <v>4446</v>
      </c>
      <c r="N453" t="s">
        <v>4743</v>
      </c>
      <c r="O453" t="s">
        <v>2830</v>
      </c>
      <c r="P453" t="s">
        <v>2830</v>
      </c>
      <c r="R453" t="s">
        <v>5441</v>
      </c>
      <c r="S453" t="s">
        <v>5800</v>
      </c>
      <c r="AB453" s="1"/>
      <c r="AE453" t="s">
        <v>5943</v>
      </c>
      <c r="AF453" t="s">
        <v>5981</v>
      </c>
      <c r="AG453" t="s">
        <v>5988</v>
      </c>
    </row>
    <row r="454" spans="1:33" x14ac:dyDescent="0.3">
      <c r="A454" s="3">
        <v>453</v>
      </c>
      <c r="B454" s="3" t="s">
        <v>3157</v>
      </c>
      <c r="C454" t="s">
        <v>3307</v>
      </c>
      <c r="D454" t="s">
        <v>3658</v>
      </c>
      <c r="F454" t="s">
        <v>3870</v>
      </c>
      <c r="G454" s="1"/>
      <c r="H454">
        <v>2019</v>
      </c>
      <c r="I454" t="s">
        <v>4187</v>
      </c>
      <c r="J454" t="s">
        <v>2830</v>
      </c>
      <c r="M454" t="s">
        <v>4447</v>
      </c>
      <c r="N454" t="s">
        <v>2830</v>
      </c>
      <c r="O454" t="s">
        <v>4918</v>
      </c>
      <c r="P454" t="s">
        <v>5151</v>
      </c>
      <c r="R454" t="s">
        <v>5442</v>
      </c>
      <c r="S454" t="s">
        <v>2830</v>
      </c>
      <c r="AB454" s="1"/>
      <c r="AE454" t="s">
        <v>5903</v>
      </c>
      <c r="AF454" t="s">
        <v>5982</v>
      </c>
      <c r="AG454" t="s">
        <v>5988</v>
      </c>
    </row>
    <row r="455" spans="1:33" x14ac:dyDescent="0.3">
      <c r="A455" s="4">
        <v>454</v>
      </c>
      <c r="B455" s="6" t="s">
        <v>3157</v>
      </c>
      <c r="C455" t="s">
        <v>3308</v>
      </c>
      <c r="D455" t="s">
        <v>3518</v>
      </c>
      <c r="F455" t="s">
        <v>3976</v>
      </c>
      <c r="G455" s="1"/>
      <c r="H455">
        <v>2019</v>
      </c>
      <c r="I455" t="s">
        <v>4188</v>
      </c>
      <c r="J455" t="s">
        <v>2830</v>
      </c>
      <c r="M455" t="s">
        <v>4448</v>
      </c>
      <c r="N455" t="s">
        <v>4744</v>
      </c>
      <c r="O455" t="s">
        <v>4919</v>
      </c>
      <c r="P455" t="s">
        <v>2830</v>
      </c>
      <c r="R455" t="s">
        <v>5443</v>
      </c>
      <c r="S455" t="s">
        <v>2830</v>
      </c>
      <c r="AB455" s="1"/>
      <c r="AE455" t="s">
        <v>5936</v>
      </c>
      <c r="AF455" t="s">
        <v>5983</v>
      </c>
      <c r="AG455" t="s">
        <v>5988</v>
      </c>
    </row>
    <row r="456" spans="1:33" x14ac:dyDescent="0.3">
      <c r="A456" s="3">
        <v>455</v>
      </c>
      <c r="B456" s="3" t="s">
        <v>3157</v>
      </c>
      <c r="C456" t="s">
        <v>3309</v>
      </c>
      <c r="D456" t="s">
        <v>3659</v>
      </c>
      <c r="F456" t="s">
        <v>3977</v>
      </c>
      <c r="G456" s="1"/>
      <c r="H456">
        <v>2019</v>
      </c>
      <c r="I456" t="s">
        <v>2830</v>
      </c>
      <c r="J456" t="s">
        <v>2830</v>
      </c>
      <c r="K456">
        <v>747</v>
      </c>
      <c r="L456">
        <v>756</v>
      </c>
      <c r="M456" t="s">
        <v>4449</v>
      </c>
      <c r="N456" t="s">
        <v>2830</v>
      </c>
      <c r="O456" t="s">
        <v>4920</v>
      </c>
      <c r="P456" t="s">
        <v>2830</v>
      </c>
      <c r="R456" t="s">
        <v>5444</v>
      </c>
      <c r="S456" t="s">
        <v>5801</v>
      </c>
      <c r="AB456" s="1"/>
      <c r="AE456" t="s">
        <v>5944</v>
      </c>
      <c r="AF456" t="s">
        <v>5982</v>
      </c>
      <c r="AG456" t="s">
        <v>5988</v>
      </c>
    </row>
    <row r="457" spans="1:33" x14ac:dyDescent="0.3">
      <c r="A457" s="4">
        <v>456</v>
      </c>
      <c r="B457" s="6" t="s">
        <v>3157</v>
      </c>
      <c r="C457" t="s">
        <v>3310</v>
      </c>
      <c r="D457" t="s">
        <v>3518</v>
      </c>
      <c r="F457" t="s">
        <v>3864</v>
      </c>
      <c r="G457" s="1"/>
      <c r="H457">
        <v>2019</v>
      </c>
      <c r="I457" t="s">
        <v>4189</v>
      </c>
      <c r="J457" t="s">
        <v>2830</v>
      </c>
      <c r="M457" t="s">
        <v>4450</v>
      </c>
      <c r="N457" t="s">
        <v>4677</v>
      </c>
      <c r="O457" t="s">
        <v>4921</v>
      </c>
      <c r="P457" t="s">
        <v>2830</v>
      </c>
      <c r="R457" t="s">
        <v>5445</v>
      </c>
      <c r="S457" t="s">
        <v>2830</v>
      </c>
      <c r="AB457" s="1"/>
      <c r="AE457" t="s">
        <v>5936</v>
      </c>
      <c r="AF457" t="s">
        <v>5983</v>
      </c>
      <c r="AG457" t="s">
        <v>5988</v>
      </c>
    </row>
    <row r="458" spans="1:33" x14ac:dyDescent="0.3">
      <c r="A458" s="3">
        <v>457</v>
      </c>
      <c r="B458" s="3" t="s">
        <v>3157</v>
      </c>
      <c r="C458" t="s">
        <v>648</v>
      </c>
      <c r="D458" t="s">
        <v>3660</v>
      </c>
      <c r="F458" t="s">
        <v>146</v>
      </c>
      <c r="G458" s="1"/>
      <c r="H458">
        <v>2019</v>
      </c>
      <c r="I458" t="s">
        <v>2887</v>
      </c>
      <c r="J458" t="s">
        <v>2830</v>
      </c>
      <c r="K458">
        <v>69422</v>
      </c>
      <c r="L458">
        <v>69433</v>
      </c>
      <c r="M458" t="s">
        <v>4451</v>
      </c>
      <c r="N458" t="s">
        <v>4680</v>
      </c>
      <c r="O458" t="s">
        <v>2830</v>
      </c>
      <c r="P458" t="s">
        <v>652</v>
      </c>
      <c r="R458" t="s">
        <v>5446</v>
      </c>
      <c r="S458" t="s">
        <v>5802</v>
      </c>
      <c r="AB458" s="1"/>
      <c r="AE458" t="s">
        <v>5897</v>
      </c>
      <c r="AF458" t="s">
        <v>5981</v>
      </c>
      <c r="AG458" t="s">
        <v>5988</v>
      </c>
    </row>
    <row r="459" spans="1:33" x14ac:dyDescent="0.3">
      <c r="A459" s="4">
        <v>458</v>
      </c>
      <c r="B459" s="6" t="s">
        <v>3157</v>
      </c>
      <c r="C459" t="s">
        <v>3311</v>
      </c>
      <c r="D459" t="s">
        <v>3661</v>
      </c>
      <c r="F459" t="s">
        <v>3921</v>
      </c>
      <c r="G459" s="1"/>
      <c r="H459">
        <v>2019</v>
      </c>
      <c r="I459" t="s">
        <v>4190</v>
      </c>
      <c r="J459" t="s">
        <v>2830</v>
      </c>
      <c r="K459">
        <v>83</v>
      </c>
      <c r="L459">
        <v>94</v>
      </c>
      <c r="M459" t="s">
        <v>4452</v>
      </c>
      <c r="N459" t="s">
        <v>4713</v>
      </c>
      <c r="O459" t="s">
        <v>4922</v>
      </c>
      <c r="P459" t="s">
        <v>5152</v>
      </c>
      <c r="R459" t="s">
        <v>5447</v>
      </c>
      <c r="S459" t="s">
        <v>5803</v>
      </c>
      <c r="AB459" s="1"/>
      <c r="AE459" t="s">
        <v>5936</v>
      </c>
      <c r="AF459" t="s">
        <v>5982</v>
      </c>
      <c r="AG459" t="s">
        <v>5988</v>
      </c>
    </row>
    <row r="460" spans="1:33" x14ac:dyDescent="0.3">
      <c r="A460" s="3">
        <v>459</v>
      </c>
      <c r="B460" s="3" t="s">
        <v>3157</v>
      </c>
      <c r="C460" t="s">
        <v>1353</v>
      </c>
      <c r="D460" t="s">
        <v>3662</v>
      </c>
      <c r="F460" t="s">
        <v>146</v>
      </c>
      <c r="G460" s="1"/>
      <c r="H460">
        <v>2019</v>
      </c>
      <c r="I460" t="s">
        <v>2887</v>
      </c>
      <c r="J460" t="s">
        <v>2830</v>
      </c>
      <c r="K460">
        <v>24788</v>
      </c>
      <c r="L460">
        <v>24805</v>
      </c>
      <c r="M460" t="s">
        <v>4453</v>
      </c>
      <c r="N460" t="s">
        <v>4680</v>
      </c>
      <c r="O460" t="s">
        <v>2830</v>
      </c>
      <c r="P460" t="s">
        <v>1357</v>
      </c>
      <c r="R460" t="s">
        <v>5448</v>
      </c>
      <c r="S460" t="s">
        <v>5804</v>
      </c>
      <c r="AB460" s="1"/>
      <c r="AE460" t="s">
        <v>5897</v>
      </c>
      <c r="AF460" t="s">
        <v>5981</v>
      </c>
      <c r="AG460" t="s">
        <v>5988</v>
      </c>
    </row>
    <row r="461" spans="1:33" x14ac:dyDescent="0.3">
      <c r="A461" s="4">
        <v>460</v>
      </c>
      <c r="B461" s="6" t="s">
        <v>3157</v>
      </c>
      <c r="C461" t="s">
        <v>3312</v>
      </c>
      <c r="D461" t="s">
        <v>3663</v>
      </c>
      <c r="F461" t="s">
        <v>3864</v>
      </c>
      <c r="G461" s="1"/>
      <c r="H461">
        <v>2019</v>
      </c>
      <c r="I461" t="s">
        <v>4191</v>
      </c>
      <c r="J461" t="s">
        <v>2830</v>
      </c>
      <c r="K461">
        <v>461</v>
      </c>
      <c r="L461">
        <v>472</v>
      </c>
      <c r="M461" t="s">
        <v>4454</v>
      </c>
      <c r="N461" t="s">
        <v>4677</v>
      </c>
      <c r="O461" t="s">
        <v>4923</v>
      </c>
      <c r="P461" t="s">
        <v>5153</v>
      </c>
      <c r="R461" t="s">
        <v>5449</v>
      </c>
      <c r="S461" t="s">
        <v>5805</v>
      </c>
      <c r="AB461" s="1"/>
      <c r="AE461" t="s">
        <v>5936</v>
      </c>
      <c r="AF461" t="s">
        <v>5982</v>
      </c>
      <c r="AG461" t="s">
        <v>5988</v>
      </c>
    </row>
    <row r="462" spans="1:33" x14ac:dyDescent="0.3">
      <c r="A462" s="3">
        <v>461</v>
      </c>
      <c r="B462" s="3" t="s">
        <v>3157</v>
      </c>
      <c r="C462" t="s">
        <v>3313</v>
      </c>
      <c r="D462" t="s">
        <v>3664</v>
      </c>
      <c r="F462" t="s">
        <v>3978</v>
      </c>
      <c r="G462" s="1"/>
      <c r="H462">
        <v>2019</v>
      </c>
      <c r="I462" t="s">
        <v>2830</v>
      </c>
      <c r="J462" t="s">
        <v>2830</v>
      </c>
      <c r="M462" t="s">
        <v>4455</v>
      </c>
      <c r="N462" t="s">
        <v>2830</v>
      </c>
      <c r="O462" t="s">
        <v>4924</v>
      </c>
      <c r="P462" t="s">
        <v>2830</v>
      </c>
      <c r="R462" t="s">
        <v>5450</v>
      </c>
      <c r="S462" t="s">
        <v>5806</v>
      </c>
      <c r="AB462" s="1"/>
      <c r="AE462" t="s">
        <v>5912</v>
      </c>
      <c r="AF462" t="s">
        <v>5982</v>
      </c>
      <c r="AG462" t="s">
        <v>5988</v>
      </c>
    </row>
    <row r="463" spans="1:33" x14ac:dyDescent="0.3">
      <c r="A463" s="4">
        <v>462</v>
      </c>
      <c r="B463" s="6" t="s">
        <v>3157</v>
      </c>
      <c r="C463" t="s">
        <v>3314</v>
      </c>
      <c r="D463" t="s">
        <v>3518</v>
      </c>
      <c r="F463" t="s">
        <v>3892</v>
      </c>
      <c r="G463" s="1"/>
      <c r="H463">
        <v>2019</v>
      </c>
      <c r="I463" t="s">
        <v>4192</v>
      </c>
      <c r="J463" t="s">
        <v>2830</v>
      </c>
      <c r="M463" t="s">
        <v>4456</v>
      </c>
      <c r="N463" t="s">
        <v>4700</v>
      </c>
      <c r="O463" t="s">
        <v>4925</v>
      </c>
      <c r="P463" t="s">
        <v>2830</v>
      </c>
      <c r="R463" t="s">
        <v>5451</v>
      </c>
      <c r="S463" t="s">
        <v>2830</v>
      </c>
      <c r="AB463" s="1"/>
      <c r="AE463" t="s">
        <v>5904</v>
      </c>
      <c r="AF463" t="s">
        <v>5983</v>
      </c>
      <c r="AG463" t="s">
        <v>5988</v>
      </c>
    </row>
    <row r="464" spans="1:33" x14ac:dyDescent="0.3">
      <c r="A464" s="3">
        <v>463</v>
      </c>
      <c r="B464" s="3" t="s">
        <v>3157</v>
      </c>
      <c r="C464" t="s">
        <v>3314</v>
      </c>
      <c r="D464" t="s">
        <v>3518</v>
      </c>
      <c r="F464" t="s">
        <v>3892</v>
      </c>
      <c r="G464" s="1"/>
      <c r="H464">
        <v>2019</v>
      </c>
      <c r="I464" t="s">
        <v>2834</v>
      </c>
      <c r="J464" t="s">
        <v>2830</v>
      </c>
      <c r="M464" t="s">
        <v>4456</v>
      </c>
      <c r="N464" t="s">
        <v>4700</v>
      </c>
      <c r="O464" t="s">
        <v>4926</v>
      </c>
      <c r="P464" t="s">
        <v>2830</v>
      </c>
      <c r="R464" t="s">
        <v>5452</v>
      </c>
      <c r="S464" t="s">
        <v>2830</v>
      </c>
      <c r="AB464" s="1"/>
      <c r="AE464" t="s">
        <v>5904</v>
      </c>
      <c r="AF464" t="s">
        <v>5983</v>
      </c>
      <c r="AG464" t="s">
        <v>5988</v>
      </c>
    </row>
    <row r="465" spans="1:33" x14ac:dyDescent="0.3">
      <c r="A465" s="4">
        <v>464</v>
      </c>
      <c r="B465" s="6" t="s">
        <v>3157</v>
      </c>
      <c r="C465" t="s">
        <v>3315</v>
      </c>
      <c r="D465" t="s">
        <v>3665</v>
      </c>
      <c r="F465" t="s">
        <v>3880</v>
      </c>
      <c r="G465" s="1"/>
      <c r="H465">
        <v>2019</v>
      </c>
      <c r="I465" t="s">
        <v>4193</v>
      </c>
      <c r="J465" t="s">
        <v>2830</v>
      </c>
      <c r="K465">
        <v>59</v>
      </c>
      <c r="L465">
        <v>65</v>
      </c>
      <c r="M465" t="s">
        <v>4457</v>
      </c>
      <c r="N465" t="s">
        <v>4691</v>
      </c>
      <c r="O465" t="s">
        <v>4927</v>
      </c>
      <c r="P465" t="s">
        <v>5154</v>
      </c>
      <c r="R465" t="s">
        <v>5453</v>
      </c>
      <c r="S465" t="s">
        <v>5807</v>
      </c>
      <c r="AB465" s="1"/>
      <c r="AE465" t="s">
        <v>5936</v>
      </c>
      <c r="AF465" t="s">
        <v>5982</v>
      </c>
      <c r="AG465" t="s">
        <v>5988</v>
      </c>
    </row>
    <row r="466" spans="1:33" x14ac:dyDescent="0.3">
      <c r="A466" s="3">
        <v>465</v>
      </c>
      <c r="B466" s="3" t="s">
        <v>3157</v>
      </c>
      <c r="C466" t="s">
        <v>3316</v>
      </c>
      <c r="D466" t="s">
        <v>3666</v>
      </c>
      <c r="F466" t="s">
        <v>3979</v>
      </c>
      <c r="G466" s="1"/>
      <c r="H466">
        <v>2018</v>
      </c>
      <c r="I466" t="s">
        <v>2830</v>
      </c>
      <c r="J466" t="s">
        <v>2830</v>
      </c>
      <c r="K466">
        <v>19</v>
      </c>
      <c r="L466">
        <v>28</v>
      </c>
      <c r="M466" t="s">
        <v>4458</v>
      </c>
      <c r="N466" t="s">
        <v>2830</v>
      </c>
      <c r="O466" t="s">
        <v>4928</v>
      </c>
      <c r="P466" t="s">
        <v>2365</v>
      </c>
      <c r="R466" t="s">
        <v>5454</v>
      </c>
      <c r="S466" t="s">
        <v>5808</v>
      </c>
      <c r="AB466" s="1"/>
      <c r="AE466" t="s">
        <v>5897</v>
      </c>
      <c r="AF466" t="s">
        <v>5982</v>
      </c>
      <c r="AG466" t="s">
        <v>5988</v>
      </c>
    </row>
    <row r="467" spans="1:33" x14ac:dyDescent="0.3">
      <c r="A467" s="4">
        <v>466</v>
      </c>
      <c r="B467" s="6" t="s">
        <v>3157</v>
      </c>
      <c r="C467" t="s">
        <v>2428</v>
      </c>
      <c r="D467" t="s">
        <v>3641</v>
      </c>
      <c r="F467" t="s">
        <v>3980</v>
      </c>
      <c r="G467" s="1"/>
      <c r="H467">
        <v>2018</v>
      </c>
      <c r="I467" t="s">
        <v>4194</v>
      </c>
      <c r="J467" t="s">
        <v>2830</v>
      </c>
      <c r="M467" t="s">
        <v>4459</v>
      </c>
      <c r="N467" t="s">
        <v>2830</v>
      </c>
      <c r="O467" t="s">
        <v>4929</v>
      </c>
      <c r="P467" t="s">
        <v>2433</v>
      </c>
      <c r="R467" t="s">
        <v>5455</v>
      </c>
      <c r="S467" t="s">
        <v>5809</v>
      </c>
      <c r="AB467" s="1"/>
      <c r="AE467" t="s">
        <v>5897</v>
      </c>
      <c r="AF467" t="s">
        <v>5982</v>
      </c>
      <c r="AG467" t="s">
        <v>5988</v>
      </c>
    </row>
    <row r="468" spans="1:33" x14ac:dyDescent="0.3">
      <c r="A468" s="3">
        <v>467</v>
      </c>
      <c r="B468" s="3" t="s">
        <v>3157</v>
      </c>
      <c r="C468" t="s">
        <v>3317</v>
      </c>
      <c r="D468" t="s">
        <v>3667</v>
      </c>
      <c r="F468" t="s">
        <v>3981</v>
      </c>
      <c r="G468" s="1"/>
      <c r="H468">
        <v>2018</v>
      </c>
      <c r="I468" t="s">
        <v>2830</v>
      </c>
      <c r="J468" t="s">
        <v>2830</v>
      </c>
      <c r="K468">
        <v>140</v>
      </c>
      <c r="L468">
        <v>143</v>
      </c>
      <c r="M468" t="s">
        <v>4460</v>
      </c>
      <c r="N468" t="s">
        <v>2830</v>
      </c>
      <c r="O468" t="s">
        <v>4930</v>
      </c>
      <c r="P468" t="s">
        <v>346</v>
      </c>
      <c r="R468" t="s">
        <v>5456</v>
      </c>
      <c r="S468" t="s">
        <v>5810</v>
      </c>
      <c r="AB468" s="1"/>
      <c r="AE468" t="s">
        <v>5897</v>
      </c>
      <c r="AF468" t="s">
        <v>5982</v>
      </c>
      <c r="AG468" t="s">
        <v>5988</v>
      </c>
    </row>
    <row r="469" spans="1:33" x14ac:dyDescent="0.3">
      <c r="A469" s="4">
        <v>468</v>
      </c>
      <c r="B469" s="6" t="s">
        <v>3157</v>
      </c>
      <c r="C469" t="s">
        <v>3318</v>
      </c>
      <c r="D469" t="s">
        <v>3668</v>
      </c>
      <c r="F469" t="s">
        <v>3982</v>
      </c>
      <c r="G469" s="1"/>
      <c r="H469">
        <v>2018</v>
      </c>
      <c r="I469" t="s">
        <v>2830</v>
      </c>
      <c r="J469" t="s">
        <v>2830</v>
      </c>
      <c r="K469">
        <v>60</v>
      </c>
      <c r="L469">
        <v>70</v>
      </c>
      <c r="M469" t="s">
        <v>4461</v>
      </c>
      <c r="N469" t="s">
        <v>2830</v>
      </c>
      <c r="O469" t="s">
        <v>4931</v>
      </c>
      <c r="P469" t="s">
        <v>5155</v>
      </c>
      <c r="R469" t="s">
        <v>5457</v>
      </c>
      <c r="S469" t="s">
        <v>5811</v>
      </c>
      <c r="AB469" s="1"/>
      <c r="AE469" t="s">
        <v>5898</v>
      </c>
      <c r="AF469" t="s">
        <v>5982</v>
      </c>
      <c r="AG469" t="s">
        <v>5988</v>
      </c>
    </row>
    <row r="470" spans="1:33" x14ac:dyDescent="0.3">
      <c r="A470" s="3">
        <v>469</v>
      </c>
      <c r="B470" s="3" t="s">
        <v>3157</v>
      </c>
      <c r="C470" t="s">
        <v>3319</v>
      </c>
      <c r="D470" t="s">
        <v>3669</v>
      </c>
      <c r="F470" t="s">
        <v>3983</v>
      </c>
      <c r="G470" s="1"/>
      <c r="H470">
        <v>2018</v>
      </c>
      <c r="I470" t="s">
        <v>2830</v>
      </c>
      <c r="J470" t="s">
        <v>2830</v>
      </c>
      <c r="K470">
        <v>159</v>
      </c>
      <c r="L470">
        <v>165</v>
      </c>
      <c r="M470" t="s">
        <v>4462</v>
      </c>
      <c r="N470" t="s">
        <v>2830</v>
      </c>
      <c r="O470" t="s">
        <v>4932</v>
      </c>
      <c r="P470" t="s">
        <v>845</v>
      </c>
      <c r="R470" t="s">
        <v>5458</v>
      </c>
      <c r="S470" t="s">
        <v>5812</v>
      </c>
      <c r="AB470" s="1"/>
      <c r="AE470" t="s">
        <v>5897</v>
      </c>
      <c r="AF470" t="s">
        <v>5982</v>
      </c>
      <c r="AG470" t="s">
        <v>5988</v>
      </c>
    </row>
    <row r="471" spans="1:33" x14ac:dyDescent="0.3">
      <c r="A471" s="4">
        <v>470</v>
      </c>
      <c r="B471" s="6" t="s">
        <v>3157</v>
      </c>
      <c r="C471" t="s">
        <v>3320</v>
      </c>
      <c r="D471" t="s">
        <v>3670</v>
      </c>
      <c r="F471" t="s">
        <v>3984</v>
      </c>
      <c r="G471" s="1"/>
      <c r="H471">
        <v>2018</v>
      </c>
      <c r="I471" t="s">
        <v>2830</v>
      </c>
      <c r="J471" t="s">
        <v>2830</v>
      </c>
      <c r="K471">
        <v>1131</v>
      </c>
      <c r="L471">
        <v>1138</v>
      </c>
      <c r="M471" t="s">
        <v>4463</v>
      </c>
      <c r="N471" t="s">
        <v>2830</v>
      </c>
      <c r="O471" t="s">
        <v>4933</v>
      </c>
      <c r="P471" t="s">
        <v>1738</v>
      </c>
      <c r="R471" t="s">
        <v>5459</v>
      </c>
      <c r="S471" t="s">
        <v>5813</v>
      </c>
      <c r="AB471" s="1"/>
      <c r="AE471" t="s">
        <v>5897</v>
      </c>
      <c r="AF471" t="s">
        <v>5982</v>
      </c>
      <c r="AG471" t="s">
        <v>5988</v>
      </c>
    </row>
    <row r="472" spans="1:33" x14ac:dyDescent="0.3">
      <c r="A472" s="3">
        <v>471</v>
      </c>
      <c r="B472" s="3" t="s">
        <v>3157</v>
      </c>
      <c r="C472" t="s">
        <v>3321</v>
      </c>
      <c r="D472" t="s">
        <v>3671</v>
      </c>
      <c r="F472" t="s">
        <v>3985</v>
      </c>
      <c r="G472" s="1"/>
      <c r="H472">
        <v>2018</v>
      </c>
      <c r="I472" t="s">
        <v>2830</v>
      </c>
      <c r="J472" t="s">
        <v>2830</v>
      </c>
      <c r="K472">
        <v>34</v>
      </c>
      <c r="L472">
        <v>45</v>
      </c>
      <c r="M472" t="s">
        <v>4464</v>
      </c>
      <c r="N472" t="s">
        <v>2830</v>
      </c>
      <c r="O472" t="s">
        <v>4934</v>
      </c>
      <c r="P472" t="s">
        <v>5156</v>
      </c>
      <c r="R472" t="s">
        <v>5460</v>
      </c>
      <c r="S472" t="s">
        <v>5814</v>
      </c>
      <c r="AB472" s="1"/>
      <c r="AE472" t="s">
        <v>5898</v>
      </c>
      <c r="AF472" t="s">
        <v>5982</v>
      </c>
      <c r="AG472" t="s">
        <v>5988</v>
      </c>
    </row>
    <row r="473" spans="1:33" x14ac:dyDescent="0.3">
      <c r="A473" s="4">
        <v>472</v>
      </c>
      <c r="B473" s="6" t="s">
        <v>3157</v>
      </c>
      <c r="C473" t="s">
        <v>3322</v>
      </c>
      <c r="D473" t="s">
        <v>3672</v>
      </c>
      <c r="F473" t="s">
        <v>3986</v>
      </c>
      <c r="G473" s="1"/>
      <c r="H473">
        <v>2018</v>
      </c>
      <c r="I473" t="s">
        <v>4195</v>
      </c>
      <c r="J473" t="s">
        <v>2830</v>
      </c>
      <c r="K473">
        <v>59</v>
      </c>
      <c r="L473">
        <v>68</v>
      </c>
      <c r="M473" t="s">
        <v>4465</v>
      </c>
      <c r="N473" t="s">
        <v>4745</v>
      </c>
      <c r="O473" t="s">
        <v>2830</v>
      </c>
      <c r="P473" t="s">
        <v>5157</v>
      </c>
      <c r="R473" t="s">
        <v>5461</v>
      </c>
      <c r="S473" t="s">
        <v>5815</v>
      </c>
      <c r="AB473" s="1"/>
      <c r="AE473" t="s">
        <v>5899</v>
      </c>
      <c r="AF473" t="s">
        <v>5981</v>
      </c>
      <c r="AG473" t="s">
        <v>5988</v>
      </c>
    </row>
    <row r="474" spans="1:33" x14ac:dyDescent="0.3">
      <c r="A474" s="3">
        <v>473</v>
      </c>
      <c r="B474" s="3" t="s">
        <v>3157</v>
      </c>
      <c r="C474" t="s">
        <v>3323</v>
      </c>
      <c r="D474" t="s">
        <v>3673</v>
      </c>
      <c r="F474" t="s">
        <v>3961</v>
      </c>
      <c r="G474" s="1"/>
      <c r="H474">
        <v>2018</v>
      </c>
      <c r="I474" t="s">
        <v>4138</v>
      </c>
      <c r="J474" t="s">
        <v>2830</v>
      </c>
      <c r="M474" t="s">
        <v>4466</v>
      </c>
      <c r="N474" t="s">
        <v>4746</v>
      </c>
      <c r="O474" t="s">
        <v>2830</v>
      </c>
      <c r="P474" t="s">
        <v>5158</v>
      </c>
      <c r="R474" t="s">
        <v>5462</v>
      </c>
      <c r="S474" t="s">
        <v>2830</v>
      </c>
      <c r="AB474" s="1"/>
      <c r="AE474" t="s">
        <v>5939</v>
      </c>
      <c r="AF474" t="s">
        <v>5982</v>
      </c>
      <c r="AG474" t="s">
        <v>5988</v>
      </c>
    </row>
    <row r="475" spans="1:33" x14ac:dyDescent="0.3">
      <c r="A475" s="4">
        <v>474</v>
      </c>
      <c r="B475" s="6" t="s">
        <v>3157</v>
      </c>
      <c r="C475" t="s">
        <v>3324</v>
      </c>
      <c r="D475" t="s">
        <v>3674</v>
      </c>
      <c r="F475" t="s">
        <v>3935</v>
      </c>
      <c r="G475" s="1"/>
      <c r="H475">
        <v>2018</v>
      </c>
      <c r="I475" t="s">
        <v>2986</v>
      </c>
      <c r="J475" t="s">
        <v>2830</v>
      </c>
      <c r="K475">
        <v>103</v>
      </c>
      <c r="L475">
        <v>125</v>
      </c>
      <c r="M475" t="s">
        <v>4467</v>
      </c>
      <c r="N475" t="s">
        <v>4723</v>
      </c>
      <c r="O475" t="s">
        <v>2830</v>
      </c>
      <c r="P475" t="s">
        <v>5159</v>
      </c>
      <c r="R475" t="s">
        <v>5463</v>
      </c>
      <c r="S475" t="s">
        <v>5816</v>
      </c>
      <c r="AB475" s="1"/>
      <c r="AE475" t="s">
        <v>5900</v>
      </c>
      <c r="AF475" t="s">
        <v>5981</v>
      </c>
      <c r="AG475" t="s">
        <v>5988</v>
      </c>
    </row>
    <row r="476" spans="1:33" x14ac:dyDescent="0.3">
      <c r="A476" s="3">
        <v>475</v>
      </c>
      <c r="B476" s="3" t="s">
        <v>3157</v>
      </c>
      <c r="C476" t="s">
        <v>3325</v>
      </c>
      <c r="D476" t="s">
        <v>3675</v>
      </c>
      <c r="F476" t="s">
        <v>3987</v>
      </c>
      <c r="G476" s="1"/>
      <c r="H476">
        <v>2018</v>
      </c>
      <c r="I476" t="s">
        <v>2859</v>
      </c>
      <c r="J476" t="s">
        <v>2830</v>
      </c>
      <c r="K476">
        <v>172</v>
      </c>
      <c r="L476">
        <v>186</v>
      </c>
      <c r="M476" t="s">
        <v>4468</v>
      </c>
      <c r="N476" t="s">
        <v>4747</v>
      </c>
      <c r="O476" t="s">
        <v>2830</v>
      </c>
      <c r="P476" t="s">
        <v>5160</v>
      </c>
      <c r="R476" t="s">
        <v>5464</v>
      </c>
      <c r="S476" t="s">
        <v>5817</v>
      </c>
      <c r="AB476" s="1"/>
      <c r="AE476" t="s">
        <v>5928</v>
      </c>
      <c r="AF476" t="s">
        <v>5981</v>
      </c>
      <c r="AG476" t="s">
        <v>5988</v>
      </c>
    </row>
    <row r="477" spans="1:33" x14ac:dyDescent="0.3">
      <c r="A477" s="4">
        <v>476</v>
      </c>
      <c r="B477" s="6" t="s">
        <v>3157</v>
      </c>
      <c r="C477" t="s">
        <v>3326</v>
      </c>
      <c r="D477" t="s">
        <v>3648</v>
      </c>
      <c r="F477" t="s">
        <v>3846</v>
      </c>
      <c r="G477" s="1"/>
      <c r="H477">
        <v>2018</v>
      </c>
      <c r="I477" t="s">
        <v>2830</v>
      </c>
      <c r="J477" t="s">
        <v>2830</v>
      </c>
      <c r="M477" t="s">
        <v>4469</v>
      </c>
      <c r="N477" t="s">
        <v>2830</v>
      </c>
      <c r="O477" t="s">
        <v>4935</v>
      </c>
      <c r="P477" t="s">
        <v>5161</v>
      </c>
      <c r="R477" t="s">
        <v>5465</v>
      </c>
      <c r="S477" t="s">
        <v>5818</v>
      </c>
      <c r="AB477" s="1"/>
      <c r="AE477" t="s">
        <v>3155</v>
      </c>
      <c r="AF477" t="s">
        <v>5982</v>
      </c>
      <c r="AG477" t="s">
        <v>5988</v>
      </c>
    </row>
    <row r="478" spans="1:33" x14ac:dyDescent="0.3">
      <c r="A478" s="3">
        <v>477</v>
      </c>
      <c r="B478" s="3" t="s">
        <v>3157</v>
      </c>
      <c r="C478" t="s">
        <v>3327</v>
      </c>
      <c r="D478" t="s">
        <v>3676</v>
      </c>
      <c r="F478" t="s">
        <v>3988</v>
      </c>
      <c r="G478" s="1"/>
      <c r="H478">
        <v>2018</v>
      </c>
      <c r="I478" t="s">
        <v>4196</v>
      </c>
      <c r="J478" t="s">
        <v>2830</v>
      </c>
      <c r="K478">
        <v>1052</v>
      </c>
      <c r="L478">
        <v>1062</v>
      </c>
      <c r="M478" t="s">
        <v>4470</v>
      </c>
      <c r="N478" t="s">
        <v>2830</v>
      </c>
      <c r="O478" t="s">
        <v>4936</v>
      </c>
      <c r="P478" t="s">
        <v>65</v>
      </c>
      <c r="R478" t="s">
        <v>5466</v>
      </c>
      <c r="S478" t="s">
        <v>5819</v>
      </c>
      <c r="AB478" s="1"/>
      <c r="AE478" t="s">
        <v>5897</v>
      </c>
      <c r="AF478" t="s">
        <v>5982</v>
      </c>
      <c r="AG478" t="s">
        <v>5988</v>
      </c>
    </row>
    <row r="479" spans="1:33" x14ac:dyDescent="0.3">
      <c r="A479" s="4">
        <v>478</v>
      </c>
      <c r="B479" s="6" t="s">
        <v>3157</v>
      </c>
      <c r="C479" t="s">
        <v>3328</v>
      </c>
      <c r="D479" t="s">
        <v>3518</v>
      </c>
      <c r="F479" t="s">
        <v>3328</v>
      </c>
      <c r="G479" s="1"/>
      <c r="H479">
        <v>2018</v>
      </c>
      <c r="I479" t="s">
        <v>2830</v>
      </c>
      <c r="J479" t="s">
        <v>2830</v>
      </c>
      <c r="M479" t="s">
        <v>4471</v>
      </c>
      <c r="N479" t="s">
        <v>2830</v>
      </c>
      <c r="O479" t="s">
        <v>4937</v>
      </c>
      <c r="P479" t="s">
        <v>2830</v>
      </c>
      <c r="R479" t="s">
        <v>5467</v>
      </c>
      <c r="S479" t="s">
        <v>2830</v>
      </c>
      <c r="AB479" s="1"/>
      <c r="AE479" t="s">
        <v>5897</v>
      </c>
      <c r="AF479" t="s">
        <v>5983</v>
      </c>
      <c r="AG479" t="s">
        <v>5988</v>
      </c>
    </row>
    <row r="480" spans="1:33" x14ac:dyDescent="0.3">
      <c r="A480" s="3">
        <v>479</v>
      </c>
      <c r="B480" s="3" t="s">
        <v>3157</v>
      </c>
      <c r="C480" t="s">
        <v>3329</v>
      </c>
      <c r="D480" t="s">
        <v>3677</v>
      </c>
      <c r="F480" t="s">
        <v>3989</v>
      </c>
      <c r="G480" s="1"/>
      <c r="H480">
        <v>2018</v>
      </c>
      <c r="I480" t="s">
        <v>4197</v>
      </c>
      <c r="J480" t="s">
        <v>2830</v>
      </c>
      <c r="K480">
        <v>140</v>
      </c>
      <c r="L480">
        <v>150</v>
      </c>
      <c r="M480" t="s">
        <v>4472</v>
      </c>
      <c r="N480" t="s">
        <v>4748</v>
      </c>
      <c r="O480" t="s">
        <v>2830</v>
      </c>
      <c r="P480" t="s">
        <v>5162</v>
      </c>
      <c r="R480" t="s">
        <v>5468</v>
      </c>
      <c r="S480" t="s">
        <v>5820</v>
      </c>
      <c r="AB480" s="1"/>
      <c r="AE480" t="s">
        <v>5899</v>
      </c>
      <c r="AF480" t="s">
        <v>5981</v>
      </c>
      <c r="AG480" t="s">
        <v>5988</v>
      </c>
    </row>
    <row r="481" spans="1:33" x14ac:dyDescent="0.3">
      <c r="A481" s="4">
        <v>480</v>
      </c>
      <c r="B481" s="6" t="s">
        <v>3157</v>
      </c>
      <c r="C481" t="s">
        <v>3330</v>
      </c>
      <c r="D481" t="s">
        <v>3678</v>
      </c>
      <c r="F481" t="s">
        <v>3846</v>
      </c>
      <c r="G481" s="1"/>
      <c r="H481">
        <v>2018</v>
      </c>
      <c r="I481" t="s">
        <v>2830</v>
      </c>
      <c r="J481" t="s">
        <v>2830</v>
      </c>
      <c r="K481">
        <v>12</v>
      </c>
      <c r="L481">
        <v>17</v>
      </c>
      <c r="M481" t="s">
        <v>4473</v>
      </c>
      <c r="N481" t="s">
        <v>2830</v>
      </c>
      <c r="O481" t="s">
        <v>4938</v>
      </c>
      <c r="P481" t="s">
        <v>5163</v>
      </c>
      <c r="R481" t="s">
        <v>5469</v>
      </c>
      <c r="S481" t="s">
        <v>5821</v>
      </c>
      <c r="AB481" s="1"/>
      <c r="AE481" t="s">
        <v>3155</v>
      </c>
      <c r="AF481" t="s">
        <v>5982</v>
      </c>
      <c r="AG481" t="s">
        <v>5988</v>
      </c>
    </row>
    <row r="482" spans="1:33" x14ac:dyDescent="0.3">
      <c r="A482" s="3">
        <v>481</v>
      </c>
      <c r="B482" s="3" t="s">
        <v>3157</v>
      </c>
      <c r="C482" t="s">
        <v>3331</v>
      </c>
      <c r="D482" t="s">
        <v>3679</v>
      </c>
      <c r="F482" t="s">
        <v>3990</v>
      </c>
      <c r="G482" s="1"/>
      <c r="H482">
        <v>2018</v>
      </c>
      <c r="I482" t="s">
        <v>4198</v>
      </c>
      <c r="J482" t="s">
        <v>2830</v>
      </c>
      <c r="K482">
        <v>107</v>
      </c>
      <c r="L482">
        <v>114</v>
      </c>
      <c r="M482" t="s">
        <v>4474</v>
      </c>
      <c r="N482" t="s">
        <v>2830</v>
      </c>
      <c r="O482" t="s">
        <v>4939</v>
      </c>
      <c r="P482" t="s">
        <v>5164</v>
      </c>
      <c r="R482" t="s">
        <v>5470</v>
      </c>
      <c r="S482" t="s">
        <v>5822</v>
      </c>
      <c r="AB482" s="1"/>
      <c r="AE482" t="s">
        <v>5898</v>
      </c>
      <c r="AF482" t="s">
        <v>5982</v>
      </c>
      <c r="AG482" t="s">
        <v>5988</v>
      </c>
    </row>
    <row r="483" spans="1:33" x14ac:dyDescent="0.3">
      <c r="A483" s="4">
        <v>482</v>
      </c>
      <c r="B483" s="6" t="s">
        <v>3157</v>
      </c>
      <c r="C483" t="s">
        <v>921</v>
      </c>
      <c r="D483" t="s">
        <v>3680</v>
      </c>
      <c r="F483" t="s">
        <v>3991</v>
      </c>
      <c r="G483" s="1"/>
      <c r="H483">
        <v>2018</v>
      </c>
      <c r="I483" t="s">
        <v>4199</v>
      </c>
      <c r="J483" t="s">
        <v>2830</v>
      </c>
      <c r="K483">
        <v>1255</v>
      </c>
      <c r="L483">
        <v>1258</v>
      </c>
      <c r="M483" t="s">
        <v>4475</v>
      </c>
      <c r="N483" t="s">
        <v>2830</v>
      </c>
      <c r="O483" t="s">
        <v>4940</v>
      </c>
      <c r="P483" t="s">
        <v>925</v>
      </c>
      <c r="R483" t="s">
        <v>5471</v>
      </c>
      <c r="S483" t="s">
        <v>5823</v>
      </c>
      <c r="AB483" s="1"/>
      <c r="AE483" t="s">
        <v>5897</v>
      </c>
      <c r="AF483" t="s">
        <v>5982</v>
      </c>
      <c r="AG483" t="s">
        <v>5988</v>
      </c>
    </row>
    <row r="484" spans="1:33" x14ac:dyDescent="0.3">
      <c r="A484" s="3">
        <v>483</v>
      </c>
      <c r="B484" s="3" t="s">
        <v>3157</v>
      </c>
      <c r="C484" t="s">
        <v>427</v>
      </c>
      <c r="D484" t="s">
        <v>3681</v>
      </c>
      <c r="F484" t="s">
        <v>3991</v>
      </c>
      <c r="G484" s="1"/>
      <c r="H484">
        <v>2018</v>
      </c>
      <c r="I484" t="s">
        <v>4199</v>
      </c>
      <c r="J484" t="s">
        <v>2830</v>
      </c>
      <c r="K484">
        <v>519</v>
      </c>
      <c r="L484">
        <v>523</v>
      </c>
      <c r="M484" t="s">
        <v>4476</v>
      </c>
      <c r="N484" t="s">
        <v>2830</v>
      </c>
      <c r="O484" t="s">
        <v>4940</v>
      </c>
      <c r="P484" t="s">
        <v>433</v>
      </c>
      <c r="R484" t="s">
        <v>5472</v>
      </c>
      <c r="S484" t="s">
        <v>5824</v>
      </c>
      <c r="AB484" s="1"/>
      <c r="AE484" t="s">
        <v>5897</v>
      </c>
      <c r="AF484" t="s">
        <v>5982</v>
      </c>
      <c r="AG484" t="s">
        <v>5988</v>
      </c>
    </row>
    <row r="485" spans="1:33" x14ac:dyDescent="0.3">
      <c r="A485" s="4">
        <v>484</v>
      </c>
      <c r="B485" s="6" t="s">
        <v>3157</v>
      </c>
      <c r="C485" t="s">
        <v>3332</v>
      </c>
      <c r="D485" t="s">
        <v>3682</v>
      </c>
      <c r="F485" t="s">
        <v>3992</v>
      </c>
      <c r="G485" s="1"/>
      <c r="H485">
        <v>2018</v>
      </c>
      <c r="I485" t="s">
        <v>2830</v>
      </c>
      <c r="J485" t="s">
        <v>2830</v>
      </c>
      <c r="K485">
        <v>1</v>
      </c>
      <c r="L485">
        <v>139</v>
      </c>
      <c r="M485" t="s">
        <v>4477</v>
      </c>
      <c r="N485" t="s">
        <v>2830</v>
      </c>
      <c r="O485" t="s">
        <v>4941</v>
      </c>
      <c r="P485" t="s">
        <v>5165</v>
      </c>
      <c r="R485" t="s">
        <v>5473</v>
      </c>
      <c r="S485" t="s">
        <v>2830</v>
      </c>
      <c r="AB485" s="1"/>
      <c r="AE485" t="s">
        <v>5945</v>
      </c>
      <c r="AF485" t="s">
        <v>5986</v>
      </c>
      <c r="AG485" t="s">
        <v>5988</v>
      </c>
    </row>
    <row r="486" spans="1:33" x14ac:dyDescent="0.3">
      <c r="A486" s="3">
        <v>485</v>
      </c>
      <c r="B486" s="3" t="s">
        <v>3157</v>
      </c>
      <c r="C486" t="s">
        <v>3333</v>
      </c>
      <c r="D486" t="s">
        <v>3683</v>
      </c>
      <c r="F486" t="s">
        <v>3993</v>
      </c>
      <c r="G486" s="1"/>
      <c r="H486">
        <v>2018</v>
      </c>
      <c r="I486" t="s">
        <v>2924</v>
      </c>
      <c r="J486" t="s">
        <v>2924</v>
      </c>
      <c r="K486">
        <v>1942</v>
      </c>
      <c r="L486">
        <v>1945</v>
      </c>
      <c r="M486" t="s">
        <v>4478</v>
      </c>
      <c r="N486" t="s">
        <v>4749</v>
      </c>
      <c r="O486" t="s">
        <v>2830</v>
      </c>
      <c r="P486" t="s">
        <v>5166</v>
      </c>
      <c r="R486" t="s">
        <v>5474</v>
      </c>
      <c r="S486" t="s">
        <v>2830</v>
      </c>
      <c r="AB486" s="1"/>
      <c r="AE486" t="s">
        <v>5946</v>
      </c>
      <c r="AF486" t="s">
        <v>5982</v>
      </c>
      <c r="AG486" t="s">
        <v>5988</v>
      </c>
    </row>
    <row r="487" spans="1:33" x14ac:dyDescent="0.3">
      <c r="A487" s="4">
        <v>486</v>
      </c>
      <c r="B487" s="6" t="s">
        <v>3157</v>
      </c>
      <c r="C487" t="s">
        <v>3334</v>
      </c>
      <c r="D487" t="s">
        <v>3684</v>
      </c>
      <c r="F487" t="s">
        <v>3994</v>
      </c>
      <c r="G487" s="1"/>
      <c r="H487">
        <v>2018</v>
      </c>
      <c r="I487" t="s">
        <v>2845</v>
      </c>
      <c r="J487" t="s">
        <v>4244</v>
      </c>
      <c r="K487">
        <v>125</v>
      </c>
      <c r="L487">
        <v>132</v>
      </c>
      <c r="M487" t="s">
        <v>4479</v>
      </c>
      <c r="N487" t="s">
        <v>4750</v>
      </c>
      <c r="O487" t="s">
        <v>4942</v>
      </c>
      <c r="P487" t="s">
        <v>5167</v>
      </c>
      <c r="R487" t="s">
        <v>5475</v>
      </c>
      <c r="S487" t="s">
        <v>5825</v>
      </c>
      <c r="AB487" s="1"/>
      <c r="AE487" t="s">
        <v>5947</v>
      </c>
      <c r="AF487" t="s">
        <v>5982</v>
      </c>
      <c r="AG487" t="s">
        <v>5988</v>
      </c>
    </row>
    <row r="488" spans="1:33" x14ac:dyDescent="0.3">
      <c r="A488" s="3">
        <v>487</v>
      </c>
      <c r="B488" s="3" t="s">
        <v>3157</v>
      </c>
      <c r="C488" t="s">
        <v>3335</v>
      </c>
      <c r="D488" t="s">
        <v>3685</v>
      </c>
      <c r="F488" t="s">
        <v>3864</v>
      </c>
      <c r="G488" s="1"/>
      <c r="H488">
        <v>2018</v>
      </c>
      <c r="I488" t="s">
        <v>4200</v>
      </c>
      <c r="J488" t="s">
        <v>2830</v>
      </c>
      <c r="K488">
        <v>812</v>
      </c>
      <c r="L488">
        <v>827</v>
      </c>
      <c r="M488" t="s">
        <v>4480</v>
      </c>
      <c r="N488" t="s">
        <v>4677</v>
      </c>
      <c r="O488" t="s">
        <v>4943</v>
      </c>
      <c r="P488" t="s">
        <v>5168</v>
      </c>
      <c r="R488" t="s">
        <v>5476</v>
      </c>
      <c r="S488" t="s">
        <v>5826</v>
      </c>
      <c r="AB488" s="1"/>
      <c r="AE488" t="s">
        <v>5936</v>
      </c>
      <c r="AF488" t="s">
        <v>5982</v>
      </c>
      <c r="AG488" t="s">
        <v>5988</v>
      </c>
    </row>
    <row r="489" spans="1:33" x14ac:dyDescent="0.3">
      <c r="A489" s="4">
        <v>488</v>
      </c>
      <c r="B489" s="6" t="s">
        <v>3157</v>
      </c>
      <c r="C489" t="s">
        <v>3336</v>
      </c>
      <c r="D489" t="s">
        <v>3518</v>
      </c>
      <c r="F489" t="s">
        <v>3864</v>
      </c>
      <c r="G489" s="1"/>
      <c r="H489">
        <v>2018</v>
      </c>
      <c r="I489" t="s">
        <v>4201</v>
      </c>
      <c r="J489" t="s">
        <v>2830</v>
      </c>
      <c r="M489" t="s">
        <v>4481</v>
      </c>
      <c r="N489" t="s">
        <v>4677</v>
      </c>
      <c r="O489" t="s">
        <v>4944</v>
      </c>
      <c r="P489" t="s">
        <v>2830</v>
      </c>
      <c r="R489" t="s">
        <v>5477</v>
      </c>
      <c r="S489" t="s">
        <v>2830</v>
      </c>
      <c r="AB489" s="1"/>
      <c r="AE489" t="s">
        <v>5936</v>
      </c>
      <c r="AF489" t="s">
        <v>5983</v>
      </c>
      <c r="AG489" t="s">
        <v>5988</v>
      </c>
    </row>
    <row r="490" spans="1:33" x14ac:dyDescent="0.3">
      <c r="A490" s="3">
        <v>489</v>
      </c>
      <c r="B490" s="3" t="s">
        <v>3157</v>
      </c>
      <c r="C490" t="s">
        <v>3337</v>
      </c>
      <c r="D490" t="s">
        <v>3686</v>
      </c>
      <c r="F490" t="s">
        <v>3921</v>
      </c>
      <c r="G490" s="1"/>
      <c r="H490">
        <v>2018</v>
      </c>
      <c r="I490" t="s">
        <v>4202</v>
      </c>
      <c r="J490" t="s">
        <v>2830</v>
      </c>
      <c r="K490">
        <v>273</v>
      </c>
      <c r="L490">
        <v>284</v>
      </c>
      <c r="M490" t="s">
        <v>4482</v>
      </c>
      <c r="N490" t="s">
        <v>4713</v>
      </c>
      <c r="O490" t="s">
        <v>4945</v>
      </c>
      <c r="P490" t="s">
        <v>5169</v>
      </c>
      <c r="R490" t="s">
        <v>5478</v>
      </c>
      <c r="S490" t="s">
        <v>5827</v>
      </c>
      <c r="AB490" s="1"/>
      <c r="AE490" t="s">
        <v>5936</v>
      </c>
      <c r="AF490" t="s">
        <v>5982</v>
      </c>
      <c r="AG490" t="s">
        <v>5988</v>
      </c>
    </row>
    <row r="491" spans="1:33" x14ac:dyDescent="0.3">
      <c r="A491" s="4">
        <v>490</v>
      </c>
      <c r="B491" s="6" t="s">
        <v>3157</v>
      </c>
      <c r="C491" t="s">
        <v>30</v>
      </c>
      <c r="D491" t="s">
        <v>3687</v>
      </c>
      <c r="F491" t="s">
        <v>33</v>
      </c>
      <c r="G491" s="1"/>
      <c r="H491">
        <v>2017</v>
      </c>
      <c r="I491" t="s">
        <v>2828</v>
      </c>
      <c r="J491" t="s">
        <v>2924</v>
      </c>
      <c r="K491">
        <v>3397</v>
      </c>
      <c r="L491">
        <v>3417</v>
      </c>
      <c r="M491" t="s">
        <v>4483</v>
      </c>
      <c r="N491" t="s">
        <v>4751</v>
      </c>
      <c r="O491" t="s">
        <v>2830</v>
      </c>
      <c r="P491" t="s">
        <v>36</v>
      </c>
      <c r="R491" t="s">
        <v>5479</v>
      </c>
      <c r="S491" t="s">
        <v>5828</v>
      </c>
      <c r="AB491" s="1"/>
      <c r="AE491" t="s">
        <v>5897</v>
      </c>
      <c r="AF491" t="s">
        <v>5981</v>
      </c>
      <c r="AG491" t="s">
        <v>5988</v>
      </c>
    </row>
    <row r="492" spans="1:33" x14ac:dyDescent="0.3">
      <c r="A492" s="3">
        <v>491</v>
      </c>
      <c r="B492" s="3" t="s">
        <v>3157</v>
      </c>
      <c r="C492" t="s">
        <v>3338</v>
      </c>
      <c r="D492" t="s">
        <v>3688</v>
      </c>
      <c r="F492" t="s">
        <v>3995</v>
      </c>
      <c r="G492" s="1"/>
      <c r="H492">
        <v>2017</v>
      </c>
      <c r="I492" t="s">
        <v>2830</v>
      </c>
      <c r="J492" t="s">
        <v>2830</v>
      </c>
      <c r="M492" t="s">
        <v>4484</v>
      </c>
      <c r="N492" t="s">
        <v>2830</v>
      </c>
      <c r="O492" t="s">
        <v>4946</v>
      </c>
      <c r="P492" t="s">
        <v>5170</v>
      </c>
      <c r="R492" t="s">
        <v>5480</v>
      </c>
      <c r="S492" t="s">
        <v>5829</v>
      </c>
      <c r="AB492" s="1"/>
      <c r="AE492" t="s">
        <v>5897</v>
      </c>
      <c r="AF492" t="s">
        <v>5982</v>
      </c>
      <c r="AG492" t="s">
        <v>5988</v>
      </c>
    </row>
    <row r="493" spans="1:33" x14ac:dyDescent="0.3">
      <c r="A493" s="4">
        <v>492</v>
      </c>
      <c r="B493" s="6" t="s">
        <v>3157</v>
      </c>
      <c r="C493" t="s">
        <v>3339</v>
      </c>
      <c r="D493" t="s">
        <v>3689</v>
      </c>
      <c r="F493" t="s">
        <v>3996</v>
      </c>
      <c r="G493" s="1"/>
      <c r="H493">
        <v>2017</v>
      </c>
      <c r="I493" t="s">
        <v>2830</v>
      </c>
      <c r="J493" t="s">
        <v>2830</v>
      </c>
      <c r="K493">
        <v>1</v>
      </c>
      <c r="L493">
        <v>12</v>
      </c>
      <c r="M493" t="s">
        <v>4485</v>
      </c>
      <c r="N493" t="s">
        <v>2830</v>
      </c>
      <c r="O493" t="s">
        <v>4947</v>
      </c>
      <c r="P493" t="s">
        <v>5171</v>
      </c>
      <c r="R493" t="s">
        <v>5481</v>
      </c>
      <c r="S493" t="s">
        <v>2830</v>
      </c>
      <c r="AB493" s="1"/>
      <c r="AE493" t="s">
        <v>5898</v>
      </c>
      <c r="AF493" t="s">
        <v>5982</v>
      </c>
      <c r="AG493" t="s">
        <v>5988</v>
      </c>
    </row>
    <row r="494" spans="1:33" x14ac:dyDescent="0.3">
      <c r="A494" s="3">
        <v>493</v>
      </c>
      <c r="B494" s="3" t="s">
        <v>3157</v>
      </c>
      <c r="C494" t="s">
        <v>3340</v>
      </c>
      <c r="D494" t="s">
        <v>3690</v>
      </c>
      <c r="F494" t="s">
        <v>3997</v>
      </c>
      <c r="G494" s="1"/>
      <c r="H494">
        <v>2017</v>
      </c>
      <c r="I494" t="s">
        <v>2959</v>
      </c>
      <c r="J494" t="s">
        <v>4113</v>
      </c>
      <c r="K494">
        <v>1864</v>
      </c>
      <c r="L494">
        <v>1874</v>
      </c>
      <c r="M494" t="s">
        <v>4486</v>
      </c>
      <c r="N494" t="s">
        <v>4752</v>
      </c>
      <c r="O494" t="s">
        <v>2830</v>
      </c>
      <c r="P494" t="s">
        <v>5172</v>
      </c>
      <c r="R494" t="s">
        <v>5482</v>
      </c>
      <c r="S494" t="s">
        <v>5830</v>
      </c>
      <c r="AB494" s="1"/>
      <c r="AE494" t="s">
        <v>5936</v>
      </c>
      <c r="AF494" t="s">
        <v>5981</v>
      </c>
      <c r="AG494" t="s">
        <v>5988</v>
      </c>
    </row>
    <row r="495" spans="1:33" x14ac:dyDescent="0.3">
      <c r="A495" s="4">
        <v>494</v>
      </c>
      <c r="B495" s="6" t="s">
        <v>3157</v>
      </c>
      <c r="C495" t="s">
        <v>3341</v>
      </c>
      <c r="D495" t="s">
        <v>3691</v>
      </c>
      <c r="F495" t="s">
        <v>3998</v>
      </c>
      <c r="G495" s="1"/>
      <c r="H495">
        <v>2017</v>
      </c>
      <c r="I495" t="s">
        <v>4203</v>
      </c>
      <c r="J495" t="s">
        <v>2830</v>
      </c>
      <c r="K495">
        <v>447</v>
      </c>
      <c r="L495">
        <v>455</v>
      </c>
      <c r="M495" t="s">
        <v>4487</v>
      </c>
      <c r="N495" t="s">
        <v>4753</v>
      </c>
      <c r="O495" t="s">
        <v>4948</v>
      </c>
      <c r="P495" t="s">
        <v>5173</v>
      </c>
      <c r="R495" t="s">
        <v>5483</v>
      </c>
      <c r="S495" t="s">
        <v>5831</v>
      </c>
      <c r="AB495" s="1"/>
      <c r="AE495" t="s">
        <v>5908</v>
      </c>
      <c r="AF495" t="s">
        <v>5982</v>
      </c>
      <c r="AG495" t="s">
        <v>5988</v>
      </c>
    </row>
    <row r="496" spans="1:33" x14ac:dyDescent="0.3">
      <c r="A496" s="3">
        <v>495</v>
      </c>
      <c r="B496" s="3" t="s">
        <v>3157</v>
      </c>
      <c r="C496" t="s">
        <v>3342</v>
      </c>
      <c r="D496" t="s">
        <v>3692</v>
      </c>
      <c r="F496" t="s">
        <v>3999</v>
      </c>
      <c r="G496" s="1"/>
      <c r="H496">
        <v>2017</v>
      </c>
      <c r="I496" t="s">
        <v>2830</v>
      </c>
      <c r="J496" t="s">
        <v>2830</v>
      </c>
      <c r="M496" t="s">
        <v>4488</v>
      </c>
      <c r="N496" t="s">
        <v>2830</v>
      </c>
      <c r="O496" t="s">
        <v>4949</v>
      </c>
      <c r="P496" t="s">
        <v>5174</v>
      </c>
      <c r="R496" t="s">
        <v>5484</v>
      </c>
      <c r="S496" t="s">
        <v>2830</v>
      </c>
      <c r="AB496" s="1"/>
      <c r="AE496" t="s">
        <v>5898</v>
      </c>
      <c r="AF496" t="s">
        <v>5982</v>
      </c>
      <c r="AG496" t="s">
        <v>5988</v>
      </c>
    </row>
    <row r="497" spans="1:33" x14ac:dyDescent="0.3">
      <c r="A497" s="4">
        <v>496</v>
      </c>
      <c r="B497" s="6" t="s">
        <v>3157</v>
      </c>
      <c r="C497" t="s">
        <v>3343</v>
      </c>
      <c r="D497" t="s">
        <v>3693</v>
      </c>
      <c r="F497" t="s">
        <v>4000</v>
      </c>
      <c r="G497" s="1"/>
      <c r="H497">
        <v>2017</v>
      </c>
      <c r="I497" t="s">
        <v>4120</v>
      </c>
      <c r="J497" t="s">
        <v>2894</v>
      </c>
      <c r="K497">
        <v>1</v>
      </c>
      <c r="L497">
        <v>9</v>
      </c>
      <c r="M497" t="s">
        <v>4489</v>
      </c>
      <c r="N497" t="s">
        <v>4754</v>
      </c>
      <c r="O497" t="s">
        <v>2830</v>
      </c>
      <c r="P497" t="s">
        <v>5175</v>
      </c>
      <c r="R497" t="s">
        <v>5485</v>
      </c>
      <c r="S497" t="s">
        <v>2830</v>
      </c>
      <c r="AB497" s="1"/>
      <c r="AE497" t="s">
        <v>5948</v>
      </c>
      <c r="AF497" t="s">
        <v>5981</v>
      </c>
      <c r="AG497" t="s">
        <v>5988</v>
      </c>
    </row>
    <row r="498" spans="1:33" x14ac:dyDescent="0.3">
      <c r="A498" s="3">
        <v>497</v>
      </c>
      <c r="B498" s="3" t="s">
        <v>3157</v>
      </c>
      <c r="C498" t="s">
        <v>3344</v>
      </c>
      <c r="D498" t="s">
        <v>3694</v>
      </c>
      <c r="F498" t="s">
        <v>4001</v>
      </c>
      <c r="G498" s="1"/>
      <c r="H498">
        <v>2017</v>
      </c>
      <c r="I498" t="s">
        <v>2845</v>
      </c>
      <c r="J498" t="s">
        <v>2868</v>
      </c>
      <c r="K498">
        <v>519</v>
      </c>
      <c r="L498">
        <v>534</v>
      </c>
      <c r="M498" t="s">
        <v>4490</v>
      </c>
      <c r="N498" t="s">
        <v>4755</v>
      </c>
      <c r="O498" t="s">
        <v>2830</v>
      </c>
      <c r="P498" t="s">
        <v>5176</v>
      </c>
      <c r="R498" t="s">
        <v>5486</v>
      </c>
      <c r="S498" t="s">
        <v>5832</v>
      </c>
      <c r="AB498" s="1"/>
      <c r="AE498" t="s">
        <v>5949</v>
      </c>
      <c r="AF498" t="s">
        <v>5981</v>
      </c>
      <c r="AG498" t="s">
        <v>5988</v>
      </c>
    </row>
    <row r="499" spans="1:33" x14ac:dyDescent="0.3">
      <c r="A499" s="4">
        <v>498</v>
      </c>
      <c r="B499" s="6" t="s">
        <v>3157</v>
      </c>
      <c r="C499" t="s">
        <v>1638</v>
      </c>
      <c r="D499" t="s">
        <v>3695</v>
      </c>
      <c r="F499" t="s">
        <v>4002</v>
      </c>
      <c r="G499" s="1"/>
      <c r="H499">
        <v>2017</v>
      </c>
      <c r="I499" t="s">
        <v>2830</v>
      </c>
      <c r="J499" t="s">
        <v>2830</v>
      </c>
      <c r="M499" t="s">
        <v>4491</v>
      </c>
      <c r="N499" t="s">
        <v>2830</v>
      </c>
      <c r="O499" t="s">
        <v>4950</v>
      </c>
      <c r="P499" t="s">
        <v>1644</v>
      </c>
      <c r="R499" t="s">
        <v>5487</v>
      </c>
      <c r="S499" t="s">
        <v>2830</v>
      </c>
      <c r="AB499" s="1"/>
      <c r="AE499" t="s">
        <v>5897</v>
      </c>
      <c r="AF499" t="s">
        <v>5982</v>
      </c>
      <c r="AG499" t="s">
        <v>5988</v>
      </c>
    </row>
    <row r="500" spans="1:33" x14ac:dyDescent="0.3">
      <c r="A500" s="3">
        <v>499</v>
      </c>
      <c r="B500" s="3" t="s">
        <v>3157</v>
      </c>
      <c r="C500" t="s">
        <v>3345</v>
      </c>
      <c r="D500" t="s">
        <v>3696</v>
      </c>
      <c r="F500" t="s">
        <v>3946</v>
      </c>
      <c r="G500" s="1"/>
      <c r="H500">
        <v>2017</v>
      </c>
      <c r="I500" t="s">
        <v>4204</v>
      </c>
      <c r="J500" t="s">
        <v>2869</v>
      </c>
      <c r="K500">
        <v>397</v>
      </c>
      <c r="L500">
        <v>413</v>
      </c>
      <c r="M500" t="s">
        <v>4492</v>
      </c>
      <c r="N500" t="s">
        <v>4729</v>
      </c>
      <c r="O500" t="s">
        <v>2830</v>
      </c>
      <c r="P500" t="s">
        <v>5177</v>
      </c>
      <c r="R500" t="s">
        <v>5488</v>
      </c>
      <c r="S500" t="s">
        <v>5833</v>
      </c>
      <c r="AB500" s="1"/>
      <c r="AE500" t="s">
        <v>5930</v>
      </c>
      <c r="AF500" t="s">
        <v>5981</v>
      </c>
      <c r="AG500" t="s">
        <v>5989</v>
      </c>
    </row>
    <row r="501" spans="1:33" x14ac:dyDescent="0.3">
      <c r="A501" s="4">
        <v>500</v>
      </c>
      <c r="B501" s="6" t="s">
        <v>3157</v>
      </c>
      <c r="C501" t="s">
        <v>3346</v>
      </c>
      <c r="D501" t="s">
        <v>3518</v>
      </c>
      <c r="F501" t="s">
        <v>3346</v>
      </c>
      <c r="G501" s="1"/>
      <c r="H501">
        <v>2017</v>
      </c>
      <c r="I501" t="s">
        <v>2830</v>
      </c>
      <c r="J501" t="s">
        <v>2830</v>
      </c>
      <c r="M501" t="s">
        <v>4493</v>
      </c>
      <c r="N501" t="s">
        <v>4756</v>
      </c>
      <c r="O501" t="s">
        <v>4951</v>
      </c>
      <c r="P501" t="s">
        <v>2830</v>
      </c>
      <c r="R501" t="s">
        <v>5489</v>
      </c>
      <c r="S501" t="s">
        <v>2830</v>
      </c>
      <c r="AB501" s="1"/>
      <c r="AE501" t="s">
        <v>5897</v>
      </c>
      <c r="AF501" t="s">
        <v>5983</v>
      </c>
      <c r="AG501" t="s">
        <v>5988</v>
      </c>
    </row>
    <row r="502" spans="1:33" x14ac:dyDescent="0.3">
      <c r="A502" s="3">
        <v>501</v>
      </c>
      <c r="B502" s="3" t="s">
        <v>3157</v>
      </c>
      <c r="C502" t="s">
        <v>3347</v>
      </c>
      <c r="D502" t="s">
        <v>3697</v>
      </c>
      <c r="F502" t="s">
        <v>4003</v>
      </c>
      <c r="G502" s="1"/>
      <c r="H502">
        <v>2017</v>
      </c>
      <c r="I502" t="s">
        <v>2869</v>
      </c>
      <c r="J502" t="s">
        <v>2830</v>
      </c>
      <c r="K502">
        <v>1051</v>
      </c>
      <c r="L502">
        <v>1062</v>
      </c>
      <c r="M502" t="s">
        <v>4494</v>
      </c>
      <c r="N502" t="s">
        <v>2830</v>
      </c>
      <c r="O502" t="s">
        <v>4952</v>
      </c>
      <c r="P502" t="s">
        <v>5178</v>
      </c>
      <c r="R502" t="s">
        <v>5490</v>
      </c>
      <c r="S502" t="s">
        <v>2830</v>
      </c>
      <c r="AB502" s="1"/>
      <c r="AE502" t="s">
        <v>5950</v>
      </c>
      <c r="AF502" t="s">
        <v>5982</v>
      </c>
      <c r="AG502" t="s">
        <v>5988</v>
      </c>
    </row>
    <row r="503" spans="1:33" x14ac:dyDescent="0.3">
      <c r="A503" s="4">
        <v>502</v>
      </c>
      <c r="B503" s="6" t="s">
        <v>3157</v>
      </c>
      <c r="C503" t="s">
        <v>3348</v>
      </c>
      <c r="D503" t="s">
        <v>3518</v>
      </c>
      <c r="F503" t="s">
        <v>3864</v>
      </c>
      <c r="G503" s="1"/>
      <c r="H503">
        <v>2017</v>
      </c>
      <c r="I503" t="s">
        <v>4205</v>
      </c>
      <c r="J503" t="s">
        <v>2830</v>
      </c>
      <c r="K503">
        <v>1</v>
      </c>
      <c r="L503">
        <v>764</v>
      </c>
      <c r="M503" t="s">
        <v>4495</v>
      </c>
      <c r="N503" t="s">
        <v>4677</v>
      </c>
      <c r="O503" t="s">
        <v>4953</v>
      </c>
      <c r="P503" t="s">
        <v>2830</v>
      </c>
      <c r="R503" t="s">
        <v>5491</v>
      </c>
      <c r="S503" t="s">
        <v>2830</v>
      </c>
      <c r="AB503" s="1"/>
      <c r="AE503" t="s">
        <v>5936</v>
      </c>
      <c r="AF503" t="s">
        <v>5983</v>
      </c>
      <c r="AG503" t="s">
        <v>5988</v>
      </c>
    </row>
    <row r="504" spans="1:33" x14ac:dyDescent="0.3">
      <c r="A504" s="3">
        <v>503</v>
      </c>
      <c r="B504" s="3" t="s">
        <v>3157</v>
      </c>
      <c r="C504" t="s">
        <v>3349</v>
      </c>
      <c r="D504" t="s">
        <v>3698</v>
      </c>
      <c r="F504" t="s">
        <v>3864</v>
      </c>
      <c r="G504" s="1"/>
      <c r="H504">
        <v>2017</v>
      </c>
      <c r="I504" t="s">
        <v>4206</v>
      </c>
      <c r="J504" t="s">
        <v>2830</v>
      </c>
      <c r="K504">
        <v>559</v>
      </c>
      <c r="L504">
        <v>576</v>
      </c>
      <c r="M504" t="s">
        <v>4496</v>
      </c>
      <c r="N504" t="s">
        <v>4677</v>
      </c>
      <c r="O504" t="s">
        <v>4954</v>
      </c>
      <c r="P504" t="s">
        <v>5179</v>
      </c>
      <c r="R504" t="s">
        <v>5492</v>
      </c>
      <c r="S504" t="s">
        <v>5834</v>
      </c>
      <c r="AB504" s="1"/>
      <c r="AE504" t="s">
        <v>5936</v>
      </c>
      <c r="AF504" t="s">
        <v>5982</v>
      </c>
      <c r="AG504" t="s">
        <v>5988</v>
      </c>
    </row>
    <row r="505" spans="1:33" x14ac:dyDescent="0.3">
      <c r="A505" s="4">
        <v>504</v>
      </c>
      <c r="B505" s="6" t="s">
        <v>3157</v>
      </c>
      <c r="C505" t="s">
        <v>3350</v>
      </c>
      <c r="D505" t="s">
        <v>3699</v>
      </c>
      <c r="F505" t="s">
        <v>4004</v>
      </c>
      <c r="G505" s="1"/>
      <c r="H505">
        <v>2017</v>
      </c>
      <c r="I505" t="s">
        <v>2894</v>
      </c>
      <c r="J505" t="s">
        <v>2830</v>
      </c>
      <c r="K505">
        <v>3673</v>
      </c>
      <c r="L505">
        <v>3708</v>
      </c>
      <c r="M505" t="s">
        <v>4497</v>
      </c>
      <c r="N505" t="s">
        <v>4757</v>
      </c>
      <c r="O505" t="s">
        <v>4955</v>
      </c>
      <c r="P505" t="s">
        <v>2830</v>
      </c>
      <c r="R505" t="s">
        <v>5493</v>
      </c>
      <c r="S505" t="s">
        <v>2830</v>
      </c>
      <c r="AB505" s="1"/>
      <c r="AE505" t="s">
        <v>5951</v>
      </c>
      <c r="AF505" t="s">
        <v>5982</v>
      </c>
      <c r="AG505" t="s">
        <v>5988</v>
      </c>
    </row>
    <row r="506" spans="1:33" x14ac:dyDescent="0.3">
      <c r="A506" s="3">
        <v>505</v>
      </c>
      <c r="B506" s="3" t="s">
        <v>3157</v>
      </c>
      <c r="C506" t="s">
        <v>3351</v>
      </c>
      <c r="D506" t="s">
        <v>3518</v>
      </c>
      <c r="F506" t="s">
        <v>3921</v>
      </c>
      <c r="G506" s="1"/>
      <c r="H506">
        <v>2017</v>
      </c>
      <c r="I506" t="s">
        <v>4207</v>
      </c>
      <c r="J506" t="s">
        <v>2830</v>
      </c>
      <c r="K506">
        <v>1</v>
      </c>
      <c r="L506">
        <v>351</v>
      </c>
      <c r="M506" t="s">
        <v>4498</v>
      </c>
      <c r="N506" t="s">
        <v>4713</v>
      </c>
      <c r="O506" t="s">
        <v>4956</v>
      </c>
      <c r="P506" t="s">
        <v>2830</v>
      </c>
      <c r="R506" t="s">
        <v>5494</v>
      </c>
      <c r="S506" t="s">
        <v>2830</v>
      </c>
      <c r="AB506" s="1"/>
      <c r="AE506" t="s">
        <v>5936</v>
      </c>
      <c r="AF506" t="s">
        <v>5983</v>
      </c>
      <c r="AG506" t="s">
        <v>5988</v>
      </c>
    </row>
    <row r="507" spans="1:33" x14ac:dyDescent="0.3">
      <c r="A507" s="4">
        <v>506</v>
      </c>
      <c r="B507" s="6" t="s">
        <v>3157</v>
      </c>
      <c r="C507" t="s">
        <v>475</v>
      </c>
      <c r="D507" t="s">
        <v>3700</v>
      </c>
      <c r="F507" t="s">
        <v>4005</v>
      </c>
      <c r="G507" s="1"/>
      <c r="H507">
        <v>2016</v>
      </c>
      <c r="I507" t="s">
        <v>2830</v>
      </c>
      <c r="J507" t="s">
        <v>2830</v>
      </c>
      <c r="K507">
        <v>207</v>
      </c>
      <c r="L507">
        <v>218</v>
      </c>
      <c r="M507" t="s">
        <v>4499</v>
      </c>
      <c r="N507" t="s">
        <v>4758</v>
      </c>
      <c r="O507" t="s">
        <v>4957</v>
      </c>
      <c r="P507" t="s">
        <v>482</v>
      </c>
      <c r="R507" t="s">
        <v>5495</v>
      </c>
      <c r="S507" t="s">
        <v>2830</v>
      </c>
      <c r="AB507" s="1"/>
      <c r="AE507" t="s">
        <v>5908</v>
      </c>
      <c r="AF507" t="s">
        <v>5982</v>
      </c>
      <c r="AG507" t="s">
        <v>5988</v>
      </c>
    </row>
    <row r="508" spans="1:33" x14ac:dyDescent="0.3">
      <c r="A508" s="3">
        <v>507</v>
      </c>
      <c r="B508" s="3" t="s">
        <v>3157</v>
      </c>
      <c r="C508" t="s">
        <v>3352</v>
      </c>
      <c r="D508" t="s">
        <v>3701</v>
      </c>
      <c r="F508" t="s">
        <v>3968</v>
      </c>
      <c r="G508" s="1"/>
      <c r="H508">
        <v>2016</v>
      </c>
      <c r="I508" t="s">
        <v>2860</v>
      </c>
      <c r="J508" t="s">
        <v>2830</v>
      </c>
      <c r="K508">
        <v>12</v>
      </c>
      <c r="L508">
        <v>26</v>
      </c>
      <c r="M508" t="s">
        <v>4500</v>
      </c>
      <c r="N508" t="s">
        <v>4741</v>
      </c>
      <c r="O508" t="s">
        <v>2830</v>
      </c>
      <c r="P508" t="s">
        <v>5180</v>
      </c>
      <c r="R508" t="s">
        <v>5496</v>
      </c>
      <c r="S508" t="s">
        <v>5835</v>
      </c>
      <c r="AB508" s="1"/>
      <c r="AE508" t="s">
        <v>5899</v>
      </c>
      <c r="AF508" t="s">
        <v>5981</v>
      </c>
      <c r="AG508" t="s">
        <v>5988</v>
      </c>
    </row>
    <row r="509" spans="1:33" x14ac:dyDescent="0.3">
      <c r="A509" s="4">
        <v>508</v>
      </c>
      <c r="B509" s="6" t="s">
        <v>3157</v>
      </c>
      <c r="C509" t="s">
        <v>599</v>
      </c>
      <c r="D509" t="s">
        <v>3702</v>
      </c>
      <c r="F509" t="s">
        <v>3934</v>
      </c>
      <c r="G509" s="1"/>
      <c r="H509">
        <v>2016</v>
      </c>
      <c r="I509" t="s">
        <v>4208</v>
      </c>
      <c r="J509" t="s">
        <v>2830</v>
      </c>
      <c r="M509" t="s">
        <v>4501</v>
      </c>
      <c r="N509" t="s">
        <v>4722</v>
      </c>
      <c r="O509" t="s">
        <v>4958</v>
      </c>
      <c r="P509" t="s">
        <v>605</v>
      </c>
      <c r="R509" t="s">
        <v>5497</v>
      </c>
      <c r="S509" t="s">
        <v>5836</v>
      </c>
      <c r="AB509" s="1"/>
      <c r="AE509" t="s">
        <v>5897</v>
      </c>
      <c r="AF509" t="s">
        <v>5982</v>
      </c>
      <c r="AG509" t="s">
        <v>5988</v>
      </c>
    </row>
    <row r="510" spans="1:33" x14ac:dyDescent="0.3">
      <c r="A510" s="3">
        <v>509</v>
      </c>
      <c r="B510" s="3" t="s">
        <v>3157</v>
      </c>
      <c r="C510" t="s">
        <v>3353</v>
      </c>
      <c r="D510" t="s">
        <v>3703</v>
      </c>
      <c r="F510" t="s">
        <v>4006</v>
      </c>
      <c r="G510" s="1"/>
      <c r="H510">
        <v>2016</v>
      </c>
      <c r="I510" t="s">
        <v>2830</v>
      </c>
      <c r="J510" t="s">
        <v>2830</v>
      </c>
      <c r="M510" t="s">
        <v>4502</v>
      </c>
      <c r="N510" t="s">
        <v>2830</v>
      </c>
      <c r="O510" t="s">
        <v>4959</v>
      </c>
      <c r="P510" t="s">
        <v>5181</v>
      </c>
      <c r="R510" t="s">
        <v>5498</v>
      </c>
      <c r="S510" t="s">
        <v>5837</v>
      </c>
      <c r="AB510" s="1"/>
      <c r="AE510" t="s">
        <v>3155</v>
      </c>
      <c r="AF510" t="s">
        <v>5982</v>
      </c>
      <c r="AG510" t="s">
        <v>5988</v>
      </c>
    </row>
    <row r="511" spans="1:33" x14ac:dyDescent="0.3">
      <c r="A511" s="4">
        <v>510</v>
      </c>
      <c r="B511" s="6" t="s">
        <v>3157</v>
      </c>
      <c r="C511" t="s">
        <v>3354</v>
      </c>
      <c r="D511" t="s">
        <v>3704</v>
      </c>
      <c r="F511" t="s">
        <v>4007</v>
      </c>
      <c r="G511" s="1"/>
      <c r="H511">
        <v>2016</v>
      </c>
      <c r="I511" t="s">
        <v>2830</v>
      </c>
      <c r="J511" t="s">
        <v>2830</v>
      </c>
      <c r="K511">
        <v>1</v>
      </c>
      <c r="L511">
        <v>12</v>
      </c>
      <c r="M511" t="s">
        <v>4503</v>
      </c>
      <c r="N511" t="s">
        <v>2830</v>
      </c>
      <c r="O511" t="s">
        <v>4960</v>
      </c>
      <c r="P511" t="s">
        <v>5182</v>
      </c>
      <c r="R511" t="s">
        <v>5499</v>
      </c>
      <c r="S511" t="s">
        <v>5838</v>
      </c>
      <c r="AB511" s="1"/>
      <c r="AE511" t="s">
        <v>5898</v>
      </c>
      <c r="AF511" t="s">
        <v>5982</v>
      </c>
      <c r="AG511" t="s">
        <v>5988</v>
      </c>
    </row>
    <row r="512" spans="1:33" x14ac:dyDescent="0.3">
      <c r="A512" s="3">
        <v>511</v>
      </c>
      <c r="B512" s="3" t="s">
        <v>3157</v>
      </c>
      <c r="C512" t="s">
        <v>3355</v>
      </c>
      <c r="D512" t="s">
        <v>3705</v>
      </c>
      <c r="F512" t="s">
        <v>3894</v>
      </c>
      <c r="G512" s="1"/>
      <c r="H512">
        <v>2016</v>
      </c>
      <c r="I512" t="s">
        <v>4209</v>
      </c>
      <c r="J512" t="s">
        <v>2830</v>
      </c>
      <c r="K512">
        <v>1573</v>
      </c>
      <c r="L512">
        <v>1582</v>
      </c>
      <c r="M512" t="s">
        <v>4504</v>
      </c>
      <c r="N512" t="s">
        <v>2830</v>
      </c>
      <c r="O512" t="s">
        <v>4961</v>
      </c>
      <c r="P512" t="s">
        <v>5183</v>
      </c>
      <c r="R512" t="s">
        <v>5500</v>
      </c>
      <c r="S512" t="s">
        <v>5839</v>
      </c>
      <c r="AB512" s="1"/>
      <c r="AE512" t="s">
        <v>3155</v>
      </c>
      <c r="AF512" t="s">
        <v>5982</v>
      </c>
      <c r="AG512" t="s">
        <v>5988</v>
      </c>
    </row>
    <row r="513" spans="1:33" x14ac:dyDescent="0.3">
      <c r="A513" s="4">
        <v>512</v>
      </c>
      <c r="B513" s="6" t="s">
        <v>3157</v>
      </c>
      <c r="C513" t="s">
        <v>3356</v>
      </c>
      <c r="D513" t="s">
        <v>3706</v>
      </c>
      <c r="F513" t="s">
        <v>4008</v>
      </c>
      <c r="G513" s="1"/>
      <c r="H513">
        <v>2016</v>
      </c>
      <c r="I513" t="s">
        <v>4210</v>
      </c>
      <c r="J513" t="s">
        <v>2830</v>
      </c>
      <c r="K513">
        <v>103</v>
      </c>
      <c r="L513">
        <v>108</v>
      </c>
      <c r="M513" t="s">
        <v>4505</v>
      </c>
      <c r="N513" t="s">
        <v>4759</v>
      </c>
      <c r="O513" t="s">
        <v>2830</v>
      </c>
      <c r="P513" t="s">
        <v>5184</v>
      </c>
      <c r="R513" t="s">
        <v>5501</v>
      </c>
      <c r="S513" t="s">
        <v>5840</v>
      </c>
      <c r="AB513" s="1"/>
      <c r="AE513" t="s">
        <v>5900</v>
      </c>
      <c r="AF513" t="s">
        <v>5981</v>
      </c>
      <c r="AG513" t="s">
        <v>5988</v>
      </c>
    </row>
    <row r="514" spans="1:33" x14ac:dyDescent="0.3">
      <c r="A514" s="3">
        <v>513</v>
      </c>
      <c r="B514" s="3" t="s">
        <v>3157</v>
      </c>
      <c r="C514" t="s">
        <v>3357</v>
      </c>
      <c r="D514" t="s">
        <v>3707</v>
      </c>
      <c r="F514" t="s">
        <v>4009</v>
      </c>
      <c r="G514" s="1"/>
      <c r="H514">
        <v>2016</v>
      </c>
      <c r="I514" t="s">
        <v>4211</v>
      </c>
      <c r="J514" t="s">
        <v>2830</v>
      </c>
      <c r="K514">
        <v>13</v>
      </c>
      <c r="L514">
        <v>33</v>
      </c>
      <c r="M514" t="s">
        <v>4506</v>
      </c>
      <c r="N514" t="s">
        <v>4760</v>
      </c>
      <c r="O514" t="s">
        <v>2830</v>
      </c>
      <c r="P514" t="s">
        <v>5185</v>
      </c>
      <c r="R514" t="s">
        <v>5502</v>
      </c>
      <c r="S514" t="s">
        <v>5841</v>
      </c>
      <c r="AB514" s="1"/>
      <c r="AE514" t="s">
        <v>5900</v>
      </c>
      <c r="AF514" t="s">
        <v>5981</v>
      </c>
      <c r="AG514" t="s">
        <v>5988</v>
      </c>
    </row>
    <row r="515" spans="1:33" x14ac:dyDescent="0.3">
      <c r="A515" s="4">
        <v>514</v>
      </c>
      <c r="B515" s="6" t="s">
        <v>3157</v>
      </c>
      <c r="C515" t="s">
        <v>1912</v>
      </c>
      <c r="D515" t="s">
        <v>3708</v>
      </c>
      <c r="F515" t="s">
        <v>4010</v>
      </c>
      <c r="G515" s="1"/>
      <c r="H515">
        <v>2016</v>
      </c>
      <c r="I515" t="s">
        <v>2830</v>
      </c>
      <c r="J515" t="s">
        <v>2830</v>
      </c>
      <c r="M515" t="s">
        <v>4507</v>
      </c>
      <c r="N515" t="s">
        <v>2830</v>
      </c>
      <c r="O515" t="s">
        <v>4962</v>
      </c>
      <c r="P515" t="s">
        <v>1918</v>
      </c>
      <c r="R515" t="s">
        <v>5503</v>
      </c>
      <c r="S515" t="s">
        <v>5842</v>
      </c>
      <c r="AB515" s="1"/>
      <c r="AE515" t="s">
        <v>5897</v>
      </c>
      <c r="AF515" t="s">
        <v>5982</v>
      </c>
      <c r="AG515" t="s">
        <v>5988</v>
      </c>
    </row>
    <row r="516" spans="1:33" x14ac:dyDescent="0.3">
      <c r="A516" s="3">
        <v>515</v>
      </c>
      <c r="B516" s="3" t="s">
        <v>3157</v>
      </c>
      <c r="C516" t="s">
        <v>3358</v>
      </c>
      <c r="D516" t="s">
        <v>3709</v>
      </c>
      <c r="F516" t="s">
        <v>4011</v>
      </c>
      <c r="G516" s="1"/>
      <c r="H516">
        <v>2016</v>
      </c>
      <c r="I516" t="s">
        <v>2860</v>
      </c>
      <c r="J516" t="s">
        <v>2894</v>
      </c>
      <c r="K516">
        <v>309</v>
      </c>
      <c r="L516">
        <v>319</v>
      </c>
      <c r="M516" t="s">
        <v>4508</v>
      </c>
      <c r="N516" t="s">
        <v>4761</v>
      </c>
      <c r="O516" t="s">
        <v>2830</v>
      </c>
      <c r="P516" t="s">
        <v>5186</v>
      </c>
      <c r="R516" t="s">
        <v>5504</v>
      </c>
      <c r="S516" t="s">
        <v>2830</v>
      </c>
      <c r="AB516" s="1"/>
      <c r="AE516" t="s">
        <v>5952</v>
      </c>
      <c r="AF516" t="s">
        <v>5985</v>
      </c>
      <c r="AG516" t="s">
        <v>5988</v>
      </c>
    </row>
    <row r="517" spans="1:33" x14ac:dyDescent="0.3">
      <c r="A517" s="4">
        <v>516</v>
      </c>
      <c r="B517" s="6" t="s">
        <v>3157</v>
      </c>
      <c r="C517" t="s">
        <v>3359</v>
      </c>
      <c r="D517" t="s">
        <v>3710</v>
      </c>
      <c r="F517" t="s">
        <v>4012</v>
      </c>
      <c r="G517" s="1"/>
      <c r="H517">
        <v>2016</v>
      </c>
      <c r="I517" t="s">
        <v>2830</v>
      </c>
      <c r="J517" t="s">
        <v>2830</v>
      </c>
      <c r="K517">
        <v>346</v>
      </c>
      <c r="L517">
        <v>351</v>
      </c>
      <c r="M517" t="s">
        <v>4509</v>
      </c>
      <c r="N517" t="s">
        <v>2830</v>
      </c>
      <c r="O517" t="s">
        <v>4963</v>
      </c>
      <c r="P517" t="s">
        <v>5187</v>
      </c>
      <c r="R517" t="s">
        <v>5505</v>
      </c>
      <c r="S517" t="s">
        <v>2830</v>
      </c>
      <c r="AB517" s="1"/>
      <c r="AE517" t="s">
        <v>5898</v>
      </c>
      <c r="AF517" t="s">
        <v>5982</v>
      </c>
      <c r="AG517" t="s">
        <v>5988</v>
      </c>
    </row>
    <row r="518" spans="1:33" x14ac:dyDescent="0.3">
      <c r="A518" s="3">
        <v>517</v>
      </c>
      <c r="B518" s="3" t="s">
        <v>3157</v>
      </c>
      <c r="C518" t="s">
        <v>957</v>
      </c>
      <c r="D518" t="s">
        <v>3711</v>
      </c>
      <c r="F518" t="s">
        <v>4013</v>
      </c>
      <c r="G518" s="1"/>
      <c r="H518">
        <v>2016</v>
      </c>
      <c r="I518" t="s">
        <v>2830</v>
      </c>
      <c r="J518" t="s">
        <v>2830</v>
      </c>
      <c r="M518" t="s">
        <v>4510</v>
      </c>
      <c r="N518" t="s">
        <v>2830</v>
      </c>
      <c r="O518" t="s">
        <v>4964</v>
      </c>
      <c r="P518" t="s">
        <v>963</v>
      </c>
      <c r="R518" t="s">
        <v>5506</v>
      </c>
      <c r="S518" t="s">
        <v>5843</v>
      </c>
      <c r="AB518" s="1"/>
      <c r="AE518" t="s">
        <v>5897</v>
      </c>
      <c r="AF518" t="s">
        <v>5982</v>
      </c>
      <c r="AG518" t="s">
        <v>5988</v>
      </c>
    </row>
    <row r="519" spans="1:33" x14ac:dyDescent="0.3">
      <c r="A519" s="4">
        <v>518</v>
      </c>
      <c r="B519" s="6" t="s">
        <v>3157</v>
      </c>
      <c r="C519" t="s">
        <v>3360</v>
      </c>
      <c r="D519" t="s">
        <v>3712</v>
      </c>
      <c r="F519" t="s">
        <v>4014</v>
      </c>
      <c r="G519" s="1"/>
      <c r="H519">
        <v>2016</v>
      </c>
      <c r="I519" t="s">
        <v>2830</v>
      </c>
      <c r="J519" t="s">
        <v>2830</v>
      </c>
      <c r="M519" t="s">
        <v>4511</v>
      </c>
      <c r="N519" t="s">
        <v>2830</v>
      </c>
      <c r="O519" t="s">
        <v>4965</v>
      </c>
      <c r="P519" t="s">
        <v>5188</v>
      </c>
      <c r="R519" t="s">
        <v>5507</v>
      </c>
      <c r="S519" t="s">
        <v>2830</v>
      </c>
      <c r="AB519" s="1"/>
      <c r="AE519" t="s">
        <v>5912</v>
      </c>
      <c r="AF519" t="s">
        <v>5982</v>
      </c>
      <c r="AG519" t="s">
        <v>5988</v>
      </c>
    </row>
    <row r="520" spans="1:33" x14ac:dyDescent="0.3">
      <c r="A520" s="3">
        <v>519</v>
      </c>
      <c r="B520" s="3" t="s">
        <v>3157</v>
      </c>
      <c r="C520" t="s">
        <v>3361</v>
      </c>
      <c r="D520" t="s">
        <v>3713</v>
      </c>
      <c r="F520" t="s">
        <v>4015</v>
      </c>
      <c r="G520" s="1"/>
      <c r="H520">
        <v>2016</v>
      </c>
      <c r="I520" t="s">
        <v>4212</v>
      </c>
      <c r="J520" t="s">
        <v>2830</v>
      </c>
      <c r="K520">
        <v>147</v>
      </c>
      <c r="L520">
        <v>153</v>
      </c>
      <c r="M520" t="s">
        <v>4512</v>
      </c>
      <c r="N520" t="s">
        <v>4762</v>
      </c>
      <c r="O520" t="s">
        <v>4966</v>
      </c>
      <c r="P520" t="s">
        <v>2830</v>
      </c>
      <c r="R520" t="s">
        <v>5508</v>
      </c>
      <c r="S520" t="s">
        <v>2830</v>
      </c>
      <c r="AB520" s="1"/>
      <c r="AE520" t="s">
        <v>5913</v>
      </c>
      <c r="AF520" t="s">
        <v>5982</v>
      </c>
      <c r="AG520" t="s">
        <v>5988</v>
      </c>
    </row>
    <row r="521" spans="1:33" x14ac:dyDescent="0.3">
      <c r="A521" s="4">
        <v>520</v>
      </c>
      <c r="B521" s="6" t="s">
        <v>3157</v>
      </c>
      <c r="C521" t="s">
        <v>3362</v>
      </c>
      <c r="D521" t="s">
        <v>3687</v>
      </c>
      <c r="F521" t="s">
        <v>4016</v>
      </c>
      <c r="G521" s="1"/>
      <c r="H521">
        <v>2016</v>
      </c>
      <c r="I521" t="s">
        <v>4213</v>
      </c>
      <c r="J521" t="s">
        <v>2830</v>
      </c>
      <c r="M521" t="s">
        <v>4513</v>
      </c>
      <c r="N521" t="s">
        <v>4763</v>
      </c>
      <c r="O521" t="s">
        <v>2830</v>
      </c>
      <c r="P521" t="s">
        <v>5189</v>
      </c>
      <c r="R521" t="s">
        <v>5509</v>
      </c>
      <c r="S521" t="s">
        <v>2830</v>
      </c>
      <c r="AB521" s="1"/>
      <c r="AE521" t="s">
        <v>5910</v>
      </c>
      <c r="AF521" t="s">
        <v>5981</v>
      </c>
      <c r="AG521" t="s">
        <v>5988</v>
      </c>
    </row>
    <row r="522" spans="1:33" x14ac:dyDescent="0.3">
      <c r="A522" s="3">
        <v>521</v>
      </c>
      <c r="B522" s="3" t="s">
        <v>3157</v>
      </c>
      <c r="C522" t="s">
        <v>3363</v>
      </c>
      <c r="D522" t="s">
        <v>3714</v>
      </c>
      <c r="F522" t="s">
        <v>4017</v>
      </c>
      <c r="G522" s="1"/>
      <c r="H522">
        <v>2015</v>
      </c>
      <c r="I522" t="s">
        <v>4151</v>
      </c>
      <c r="J522" t="s">
        <v>2891</v>
      </c>
      <c r="M522" t="s">
        <v>4514</v>
      </c>
      <c r="N522" t="s">
        <v>4764</v>
      </c>
      <c r="O522" t="s">
        <v>2830</v>
      </c>
      <c r="P522" t="s">
        <v>5190</v>
      </c>
      <c r="R522" t="s">
        <v>5510</v>
      </c>
      <c r="S522" t="s">
        <v>2830</v>
      </c>
      <c r="AB522" s="1"/>
      <c r="AE522" t="s">
        <v>5953</v>
      </c>
      <c r="AF522" t="s">
        <v>5981</v>
      </c>
      <c r="AG522" t="s">
        <v>5988</v>
      </c>
    </row>
    <row r="523" spans="1:33" x14ac:dyDescent="0.3">
      <c r="A523" s="4">
        <v>522</v>
      </c>
      <c r="B523" s="6" t="s">
        <v>3157</v>
      </c>
      <c r="C523" t="s">
        <v>2167</v>
      </c>
      <c r="D523" t="s">
        <v>3715</v>
      </c>
      <c r="F523" t="s">
        <v>4018</v>
      </c>
      <c r="G523" s="1"/>
      <c r="H523">
        <v>2015</v>
      </c>
      <c r="I523" t="s">
        <v>2830</v>
      </c>
      <c r="J523" t="s">
        <v>2830</v>
      </c>
      <c r="K523">
        <v>536</v>
      </c>
      <c r="L523">
        <v>543</v>
      </c>
      <c r="M523" t="s">
        <v>4515</v>
      </c>
      <c r="N523" t="s">
        <v>2830</v>
      </c>
      <c r="O523" t="s">
        <v>4967</v>
      </c>
      <c r="P523" t="s">
        <v>2173</v>
      </c>
      <c r="R523" t="s">
        <v>5511</v>
      </c>
      <c r="S523" t="s">
        <v>5844</v>
      </c>
      <c r="AB523" s="1"/>
      <c r="AE523" t="s">
        <v>5897</v>
      </c>
      <c r="AF523" t="s">
        <v>5982</v>
      </c>
      <c r="AG523" t="s">
        <v>5988</v>
      </c>
    </row>
    <row r="524" spans="1:33" x14ac:dyDescent="0.3">
      <c r="A524" s="3">
        <v>523</v>
      </c>
      <c r="B524" s="3" t="s">
        <v>3157</v>
      </c>
      <c r="C524" t="s">
        <v>451</v>
      </c>
      <c r="D524" t="s">
        <v>3716</v>
      </c>
      <c r="F524" t="s">
        <v>3881</v>
      </c>
      <c r="G524" s="1"/>
      <c r="H524">
        <v>2015</v>
      </c>
      <c r="I524" t="s">
        <v>2869</v>
      </c>
      <c r="J524" t="s">
        <v>2830</v>
      </c>
      <c r="K524">
        <v>169</v>
      </c>
      <c r="L524">
        <v>178</v>
      </c>
      <c r="M524" t="s">
        <v>4516</v>
      </c>
      <c r="N524" t="s">
        <v>4692</v>
      </c>
      <c r="O524" t="s">
        <v>4968</v>
      </c>
      <c r="P524" t="s">
        <v>457</v>
      </c>
      <c r="R524" t="s">
        <v>5512</v>
      </c>
      <c r="S524" t="s">
        <v>5845</v>
      </c>
      <c r="AB524" s="1"/>
      <c r="AE524" t="s">
        <v>5908</v>
      </c>
      <c r="AF524" t="s">
        <v>5982</v>
      </c>
      <c r="AG524" t="s">
        <v>5988</v>
      </c>
    </row>
    <row r="525" spans="1:33" x14ac:dyDescent="0.3">
      <c r="A525" s="4">
        <v>524</v>
      </c>
      <c r="B525" s="6" t="s">
        <v>3157</v>
      </c>
      <c r="C525" t="s">
        <v>2311</v>
      </c>
      <c r="D525" t="s">
        <v>3717</v>
      </c>
      <c r="F525" t="s">
        <v>4019</v>
      </c>
      <c r="G525" s="1"/>
      <c r="H525">
        <v>2015</v>
      </c>
      <c r="I525" t="s">
        <v>2830</v>
      </c>
      <c r="J525" t="s">
        <v>2830</v>
      </c>
      <c r="K525">
        <v>315</v>
      </c>
      <c r="L525">
        <v>320</v>
      </c>
      <c r="M525" t="s">
        <v>4517</v>
      </c>
      <c r="N525" t="s">
        <v>2830</v>
      </c>
      <c r="O525" t="s">
        <v>4969</v>
      </c>
      <c r="P525" t="s">
        <v>2317</v>
      </c>
      <c r="R525" t="s">
        <v>5513</v>
      </c>
      <c r="S525" t="s">
        <v>5846</v>
      </c>
      <c r="AB525" s="1"/>
      <c r="AE525" t="s">
        <v>5897</v>
      </c>
      <c r="AF525" t="s">
        <v>5982</v>
      </c>
      <c r="AG525" t="s">
        <v>5988</v>
      </c>
    </row>
    <row r="526" spans="1:33" x14ac:dyDescent="0.3">
      <c r="A526" s="3">
        <v>525</v>
      </c>
      <c r="B526" s="3" t="s">
        <v>3157</v>
      </c>
      <c r="C526" t="s">
        <v>1789</v>
      </c>
      <c r="D526" t="s">
        <v>3718</v>
      </c>
      <c r="F526" t="s">
        <v>4020</v>
      </c>
      <c r="G526" s="1"/>
      <c r="H526">
        <v>2015</v>
      </c>
      <c r="I526" t="s">
        <v>2830</v>
      </c>
      <c r="J526" t="s">
        <v>2830</v>
      </c>
      <c r="K526">
        <v>73</v>
      </c>
      <c r="L526">
        <v>82</v>
      </c>
      <c r="M526" t="s">
        <v>4518</v>
      </c>
      <c r="N526" t="s">
        <v>2830</v>
      </c>
      <c r="O526" t="s">
        <v>4970</v>
      </c>
      <c r="P526" t="s">
        <v>1795</v>
      </c>
      <c r="R526" t="s">
        <v>5514</v>
      </c>
      <c r="S526" t="s">
        <v>5847</v>
      </c>
      <c r="AB526" s="1"/>
      <c r="AE526" t="s">
        <v>5898</v>
      </c>
      <c r="AF526" t="s">
        <v>5982</v>
      </c>
      <c r="AG526" t="s">
        <v>5988</v>
      </c>
    </row>
    <row r="527" spans="1:33" x14ac:dyDescent="0.3">
      <c r="A527" s="4">
        <v>526</v>
      </c>
      <c r="B527" s="6" t="s">
        <v>3157</v>
      </c>
      <c r="C527" t="s">
        <v>1146</v>
      </c>
      <c r="D527" t="s">
        <v>3719</v>
      </c>
      <c r="F527" t="s">
        <v>4021</v>
      </c>
      <c r="G527" s="1"/>
      <c r="H527">
        <v>2015</v>
      </c>
      <c r="I527" t="s">
        <v>2830</v>
      </c>
      <c r="J527" t="s">
        <v>2830</v>
      </c>
      <c r="K527">
        <v>83</v>
      </c>
      <c r="L527">
        <v>92</v>
      </c>
      <c r="M527" t="s">
        <v>4519</v>
      </c>
      <c r="N527" t="s">
        <v>2830</v>
      </c>
      <c r="O527" t="s">
        <v>4971</v>
      </c>
      <c r="P527" t="s">
        <v>1152</v>
      </c>
      <c r="R527" t="s">
        <v>5515</v>
      </c>
      <c r="S527" t="s">
        <v>5848</v>
      </c>
      <c r="AB527" s="1"/>
      <c r="AE527" t="s">
        <v>5897</v>
      </c>
      <c r="AF527" t="s">
        <v>5982</v>
      </c>
      <c r="AG527" t="s">
        <v>5988</v>
      </c>
    </row>
    <row r="528" spans="1:33" x14ac:dyDescent="0.3">
      <c r="A528" s="3">
        <v>527</v>
      </c>
      <c r="B528" s="3" t="s">
        <v>3157</v>
      </c>
      <c r="C528" t="s">
        <v>3364</v>
      </c>
      <c r="D528" t="s">
        <v>3720</v>
      </c>
      <c r="F528" t="s">
        <v>4022</v>
      </c>
      <c r="G528" s="1"/>
      <c r="H528">
        <v>2015</v>
      </c>
      <c r="I528" t="s">
        <v>2830</v>
      </c>
      <c r="J528" t="s">
        <v>2830</v>
      </c>
      <c r="K528">
        <v>73</v>
      </c>
      <c r="L528">
        <v>80</v>
      </c>
      <c r="M528" t="s">
        <v>4520</v>
      </c>
      <c r="N528" t="s">
        <v>2830</v>
      </c>
      <c r="O528" t="s">
        <v>2830</v>
      </c>
      <c r="P528" t="s">
        <v>5191</v>
      </c>
      <c r="R528" t="s">
        <v>5516</v>
      </c>
      <c r="S528" t="s">
        <v>5849</v>
      </c>
      <c r="AB528" s="1"/>
      <c r="AE528" t="s">
        <v>5954</v>
      </c>
      <c r="AF528" t="s">
        <v>5982</v>
      </c>
      <c r="AG528" t="s">
        <v>5988</v>
      </c>
    </row>
    <row r="529" spans="1:33" x14ac:dyDescent="0.3">
      <c r="A529" s="4">
        <v>528</v>
      </c>
      <c r="B529" s="6" t="s">
        <v>3157</v>
      </c>
      <c r="C529" t="s">
        <v>3365</v>
      </c>
      <c r="D529" t="s">
        <v>3721</v>
      </c>
      <c r="F529" t="s">
        <v>4023</v>
      </c>
      <c r="G529" s="1"/>
      <c r="H529">
        <v>2015</v>
      </c>
      <c r="I529" t="s">
        <v>2830</v>
      </c>
      <c r="J529" t="s">
        <v>2830</v>
      </c>
      <c r="M529" t="s">
        <v>4521</v>
      </c>
      <c r="N529" t="s">
        <v>2830</v>
      </c>
      <c r="O529" t="s">
        <v>4972</v>
      </c>
      <c r="P529" t="s">
        <v>5192</v>
      </c>
      <c r="R529" t="s">
        <v>5517</v>
      </c>
      <c r="S529" t="s">
        <v>2830</v>
      </c>
      <c r="AB529" s="1"/>
      <c r="AE529" t="s">
        <v>5912</v>
      </c>
      <c r="AF529" t="s">
        <v>5982</v>
      </c>
      <c r="AG529" t="s">
        <v>5988</v>
      </c>
    </row>
    <row r="530" spans="1:33" x14ac:dyDescent="0.3">
      <c r="A530" s="3">
        <v>529</v>
      </c>
      <c r="B530" s="3" t="s">
        <v>3157</v>
      </c>
      <c r="C530" t="s">
        <v>3366</v>
      </c>
      <c r="D530" t="s">
        <v>3518</v>
      </c>
      <c r="F530" t="s">
        <v>3875</v>
      </c>
      <c r="G530" s="1"/>
      <c r="H530">
        <v>2015</v>
      </c>
      <c r="I530" t="s">
        <v>4214</v>
      </c>
      <c r="J530" t="s">
        <v>2830</v>
      </c>
      <c r="K530">
        <v>1</v>
      </c>
      <c r="L530">
        <v>400</v>
      </c>
      <c r="M530" t="s">
        <v>4522</v>
      </c>
      <c r="N530" t="s">
        <v>4687</v>
      </c>
      <c r="O530" t="s">
        <v>4973</v>
      </c>
      <c r="P530" t="s">
        <v>2830</v>
      </c>
      <c r="R530" t="s">
        <v>5518</v>
      </c>
      <c r="S530" t="s">
        <v>2830</v>
      </c>
      <c r="AB530" s="1"/>
      <c r="AE530" t="s">
        <v>5936</v>
      </c>
      <c r="AF530" t="s">
        <v>5983</v>
      </c>
      <c r="AG530" t="s">
        <v>5988</v>
      </c>
    </row>
    <row r="531" spans="1:33" x14ac:dyDescent="0.3">
      <c r="A531" s="4">
        <v>530</v>
      </c>
      <c r="B531" s="6" t="s">
        <v>3157</v>
      </c>
      <c r="C531" t="s">
        <v>3367</v>
      </c>
      <c r="D531" t="s">
        <v>3518</v>
      </c>
      <c r="F531" t="s">
        <v>3880</v>
      </c>
      <c r="G531" s="1"/>
      <c r="H531">
        <v>2015</v>
      </c>
      <c r="I531" t="s">
        <v>4215</v>
      </c>
      <c r="J531" t="s">
        <v>2830</v>
      </c>
      <c r="K531">
        <v>1</v>
      </c>
      <c r="L531">
        <v>454</v>
      </c>
      <c r="M531" t="s">
        <v>4523</v>
      </c>
      <c r="N531" t="s">
        <v>4691</v>
      </c>
      <c r="O531" t="s">
        <v>4974</v>
      </c>
      <c r="P531" t="s">
        <v>2830</v>
      </c>
      <c r="R531" t="s">
        <v>5519</v>
      </c>
      <c r="S531" t="s">
        <v>2830</v>
      </c>
      <c r="AB531" s="1"/>
      <c r="AE531" t="s">
        <v>5936</v>
      </c>
      <c r="AF531" t="s">
        <v>5983</v>
      </c>
      <c r="AG531" t="s">
        <v>5988</v>
      </c>
    </row>
    <row r="532" spans="1:33" x14ac:dyDescent="0.3">
      <c r="A532" s="3">
        <v>531</v>
      </c>
      <c r="B532" s="3" t="s">
        <v>3157</v>
      </c>
      <c r="C532" t="s">
        <v>3368</v>
      </c>
      <c r="D532" t="s">
        <v>3722</v>
      </c>
      <c r="F532" t="s">
        <v>3952</v>
      </c>
      <c r="G532" s="1"/>
      <c r="H532">
        <v>2015</v>
      </c>
      <c r="I532" t="s">
        <v>4216</v>
      </c>
      <c r="J532" t="s">
        <v>2830</v>
      </c>
      <c r="M532" t="s">
        <v>4524</v>
      </c>
      <c r="N532" t="s">
        <v>4732</v>
      </c>
      <c r="O532" t="s">
        <v>4975</v>
      </c>
      <c r="P532" t="s">
        <v>5193</v>
      </c>
      <c r="R532" t="s">
        <v>5520</v>
      </c>
      <c r="S532" t="s">
        <v>5850</v>
      </c>
      <c r="AB532" s="1"/>
      <c r="AE532" t="s">
        <v>5934</v>
      </c>
      <c r="AF532" t="s">
        <v>5982</v>
      </c>
      <c r="AG532" t="s">
        <v>5988</v>
      </c>
    </row>
    <row r="533" spans="1:33" x14ac:dyDescent="0.3">
      <c r="A533" s="4">
        <v>532</v>
      </c>
      <c r="B533" s="6" t="s">
        <v>3157</v>
      </c>
      <c r="C533" t="s">
        <v>3369</v>
      </c>
      <c r="D533" t="s">
        <v>3723</v>
      </c>
      <c r="F533" t="s">
        <v>3935</v>
      </c>
      <c r="G533" s="1"/>
      <c r="H533">
        <v>2015</v>
      </c>
      <c r="I533" t="s">
        <v>4217</v>
      </c>
      <c r="J533" t="s">
        <v>2830</v>
      </c>
      <c r="K533">
        <v>1</v>
      </c>
      <c r="L533">
        <v>15</v>
      </c>
      <c r="M533" t="s">
        <v>4525</v>
      </c>
      <c r="N533" t="s">
        <v>4723</v>
      </c>
      <c r="O533" t="s">
        <v>2830</v>
      </c>
      <c r="P533" t="s">
        <v>5194</v>
      </c>
      <c r="R533" t="s">
        <v>5521</v>
      </c>
      <c r="S533" t="s">
        <v>5851</v>
      </c>
      <c r="AB533" s="1"/>
      <c r="AE533" t="s">
        <v>5900</v>
      </c>
      <c r="AF533" t="s">
        <v>5981</v>
      </c>
      <c r="AG533" t="s">
        <v>5988</v>
      </c>
    </row>
    <row r="534" spans="1:33" x14ac:dyDescent="0.3">
      <c r="A534" s="3">
        <v>533</v>
      </c>
      <c r="B534" s="3" t="s">
        <v>3157</v>
      </c>
      <c r="C534" t="s">
        <v>3370</v>
      </c>
      <c r="D534" t="s">
        <v>3724</v>
      </c>
      <c r="F534" t="s">
        <v>4024</v>
      </c>
      <c r="G534" s="1"/>
      <c r="H534">
        <v>2014</v>
      </c>
      <c r="I534" t="s">
        <v>4218</v>
      </c>
      <c r="J534" t="s">
        <v>2830</v>
      </c>
      <c r="K534">
        <v>1</v>
      </c>
      <c r="L534">
        <v>323</v>
      </c>
      <c r="M534" t="s">
        <v>4526</v>
      </c>
      <c r="N534" t="s">
        <v>2830</v>
      </c>
      <c r="O534" t="s">
        <v>4976</v>
      </c>
      <c r="P534" t="s">
        <v>5195</v>
      </c>
      <c r="R534" t="s">
        <v>5522</v>
      </c>
      <c r="S534" t="s">
        <v>2830</v>
      </c>
      <c r="AB534" s="1"/>
      <c r="AE534" t="s">
        <v>5955</v>
      </c>
      <c r="AF534" t="s">
        <v>5986</v>
      </c>
      <c r="AG534" t="s">
        <v>5988</v>
      </c>
    </row>
    <row r="535" spans="1:33" x14ac:dyDescent="0.3">
      <c r="A535" s="4">
        <v>534</v>
      </c>
      <c r="B535" s="6" t="s">
        <v>3157</v>
      </c>
      <c r="C535" t="s">
        <v>3371</v>
      </c>
      <c r="D535" t="s">
        <v>3518</v>
      </c>
      <c r="F535" t="s">
        <v>4025</v>
      </c>
      <c r="G535" s="1"/>
      <c r="H535">
        <v>2014</v>
      </c>
      <c r="I535" t="s">
        <v>4219</v>
      </c>
      <c r="J535" t="s">
        <v>2830</v>
      </c>
      <c r="M535" t="s">
        <v>4527</v>
      </c>
      <c r="N535" t="s">
        <v>4765</v>
      </c>
      <c r="O535" t="s">
        <v>4977</v>
      </c>
      <c r="P535" t="s">
        <v>2830</v>
      </c>
      <c r="R535" t="s">
        <v>5523</v>
      </c>
      <c r="S535" t="s">
        <v>2830</v>
      </c>
      <c r="AB535" s="1"/>
      <c r="AE535" t="s">
        <v>2830</v>
      </c>
      <c r="AF535" t="s">
        <v>5983</v>
      </c>
      <c r="AG535" t="s">
        <v>5988</v>
      </c>
    </row>
    <row r="536" spans="1:33" x14ac:dyDescent="0.3">
      <c r="A536" s="3">
        <v>535</v>
      </c>
      <c r="B536" s="3" t="s">
        <v>3157</v>
      </c>
      <c r="C536" t="s">
        <v>3372</v>
      </c>
      <c r="D536" t="s">
        <v>3518</v>
      </c>
      <c r="F536" t="s">
        <v>3372</v>
      </c>
      <c r="G536" s="1"/>
      <c r="H536">
        <v>2014</v>
      </c>
      <c r="I536" t="s">
        <v>2830</v>
      </c>
      <c r="J536" t="s">
        <v>2830</v>
      </c>
      <c r="K536">
        <v>640</v>
      </c>
      <c r="M536" t="s">
        <v>4528</v>
      </c>
      <c r="N536" t="s">
        <v>2830</v>
      </c>
      <c r="O536" t="s">
        <v>4978</v>
      </c>
      <c r="P536" t="s">
        <v>2830</v>
      </c>
      <c r="R536" t="s">
        <v>5524</v>
      </c>
      <c r="S536" t="s">
        <v>2830</v>
      </c>
      <c r="AB536" s="1"/>
      <c r="AE536" t="s">
        <v>5897</v>
      </c>
      <c r="AF536" t="s">
        <v>5983</v>
      </c>
      <c r="AG536" t="s">
        <v>5988</v>
      </c>
    </row>
    <row r="537" spans="1:33" x14ac:dyDescent="0.3">
      <c r="A537" s="4">
        <v>536</v>
      </c>
      <c r="B537" s="6" t="s">
        <v>3157</v>
      </c>
      <c r="C537" t="s">
        <v>3373</v>
      </c>
      <c r="D537" t="s">
        <v>3725</v>
      </c>
      <c r="F537" t="s">
        <v>4026</v>
      </c>
      <c r="G537" s="1"/>
      <c r="H537">
        <v>2014</v>
      </c>
      <c r="I537" t="s">
        <v>2830</v>
      </c>
      <c r="J537" t="s">
        <v>2830</v>
      </c>
      <c r="K537">
        <v>917</v>
      </c>
      <c r="L537">
        <v>925</v>
      </c>
      <c r="M537" t="s">
        <v>4529</v>
      </c>
      <c r="N537" t="s">
        <v>2830</v>
      </c>
      <c r="O537" t="s">
        <v>4979</v>
      </c>
      <c r="P537" t="s">
        <v>2830</v>
      </c>
      <c r="R537" t="s">
        <v>5525</v>
      </c>
      <c r="S537" t="s">
        <v>2830</v>
      </c>
      <c r="AB537" s="1"/>
      <c r="AE537" t="s">
        <v>5956</v>
      </c>
      <c r="AF537" t="s">
        <v>5982</v>
      </c>
      <c r="AG537" t="s">
        <v>5988</v>
      </c>
    </row>
    <row r="538" spans="1:33" x14ac:dyDescent="0.3">
      <c r="A538" s="3">
        <v>537</v>
      </c>
      <c r="B538" s="3" t="s">
        <v>3157</v>
      </c>
      <c r="C538" t="s">
        <v>3374</v>
      </c>
      <c r="D538" t="s">
        <v>3726</v>
      </c>
      <c r="F538" t="s">
        <v>4027</v>
      </c>
      <c r="G538" s="1"/>
      <c r="H538">
        <v>2014</v>
      </c>
      <c r="I538" t="s">
        <v>2830</v>
      </c>
      <c r="J538" t="s">
        <v>2830</v>
      </c>
      <c r="K538">
        <v>29</v>
      </c>
      <c r="L538">
        <v>116</v>
      </c>
      <c r="M538" t="s">
        <v>4530</v>
      </c>
      <c r="N538" t="s">
        <v>2830</v>
      </c>
      <c r="O538" t="s">
        <v>4980</v>
      </c>
      <c r="P538" t="s">
        <v>2830</v>
      </c>
      <c r="R538" t="s">
        <v>5526</v>
      </c>
      <c r="S538" t="s">
        <v>2830</v>
      </c>
      <c r="AB538" s="1"/>
      <c r="AE538" t="s">
        <v>5957</v>
      </c>
      <c r="AF538" t="s">
        <v>5984</v>
      </c>
      <c r="AG538" t="s">
        <v>5988</v>
      </c>
    </row>
    <row r="539" spans="1:33" x14ac:dyDescent="0.3">
      <c r="A539" s="4">
        <v>538</v>
      </c>
      <c r="B539" s="6" t="s">
        <v>3157</v>
      </c>
      <c r="C539" t="s">
        <v>3375</v>
      </c>
      <c r="D539" t="s">
        <v>3727</v>
      </c>
      <c r="F539" t="s">
        <v>4028</v>
      </c>
      <c r="G539" s="1"/>
      <c r="H539">
        <v>2014</v>
      </c>
      <c r="I539" t="s">
        <v>2891</v>
      </c>
      <c r="J539" t="s">
        <v>2830</v>
      </c>
      <c r="K539">
        <v>122</v>
      </c>
      <c r="L539">
        <v>134</v>
      </c>
      <c r="M539" t="s">
        <v>4531</v>
      </c>
      <c r="N539" t="s">
        <v>2830</v>
      </c>
      <c r="O539" t="s">
        <v>4981</v>
      </c>
      <c r="P539" t="s">
        <v>2830</v>
      </c>
      <c r="R539" t="s">
        <v>5527</v>
      </c>
      <c r="S539" t="s">
        <v>2830</v>
      </c>
      <c r="AB539" s="1"/>
      <c r="AE539" t="s">
        <v>5912</v>
      </c>
      <c r="AF539" t="s">
        <v>5982</v>
      </c>
      <c r="AG539" t="s">
        <v>5988</v>
      </c>
    </row>
    <row r="540" spans="1:33" x14ac:dyDescent="0.3">
      <c r="A540" s="3">
        <v>539</v>
      </c>
      <c r="B540" s="3" t="s">
        <v>3157</v>
      </c>
      <c r="C540" t="s">
        <v>3376</v>
      </c>
      <c r="D540" t="s">
        <v>3728</v>
      </c>
      <c r="F540" t="s">
        <v>4029</v>
      </c>
      <c r="G540" s="1"/>
      <c r="H540">
        <v>2014</v>
      </c>
      <c r="I540" t="s">
        <v>2869</v>
      </c>
      <c r="J540" t="s">
        <v>2830</v>
      </c>
      <c r="K540">
        <v>1241</v>
      </c>
      <c r="L540">
        <v>1246</v>
      </c>
      <c r="M540" t="s">
        <v>4532</v>
      </c>
      <c r="N540" t="s">
        <v>2830</v>
      </c>
      <c r="O540" t="s">
        <v>4982</v>
      </c>
      <c r="P540" t="s">
        <v>2830</v>
      </c>
      <c r="R540" t="s">
        <v>5528</v>
      </c>
      <c r="S540" t="s">
        <v>5852</v>
      </c>
      <c r="AB540" s="1"/>
      <c r="AE540" t="s">
        <v>5958</v>
      </c>
      <c r="AF540" t="s">
        <v>5982</v>
      </c>
      <c r="AG540" t="s">
        <v>5988</v>
      </c>
    </row>
    <row r="541" spans="1:33" x14ac:dyDescent="0.3">
      <c r="A541" s="4">
        <v>540</v>
      </c>
      <c r="B541" s="6" t="s">
        <v>3157</v>
      </c>
      <c r="C541" t="s">
        <v>3377</v>
      </c>
      <c r="D541" t="s">
        <v>3729</v>
      </c>
      <c r="F541" t="s">
        <v>4030</v>
      </c>
      <c r="G541" s="1"/>
      <c r="H541">
        <v>2014</v>
      </c>
      <c r="I541" t="s">
        <v>2830</v>
      </c>
      <c r="J541" t="s">
        <v>2830</v>
      </c>
      <c r="K541">
        <v>693</v>
      </c>
      <c r="L541">
        <v>704</v>
      </c>
      <c r="M541" t="s">
        <v>4533</v>
      </c>
      <c r="N541" t="s">
        <v>2830</v>
      </c>
      <c r="O541" t="s">
        <v>4983</v>
      </c>
      <c r="P541" t="s">
        <v>2830</v>
      </c>
      <c r="R541" t="s">
        <v>5529</v>
      </c>
      <c r="S541" t="s">
        <v>2830</v>
      </c>
      <c r="AB541" s="1"/>
      <c r="AE541" t="s">
        <v>5913</v>
      </c>
      <c r="AF541" t="s">
        <v>5982</v>
      </c>
      <c r="AG541" t="s">
        <v>5988</v>
      </c>
    </row>
    <row r="542" spans="1:33" x14ac:dyDescent="0.3">
      <c r="A542" s="3">
        <v>541</v>
      </c>
      <c r="B542" s="3" t="s">
        <v>3157</v>
      </c>
      <c r="C542" t="s">
        <v>3378</v>
      </c>
      <c r="D542" t="s">
        <v>3518</v>
      </c>
      <c r="F542" t="s">
        <v>3923</v>
      </c>
      <c r="G542" s="1"/>
      <c r="H542">
        <v>2014</v>
      </c>
      <c r="I542" t="s">
        <v>2949</v>
      </c>
      <c r="J542" t="s">
        <v>2830</v>
      </c>
      <c r="K542">
        <v>1</v>
      </c>
      <c r="L542">
        <v>531</v>
      </c>
      <c r="M542" t="s">
        <v>4534</v>
      </c>
      <c r="N542" t="s">
        <v>4715</v>
      </c>
      <c r="O542" t="s">
        <v>4984</v>
      </c>
      <c r="P542" t="s">
        <v>2830</v>
      </c>
      <c r="R542" t="s">
        <v>5530</v>
      </c>
      <c r="S542" t="s">
        <v>2830</v>
      </c>
      <c r="AB542" s="1"/>
      <c r="AE542" t="s">
        <v>5936</v>
      </c>
      <c r="AF542" t="s">
        <v>5983</v>
      </c>
      <c r="AG542" t="s">
        <v>5988</v>
      </c>
    </row>
    <row r="543" spans="1:33" x14ac:dyDescent="0.3">
      <c r="A543" s="4">
        <v>542</v>
      </c>
      <c r="B543" s="6" t="s">
        <v>3157</v>
      </c>
      <c r="C543" t="s">
        <v>3379</v>
      </c>
      <c r="D543" t="s">
        <v>3730</v>
      </c>
      <c r="F543" t="s">
        <v>4031</v>
      </c>
      <c r="G543" s="1"/>
      <c r="H543">
        <v>2014</v>
      </c>
      <c r="I543" t="s">
        <v>2830</v>
      </c>
      <c r="J543" t="s">
        <v>2830</v>
      </c>
      <c r="K543">
        <v>818</v>
      </c>
      <c r="L543">
        <v>827</v>
      </c>
      <c r="M543" t="s">
        <v>4535</v>
      </c>
      <c r="N543" t="s">
        <v>2830</v>
      </c>
      <c r="O543" t="s">
        <v>4985</v>
      </c>
      <c r="P543" t="s">
        <v>5196</v>
      </c>
      <c r="R543" t="s">
        <v>5531</v>
      </c>
      <c r="S543" t="s">
        <v>2830</v>
      </c>
      <c r="AB543" s="1"/>
      <c r="AE543" t="s">
        <v>5959</v>
      </c>
      <c r="AF543" t="s">
        <v>5982</v>
      </c>
      <c r="AG543" t="s">
        <v>5988</v>
      </c>
    </row>
    <row r="544" spans="1:33" x14ac:dyDescent="0.3">
      <c r="A544" s="3">
        <v>543</v>
      </c>
      <c r="B544" s="3" t="s">
        <v>3157</v>
      </c>
      <c r="C544" t="s">
        <v>3380</v>
      </c>
      <c r="D544" t="s">
        <v>3731</v>
      </c>
      <c r="F544" t="s">
        <v>4032</v>
      </c>
      <c r="G544" s="1"/>
      <c r="H544">
        <v>2014</v>
      </c>
      <c r="I544" t="s">
        <v>4220</v>
      </c>
      <c r="J544" t="s">
        <v>2894</v>
      </c>
      <c r="K544">
        <v>723</v>
      </c>
      <c r="L544">
        <v>734</v>
      </c>
      <c r="M544" t="s">
        <v>4536</v>
      </c>
      <c r="N544" t="s">
        <v>4766</v>
      </c>
      <c r="O544" t="s">
        <v>2830</v>
      </c>
      <c r="P544" t="s">
        <v>5197</v>
      </c>
      <c r="R544" t="s">
        <v>5532</v>
      </c>
      <c r="S544" t="s">
        <v>5853</v>
      </c>
      <c r="AB544" s="1"/>
      <c r="AE544" t="s">
        <v>5900</v>
      </c>
      <c r="AF544" t="s">
        <v>5981</v>
      </c>
      <c r="AG544" t="s">
        <v>5988</v>
      </c>
    </row>
    <row r="545" spans="1:33" x14ac:dyDescent="0.3">
      <c r="A545" s="4">
        <v>544</v>
      </c>
      <c r="B545" s="6" t="s">
        <v>3157</v>
      </c>
      <c r="C545" t="s">
        <v>3381</v>
      </c>
      <c r="D545" t="s">
        <v>3732</v>
      </c>
      <c r="F545" t="s">
        <v>4033</v>
      </c>
      <c r="G545" s="1"/>
      <c r="H545">
        <v>2014</v>
      </c>
      <c r="I545" t="s">
        <v>2841</v>
      </c>
      <c r="J545" t="s">
        <v>2830</v>
      </c>
      <c r="K545">
        <v>3167</v>
      </c>
      <c r="L545">
        <v>3175</v>
      </c>
      <c r="M545" t="s">
        <v>4537</v>
      </c>
      <c r="N545" t="s">
        <v>4767</v>
      </c>
      <c r="O545" t="s">
        <v>4986</v>
      </c>
      <c r="P545" t="s">
        <v>2830</v>
      </c>
      <c r="R545" t="s">
        <v>5533</v>
      </c>
      <c r="S545" t="s">
        <v>5854</v>
      </c>
      <c r="AB545" s="1"/>
      <c r="AE545" t="s">
        <v>5960</v>
      </c>
      <c r="AF545" t="s">
        <v>5982</v>
      </c>
      <c r="AG545" t="s">
        <v>5988</v>
      </c>
    </row>
    <row r="546" spans="1:33" x14ac:dyDescent="0.3">
      <c r="A546" s="3">
        <v>545</v>
      </c>
      <c r="B546" s="3" t="s">
        <v>3157</v>
      </c>
      <c r="C546" t="s">
        <v>3382</v>
      </c>
      <c r="D546" t="s">
        <v>3733</v>
      </c>
      <c r="F546" t="s">
        <v>4034</v>
      </c>
      <c r="G546" s="1"/>
      <c r="H546">
        <v>2014</v>
      </c>
      <c r="I546" t="s">
        <v>2830</v>
      </c>
      <c r="J546" t="s">
        <v>2830</v>
      </c>
      <c r="K546">
        <v>994</v>
      </c>
      <c r="L546">
        <v>1003</v>
      </c>
      <c r="M546" t="s">
        <v>4538</v>
      </c>
      <c r="N546" t="s">
        <v>2830</v>
      </c>
      <c r="O546" t="s">
        <v>4987</v>
      </c>
      <c r="P546" t="s">
        <v>5198</v>
      </c>
      <c r="R546" t="s">
        <v>5534</v>
      </c>
      <c r="S546" t="s">
        <v>2830</v>
      </c>
      <c r="AB546" s="1"/>
      <c r="AE546" t="s">
        <v>5959</v>
      </c>
      <c r="AF546" t="s">
        <v>5982</v>
      </c>
      <c r="AG546" t="s">
        <v>5988</v>
      </c>
    </row>
    <row r="547" spans="1:33" x14ac:dyDescent="0.3">
      <c r="A547" s="4">
        <v>546</v>
      </c>
      <c r="B547" s="6" t="s">
        <v>3157</v>
      </c>
      <c r="C547" t="s">
        <v>3383</v>
      </c>
      <c r="D547" t="s">
        <v>3734</v>
      </c>
      <c r="F547" t="s">
        <v>4035</v>
      </c>
      <c r="G547" s="1"/>
      <c r="H547">
        <v>2013</v>
      </c>
      <c r="I547" t="s">
        <v>2830</v>
      </c>
      <c r="J547" t="s">
        <v>2830</v>
      </c>
      <c r="K547">
        <v>351</v>
      </c>
      <c r="L547">
        <v>360</v>
      </c>
      <c r="M547" t="s">
        <v>4539</v>
      </c>
      <c r="N547" t="s">
        <v>4768</v>
      </c>
      <c r="O547" t="s">
        <v>4988</v>
      </c>
      <c r="P547" t="s">
        <v>2830</v>
      </c>
      <c r="R547" t="s">
        <v>5535</v>
      </c>
      <c r="S547" t="s">
        <v>5855</v>
      </c>
      <c r="AB547" s="1"/>
      <c r="AE547" t="s">
        <v>2830</v>
      </c>
      <c r="AF547" t="s">
        <v>5982</v>
      </c>
      <c r="AG547" t="s">
        <v>5988</v>
      </c>
    </row>
    <row r="548" spans="1:33" x14ac:dyDescent="0.3">
      <c r="A548" s="3">
        <v>547</v>
      </c>
      <c r="B548" s="3" t="s">
        <v>3157</v>
      </c>
      <c r="C548" t="s">
        <v>3384</v>
      </c>
      <c r="D548" t="s">
        <v>3735</v>
      </c>
      <c r="F548" t="s">
        <v>4036</v>
      </c>
      <c r="G548" s="1"/>
      <c r="H548">
        <v>2013</v>
      </c>
      <c r="I548" t="s">
        <v>2830</v>
      </c>
      <c r="J548" t="s">
        <v>2830</v>
      </c>
      <c r="K548">
        <v>536</v>
      </c>
      <c r="L548">
        <v>539</v>
      </c>
      <c r="M548" t="s">
        <v>4540</v>
      </c>
      <c r="N548" t="s">
        <v>2830</v>
      </c>
      <c r="O548" t="s">
        <v>2830</v>
      </c>
      <c r="P548" t="s">
        <v>1371</v>
      </c>
      <c r="R548" t="s">
        <v>5536</v>
      </c>
      <c r="S548" t="s">
        <v>5856</v>
      </c>
      <c r="AB548" s="1"/>
      <c r="AE548" t="s">
        <v>2830</v>
      </c>
      <c r="AF548" t="s">
        <v>5982</v>
      </c>
      <c r="AG548" t="s">
        <v>5988</v>
      </c>
    </row>
    <row r="549" spans="1:33" x14ac:dyDescent="0.3">
      <c r="A549" s="4">
        <v>548</v>
      </c>
      <c r="B549" s="6" t="s">
        <v>3157</v>
      </c>
      <c r="C549" t="s">
        <v>3385</v>
      </c>
      <c r="D549" t="s">
        <v>3736</v>
      </c>
      <c r="F549" t="s">
        <v>2721</v>
      </c>
      <c r="G549" s="1"/>
      <c r="H549">
        <v>2013</v>
      </c>
      <c r="I549" t="s">
        <v>3005</v>
      </c>
      <c r="J549" t="s">
        <v>4113</v>
      </c>
      <c r="K549">
        <v>55</v>
      </c>
      <c r="L549">
        <v>62</v>
      </c>
      <c r="M549" t="s">
        <v>4541</v>
      </c>
      <c r="N549" t="s">
        <v>4769</v>
      </c>
      <c r="O549" t="s">
        <v>2830</v>
      </c>
      <c r="P549" t="s">
        <v>2724</v>
      </c>
      <c r="R549" t="s">
        <v>5537</v>
      </c>
      <c r="S549" t="s">
        <v>2830</v>
      </c>
      <c r="AB549" s="1"/>
      <c r="AE549" t="s">
        <v>2830</v>
      </c>
      <c r="AF549" t="s">
        <v>5981</v>
      </c>
      <c r="AG549" t="s">
        <v>5988</v>
      </c>
    </row>
    <row r="550" spans="1:33" x14ac:dyDescent="0.3">
      <c r="A550" s="3">
        <v>549</v>
      </c>
      <c r="B550" s="3" t="s">
        <v>3157</v>
      </c>
      <c r="C550" t="s">
        <v>3386</v>
      </c>
      <c r="D550" t="s">
        <v>3737</v>
      </c>
      <c r="F550" t="s">
        <v>3864</v>
      </c>
      <c r="G550" s="1"/>
      <c r="H550">
        <v>2013</v>
      </c>
      <c r="I550" t="s">
        <v>4221</v>
      </c>
      <c r="J550" t="s">
        <v>2830</v>
      </c>
      <c r="K550">
        <v>118</v>
      </c>
      <c r="L550">
        <v>127</v>
      </c>
      <c r="M550" t="s">
        <v>4542</v>
      </c>
      <c r="N550" t="s">
        <v>4677</v>
      </c>
      <c r="O550" t="s">
        <v>4989</v>
      </c>
      <c r="P550" t="s">
        <v>5199</v>
      </c>
      <c r="R550" t="s">
        <v>5538</v>
      </c>
      <c r="S550" t="s">
        <v>5857</v>
      </c>
      <c r="AB550" s="1"/>
      <c r="AE550" t="s">
        <v>2830</v>
      </c>
      <c r="AF550" t="s">
        <v>5982</v>
      </c>
      <c r="AG550" t="s">
        <v>5988</v>
      </c>
    </row>
    <row r="551" spans="1:33" x14ac:dyDescent="0.3">
      <c r="A551" s="4">
        <v>550</v>
      </c>
      <c r="B551" s="6" t="s">
        <v>3157</v>
      </c>
      <c r="C551" t="s">
        <v>3387</v>
      </c>
      <c r="D551" t="s">
        <v>3518</v>
      </c>
      <c r="F551" t="s">
        <v>4025</v>
      </c>
      <c r="G551" s="1"/>
      <c r="H551">
        <v>2013</v>
      </c>
      <c r="I551" t="s">
        <v>4222</v>
      </c>
      <c r="J551" t="s">
        <v>2830</v>
      </c>
      <c r="M551" t="s">
        <v>4543</v>
      </c>
      <c r="N551" t="s">
        <v>4765</v>
      </c>
      <c r="O551" t="s">
        <v>4990</v>
      </c>
      <c r="P551" t="s">
        <v>2830</v>
      </c>
      <c r="R551" t="s">
        <v>5539</v>
      </c>
      <c r="S551" t="s">
        <v>2830</v>
      </c>
      <c r="AB551" s="1"/>
      <c r="AE551" t="s">
        <v>2830</v>
      </c>
      <c r="AF551" t="s">
        <v>5983</v>
      </c>
      <c r="AG551" t="s">
        <v>5988</v>
      </c>
    </row>
    <row r="552" spans="1:33" x14ac:dyDescent="0.3">
      <c r="A552" s="3">
        <v>551</v>
      </c>
      <c r="B552" s="3" t="s">
        <v>3157</v>
      </c>
      <c r="C552" t="s">
        <v>2217</v>
      </c>
      <c r="D552" t="s">
        <v>3738</v>
      </c>
      <c r="F552" t="s">
        <v>4037</v>
      </c>
      <c r="G552" s="1"/>
      <c r="H552">
        <v>2013</v>
      </c>
      <c r="I552" t="s">
        <v>2830</v>
      </c>
      <c r="J552" t="s">
        <v>2830</v>
      </c>
      <c r="M552" t="s">
        <v>4544</v>
      </c>
      <c r="N552" t="s">
        <v>4770</v>
      </c>
      <c r="O552" t="s">
        <v>4991</v>
      </c>
      <c r="P552" t="s">
        <v>2224</v>
      </c>
      <c r="R552" t="s">
        <v>5540</v>
      </c>
      <c r="S552" t="s">
        <v>2830</v>
      </c>
      <c r="AB552" s="1"/>
      <c r="AE552" t="s">
        <v>2830</v>
      </c>
      <c r="AF552" t="s">
        <v>5982</v>
      </c>
      <c r="AG552" t="s">
        <v>5988</v>
      </c>
    </row>
    <row r="553" spans="1:33" x14ac:dyDescent="0.3">
      <c r="A553" s="4">
        <v>552</v>
      </c>
      <c r="B553" s="6" t="s">
        <v>3157</v>
      </c>
      <c r="C553" t="s">
        <v>1377</v>
      </c>
      <c r="D553" t="s">
        <v>3739</v>
      </c>
      <c r="F553" t="s">
        <v>4038</v>
      </c>
      <c r="G553" s="1"/>
      <c r="H553">
        <v>2013</v>
      </c>
      <c r="I553" t="s">
        <v>2830</v>
      </c>
      <c r="J553" t="s">
        <v>2830</v>
      </c>
      <c r="K553">
        <v>962</v>
      </c>
      <c r="L553">
        <v>968</v>
      </c>
      <c r="M553" t="s">
        <v>4545</v>
      </c>
      <c r="N553" t="s">
        <v>2830</v>
      </c>
      <c r="O553" t="s">
        <v>4992</v>
      </c>
      <c r="P553" t="s">
        <v>2830</v>
      </c>
      <c r="R553" t="s">
        <v>5541</v>
      </c>
      <c r="S553" t="s">
        <v>5858</v>
      </c>
      <c r="AB553" s="1"/>
      <c r="AE553" t="s">
        <v>2830</v>
      </c>
      <c r="AF553" t="s">
        <v>5982</v>
      </c>
      <c r="AG553" t="s">
        <v>5988</v>
      </c>
    </row>
    <row r="554" spans="1:33" x14ac:dyDescent="0.3">
      <c r="A554" s="3">
        <v>553</v>
      </c>
      <c r="B554" s="3" t="s">
        <v>3157</v>
      </c>
      <c r="C554" t="s">
        <v>3388</v>
      </c>
      <c r="D554" t="s">
        <v>3740</v>
      </c>
      <c r="F554" t="s">
        <v>4039</v>
      </c>
      <c r="G554" s="1"/>
      <c r="H554">
        <v>2013</v>
      </c>
      <c r="I554" t="s">
        <v>2854</v>
      </c>
      <c r="J554" t="s">
        <v>2894</v>
      </c>
      <c r="M554" t="s">
        <v>4546</v>
      </c>
      <c r="N554" t="s">
        <v>4771</v>
      </c>
      <c r="O554" t="s">
        <v>2830</v>
      </c>
      <c r="P554" t="s">
        <v>5200</v>
      </c>
      <c r="R554" t="s">
        <v>5542</v>
      </c>
      <c r="S554" t="s">
        <v>5859</v>
      </c>
      <c r="AB554" s="1"/>
      <c r="AE554" t="s">
        <v>2830</v>
      </c>
      <c r="AF554" t="s">
        <v>5981</v>
      </c>
      <c r="AG554" t="s">
        <v>5988</v>
      </c>
    </row>
    <row r="555" spans="1:33" x14ac:dyDescent="0.3">
      <c r="A555" s="4">
        <v>554</v>
      </c>
      <c r="B555" s="6" t="s">
        <v>3157</v>
      </c>
      <c r="C555" t="s">
        <v>3389</v>
      </c>
      <c r="D555" t="s">
        <v>3741</v>
      </c>
      <c r="F555" t="s">
        <v>4040</v>
      </c>
      <c r="G555" s="1"/>
      <c r="H555">
        <v>2013</v>
      </c>
      <c r="I555" t="s">
        <v>2830</v>
      </c>
      <c r="J555" t="s">
        <v>2830</v>
      </c>
      <c r="K555">
        <v>198</v>
      </c>
      <c r="L555">
        <v>204</v>
      </c>
      <c r="M555" t="s">
        <v>4547</v>
      </c>
      <c r="N555" t="s">
        <v>2830</v>
      </c>
      <c r="O555" t="s">
        <v>4993</v>
      </c>
      <c r="P555" t="s">
        <v>2830</v>
      </c>
      <c r="R555" t="s">
        <v>5543</v>
      </c>
      <c r="S555" t="s">
        <v>2830</v>
      </c>
      <c r="AB555" s="1"/>
      <c r="AE555" t="s">
        <v>2830</v>
      </c>
      <c r="AF555" t="s">
        <v>5982</v>
      </c>
      <c r="AG555" t="s">
        <v>5988</v>
      </c>
    </row>
    <row r="556" spans="1:33" x14ac:dyDescent="0.3">
      <c r="A556" s="3">
        <v>555</v>
      </c>
      <c r="B556" s="3" t="s">
        <v>3157</v>
      </c>
      <c r="C556" t="s">
        <v>3390</v>
      </c>
      <c r="D556" t="s">
        <v>3742</v>
      </c>
      <c r="F556" t="s">
        <v>4041</v>
      </c>
      <c r="G556" s="1"/>
      <c r="H556">
        <v>2013</v>
      </c>
      <c r="I556" t="s">
        <v>2924</v>
      </c>
      <c r="J556" t="s">
        <v>2883</v>
      </c>
      <c r="K556">
        <v>398</v>
      </c>
      <c r="L556">
        <v>408</v>
      </c>
      <c r="M556" t="s">
        <v>4548</v>
      </c>
      <c r="N556" t="s">
        <v>4772</v>
      </c>
      <c r="O556" t="s">
        <v>2830</v>
      </c>
      <c r="P556" t="s">
        <v>2830</v>
      </c>
      <c r="R556" t="s">
        <v>5544</v>
      </c>
      <c r="S556" t="s">
        <v>5860</v>
      </c>
      <c r="AB556" s="1"/>
      <c r="AE556" t="s">
        <v>2830</v>
      </c>
      <c r="AF556" t="s">
        <v>5981</v>
      </c>
      <c r="AG556" t="s">
        <v>5988</v>
      </c>
    </row>
    <row r="557" spans="1:33" x14ac:dyDescent="0.3">
      <c r="A557" s="4">
        <v>556</v>
      </c>
      <c r="B557" s="6" t="s">
        <v>3157</v>
      </c>
      <c r="C557" t="s">
        <v>3391</v>
      </c>
      <c r="D557" t="s">
        <v>3743</v>
      </c>
      <c r="F557" t="s">
        <v>4025</v>
      </c>
      <c r="G557" s="1"/>
      <c r="H557">
        <v>2013</v>
      </c>
      <c r="I557" t="s">
        <v>4223</v>
      </c>
      <c r="J557" t="s">
        <v>2830</v>
      </c>
      <c r="K557">
        <v>393</v>
      </c>
      <c r="L557">
        <v>398</v>
      </c>
      <c r="M557" t="s">
        <v>4549</v>
      </c>
      <c r="N557" t="s">
        <v>4765</v>
      </c>
      <c r="O557" t="s">
        <v>4994</v>
      </c>
      <c r="P557" t="s">
        <v>5201</v>
      </c>
      <c r="R557" t="s">
        <v>5545</v>
      </c>
      <c r="S557" t="s">
        <v>5861</v>
      </c>
      <c r="AB557" s="1"/>
      <c r="AE557" t="s">
        <v>2830</v>
      </c>
      <c r="AF557" t="s">
        <v>5982</v>
      </c>
      <c r="AG557" t="s">
        <v>5988</v>
      </c>
    </row>
    <row r="558" spans="1:33" x14ac:dyDescent="0.3">
      <c r="A558" s="3">
        <v>557</v>
      </c>
      <c r="B558" s="3" t="s">
        <v>3157</v>
      </c>
      <c r="C558" t="s">
        <v>3392</v>
      </c>
      <c r="D558" t="s">
        <v>3744</v>
      </c>
      <c r="F558" t="s">
        <v>3986</v>
      </c>
      <c r="G558" s="1"/>
      <c r="H558">
        <v>2013</v>
      </c>
      <c r="I558" t="s">
        <v>4224</v>
      </c>
      <c r="J558" t="s">
        <v>2830</v>
      </c>
      <c r="K558">
        <v>49</v>
      </c>
      <c r="L558">
        <v>58</v>
      </c>
      <c r="M558" t="s">
        <v>4550</v>
      </c>
      <c r="N558" t="s">
        <v>4745</v>
      </c>
      <c r="O558" t="s">
        <v>2830</v>
      </c>
      <c r="P558" t="s">
        <v>5202</v>
      </c>
      <c r="R558" t="s">
        <v>5546</v>
      </c>
      <c r="S558" t="s">
        <v>5862</v>
      </c>
      <c r="AB558" s="1"/>
      <c r="AE558" t="s">
        <v>5899</v>
      </c>
      <c r="AF558" t="s">
        <v>5981</v>
      </c>
      <c r="AG558" t="s">
        <v>5988</v>
      </c>
    </row>
    <row r="559" spans="1:33" x14ac:dyDescent="0.3">
      <c r="A559" s="4">
        <v>558</v>
      </c>
      <c r="B559" s="6" t="s">
        <v>3157</v>
      </c>
      <c r="C559" t="s">
        <v>3393</v>
      </c>
      <c r="D559" t="s">
        <v>3745</v>
      </c>
      <c r="F559" t="s">
        <v>3862</v>
      </c>
      <c r="G559" s="1"/>
      <c r="H559">
        <v>2013</v>
      </c>
      <c r="I559" t="s">
        <v>4225</v>
      </c>
      <c r="J559" t="s">
        <v>4245</v>
      </c>
      <c r="K559">
        <v>1091</v>
      </c>
      <c r="L559">
        <v>1109</v>
      </c>
      <c r="M559" t="s">
        <v>4551</v>
      </c>
      <c r="N559" t="s">
        <v>4675</v>
      </c>
      <c r="O559" t="s">
        <v>2830</v>
      </c>
      <c r="P559" t="s">
        <v>5203</v>
      </c>
      <c r="R559" t="s">
        <v>5547</v>
      </c>
      <c r="S559" t="s">
        <v>5863</v>
      </c>
      <c r="AB559" s="1"/>
      <c r="AE559" t="s">
        <v>5961</v>
      </c>
      <c r="AF559" t="s">
        <v>5981</v>
      </c>
      <c r="AG559" t="s">
        <v>5988</v>
      </c>
    </row>
    <row r="560" spans="1:33" x14ac:dyDescent="0.3">
      <c r="A560" s="3">
        <v>559</v>
      </c>
      <c r="B560" s="3" t="s">
        <v>3157</v>
      </c>
      <c r="C560" t="s">
        <v>3394</v>
      </c>
      <c r="D560" t="s">
        <v>3746</v>
      </c>
      <c r="F560" t="s">
        <v>3846</v>
      </c>
      <c r="G560" s="1"/>
      <c r="H560">
        <v>2013</v>
      </c>
      <c r="I560" t="s">
        <v>2830</v>
      </c>
      <c r="J560" t="s">
        <v>2830</v>
      </c>
      <c r="K560">
        <v>237</v>
      </c>
      <c r="L560">
        <v>241</v>
      </c>
      <c r="M560" t="s">
        <v>4552</v>
      </c>
      <c r="N560" t="s">
        <v>2830</v>
      </c>
      <c r="O560" t="s">
        <v>4995</v>
      </c>
      <c r="P560" t="s">
        <v>5204</v>
      </c>
      <c r="R560" t="s">
        <v>5548</v>
      </c>
      <c r="S560" t="s">
        <v>5864</v>
      </c>
      <c r="AB560" s="1"/>
      <c r="AE560" t="s">
        <v>3155</v>
      </c>
      <c r="AF560" t="s">
        <v>5982</v>
      </c>
      <c r="AG560" t="s">
        <v>5988</v>
      </c>
    </row>
    <row r="561" spans="1:33" x14ac:dyDescent="0.3">
      <c r="A561" s="4">
        <v>560</v>
      </c>
      <c r="B561" s="6" t="s">
        <v>3157</v>
      </c>
      <c r="C561" t="s">
        <v>3395</v>
      </c>
      <c r="D561" t="s">
        <v>3747</v>
      </c>
      <c r="F561" t="s">
        <v>4042</v>
      </c>
      <c r="G561" s="1"/>
      <c r="H561">
        <v>2013</v>
      </c>
      <c r="I561" t="s">
        <v>2830</v>
      </c>
      <c r="J561" t="s">
        <v>2830</v>
      </c>
      <c r="M561" t="s">
        <v>4553</v>
      </c>
      <c r="N561" t="s">
        <v>2830</v>
      </c>
      <c r="O561" t="s">
        <v>4996</v>
      </c>
      <c r="P561" t="s">
        <v>5205</v>
      </c>
      <c r="R561" t="s">
        <v>5549</v>
      </c>
      <c r="S561" t="s">
        <v>5865</v>
      </c>
      <c r="AB561" s="1"/>
      <c r="AE561" t="s">
        <v>3155</v>
      </c>
      <c r="AF561" t="s">
        <v>5982</v>
      </c>
      <c r="AG561" t="s">
        <v>5988</v>
      </c>
    </row>
    <row r="562" spans="1:33" x14ac:dyDescent="0.3">
      <c r="A562" s="3">
        <v>561</v>
      </c>
      <c r="B562" s="3" t="s">
        <v>3157</v>
      </c>
      <c r="C562" t="s">
        <v>3396</v>
      </c>
      <c r="D562" t="s">
        <v>3748</v>
      </c>
      <c r="F562" t="s">
        <v>4043</v>
      </c>
      <c r="G562" s="1"/>
      <c r="H562">
        <v>2013</v>
      </c>
      <c r="I562" t="s">
        <v>2830</v>
      </c>
      <c r="J562" t="s">
        <v>2830</v>
      </c>
      <c r="K562">
        <v>974</v>
      </c>
      <c r="L562">
        <v>983</v>
      </c>
      <c r="M562" t="s">
        <v>4554</v>
      </c>
      <c r="N562" t="s">
        <v>2830</v>
      </c>
      <c r="O562" t="s">
        <v>4997</v>
      </c>
      <c r="P562" t="s">
        <v>5206</v>
      </c>
      <c r="R562" t="s">
        <v>5550</v>
      </c>
      <c r="S562" t="s">
        <v>2830</v>
      </c>
      <c r="AB562" s="1"/>
      <c r="AE562" t="s">
        <v>5959</v>
      </c>
      <c r="AF562" t="s">
        <v>5982</v>
      </c>
      <c r="AG562" t="s">
        <v>5988</v>
      </c>
    </row>
    <row r="563" spans="1:33" x14ac:dyDescent="0.3">
      <c r="A563" s="4">
        <v>562</v>
      </c>
      <c r="B563" s="6" t="s">
        <v>3157</v>
      </c>
      <c r="C563" t="s">
        <v>3397</v>
      </c>
      <c r="D563" t="s">
        <v>3749</v>
      </c>
      <c r="F563" t="s">
        <v>4044</v>
      </c>
      <c r="G563" s="1"/>
      <c r="H563">
        <v>2013</v>
      </c>
      <c r="I563" t="s">
        <v>2924</v>
      </c>
      <c r="J563" t="s">
        <v>2830</v>
      </c>
      <c r="K563">
        <v>480</v>
      </c>
      <c r="L563">
        <v>485</v>
      </c>
      <c r="M563" t="s">
        <v>4555</v>
      </c>
      <c r="N563" t="s">
        <v>4773</v>
      </c>
      <c r="O563" t="s">
        <v>2830</v>
      </c>
      <c r="P563" t="s">
        <v>5207</v>
      </c>
      <c r="R563" t="s">
        <v>5551</v>
      </c>
      <c r="S563" t="s">
        <v>5866</v>
      </c>
      <c r="AB563" s="1"/>
      <c r="AE563" t="s">
        <v>5899</v>
      </c>
      <c r="AF563" t="s">
        <v>5982</v>
      </c>
      <c r="AG563" t="s">
        <v>5988</v>
      </c>
    </row>
    <row r="564" spans="1:33" x14ac:dyDescent="0.3">
      <c r="A564" s="3">
        <v>563</v>
      </c>
      <c r="B564" s="3" t="s">
        <v>3157</v>
      </c>
      <c r="C564" t="s">
        <v>3398</v>
      </c>
      <c r="D564" t="s">
        <v>3750</v>
      </c>
      <c r="F564" t="s">
        <v>4045</v>
      </c>
      <c r="G564" s="1"/>
      <c r="H564">
        <v>2013</v>
      </c>
      <c r="I564" t="s">
        <v>2833</v>
      </c>
      <c r="J564" t="s">
        <v>2894</v>
      </c>
      <c r="K564">
        <v>567</v>
      </c>
      <c r="L564">
        <v>583</v>
      </c>
      <c r="M564" t="s">
        <v>4556</v>
      </c>
      <c r="N564" t="s">
        <v>4774</v>
      </c>
      <c r="O564" t="s">
        <v>2830</v>
      </c>
      <c r="P564" t="s">
        <v>5208</v>
      </c>
      <c r="R564" t="s">
        <v>5552</v>
      </c>
      <c r="S564" t="s">
        <v>5867</v>
      </c>
      <c r="AB564" s="1"/>
      <c r="AE564" t="s">
        <v>5962</v>
      </c>
      <c r="AF564" t="s">
        <v>5981</v>
      </c>
      <c r="AG564" t="s">
        <v>5988</v>
      </c>
    </row>
    <row r="565" spans="1:33" x14ac:dyDescent="0.3">
      <c r="A565" s="4">
        <v>564</v>
      </c>
      <c r="B565" s="6" t="s">
        <v>3157</v>
      </c>
      <c r="C565" t="s">
        <v>3399</v>
      </c>
      <c r="D565" t="s">
        <v>3751</v>
      </c>
      <c r="F565" t="s">
        <v>4046</v>
      </c>
      <c r="G565" s="1"/>
      <c r="H565">
        <v>2012</v>
      </c>
      <c r="I565" t="s">
        <v>2830</v>
      </c>
      <c r="J565" t="s">
        <v>2830</v>
      </c>
      <c r="K565">
        <v>527</v>
      </c>
      <c r="L565">
        <v>542</v>
      </c>
      <c r="M565" t="s">
        <v>4557</v>
      </c>
      <c r="N565" t="s">
        <v>2830</v>
      </c>
      <c r="O565" t="s">
        <v>4998</v>
      </c>
      <c r="P565" t="s">
        <v>2830</v>
      </c>
      <c r="R565" t="s">
        <v>5553</v>
      </c>
      <c r="S565" t="s">
        <v>2830</v>
      </c>
      <c r="AB565" s="1"/>
      <c r="AE565" t="s">
        <v>2830</v>
      </c>
      <c r="AF565" t="s">
        <v>5982</v>
      </c>
      <c r="AG565" t="s">
        <v>5988</v>
      </c>
    </row>
    <row r="566" spans="1:33" x14ac:dyDescent="0.3">
      <c r="A566" s="3">
        <v>565</v>
      </c>
      <c r="B566" s="3" t="s">
        <v>3157</v>
      </c>
      <c r="C566" t="s">
        <v>3400</v>
      </c>
      <c r="D566" t="s">
        <v>3752</v>
      </c>
      <c r="F566" t="s">
        <v>4047</v>
      </c>
      <c r="G566" s="1"/>
      <c r="H566">
        <v>2012</v>
      </c>
      <c r="I566" t="s">
        <v>2830</v>
      </c>
      <c r="J566" t="s">
        <v>2830</v>
      </c>
      <c r="K566">
        <v>1074</v>
      </c>
      <c r="L566">
        <v>1079</v>
      </c>
      <c r="M566" t="s">
        <v>4558</v>
      </c>
      <c r="N566" t="s">
        <v>4775</v>
      </c>
      <c r="O566" t="s">
        <v>4999</v>
      </c>
      <c r="P566" t="s">
        <v>618</v>
      </c>
      <c r="R566" t="s">
        <v>5554</v>
      </c>
      <c r="S566" t="s">
        <v>5868</v>
      </c>
      <c r="AB566" s="1"/>
      <c r="AE566" t="s">
        <v>2830</v>
      </c>
      <c r="AF566" t="s">
        <v>5982</v>
      </c>
      <c r="AG566" t="s">
        <v>5988</v>
      </c>
    </row>
    <row r="567" spans="1:33" x14ac:dyDescent="0.3">
      <c r="A567" s="4">
        <v>566</v>
      </c>
      <c r="B567" s="6" t="s">
        <v>3157</v>
      </c>
      <c r="C567" t="s">
        <v>3401</v>
      </c>
      <c r="D567" t="s">
        <v>3753</v>
      </c>
      <c r="F567" t="s">
        <v>4048</v>
      </c>
      <c r="G567" s="1"/>
      <c r="H567">
        <v>2012</v>
      </c>
      <c r="I567" t="s">
        <v>2868</v>
      </c>
      <c r="J567" t="s">
        <v>2830</v>
      </c>
      <c r="K567">
        <v>2443</v>
      </c>
      <c r="L567">
        <v>2468</v>
      </c>
      <c r="M567" t="s">
        <v>4559</v>
      </c>
      <c r="N567" t="s">
        <v>2830</v>
      </c>
      <c r="O567" t="s">
        <v>5000</v>
      </c>
      <c r="P567" t="s">
        <v>2830</v>
      </c>
      <c r="R567" t="s">
        <v>5555</v>
      </c>
      <c r="S567" t="s">
        <v>2830</v>
      </c>
      <c r="AB567" s="1"/>
      <c r="AE567" t="s">
        <v>2830</v>
      </c>
      <c r="AF567" t="s">
        <v>5982</v>
      </c>
      <c r="AG567" t="s">
        <v>5988</v>
      </c>
    </row>
    <row r="568" spans="1:33" x14ac:dyDescent="0.3">
      <c r="A568" s="3">
        <v>567</v>
      </c>
      <c r="B568" s="3" t="s">
        <v>3157</v>
      </c>
      <c r="C568" t="s">
        <v>2500</v>
      </c>
      <c r="D568" t="s">
        <v>3754</v>
      </c>
      <c r="F568" t="s">
        <v>3980</v>
      </c>
      <c r="G568" s="1"/>
      <c r="H568">
        <v>2012</v>
      </c>
      <c r="I568" t="s">
        <v>2830</v>
      </c>
      <c r="J568" t="s">
        <v>2830</v>
      </c>
      <c r="K568">
        <v>352</v>
      </c>
      <c r="L568">
        <v>355</v>
      </c>
      <c r="M568" t="s">
        <v>4560</v>
      </c>
      <c r="N568" t="s">
        <v>2830</v>
      </c>
      <c r="O568" t="s">
        <v>5001</v>
      </c>
      <c r="P568" t="s">
        <v>2506</v>
      </c>
      <c r="R568" t="s">
        <v>5556</v>
      </c>
      <c r="S568" t="s">
        <v>5869</v>
      </c>
      <c r="AB568" s="1"/>
      <c r="AE568" t="s">
        <v>2830</v>
      </c>
      <c r="AF568" t="s">
        <v>5982</v>
      </c>
      <c r="AG568" t="s">
        <v>5988</v>
      </c>
    </row>
    <row r="569" spans="1:33" x14ac:dyDescent="0.3">
      <c r="A569" s="4">
        <v>568</v>
      </c>
      <c r="B569" s="6" t="s">
        <v>3157</v>
      </c>
      <c r="C569" t="s">
        <v>1294</v>
      </c>
      <c r="D569" t="s">
        <v>3755</v>
      </c>
      <c r="F569" t="s">
        <v>4049</v>
      </c>
      <c r="G569" s="1"/>
      <c r="H569">
        <v>2012</v>
      </c>
      <c r="I569" t="s">
        <v>2830</v>
      </c>
      <c r="J569" t="s">
        <v>2830</v>
      </c>
      <c r="M569" t="s">
        <v>4561</v>
      </c>
      <c r="N569" t="s">
        <v>2830</v>
      </c>
      <c r="O569" t="s">
        <v>5002</v>
      </c>
      <c r="P569" t="s">
        <v>1301</v>
      </c>
      <c r="R569" t="s">
        <v>5557</v>
      </c>
      <c r="S569" t="s">
        <v>2830</v>
      </c>
      <c r="AB569" s="1"/>
      <c r="AE569" t="s">
        <v>2830</v>
      </c>
      <c r="AF569" t="s">
        <v>5982</v>
      </c>
      <c r="AG569" t="s">
        <v>5988</v>
      </c>
    </row>
    <row r="570" spans="1:33" x14ac:dyDescent="0.3">
      <c r="A570" s="3">
        <v>569</v>
      </c>
      <c r="B570" s="3" t="s">
        <v>3157</v>
      </c>
      <c r="C570" t="s">
        <v>3402</v>
      </c>
      <c r="D570" t="s">
        <v>3756</v>
      </c>
      <c r="F570" t="s">
        <v>3864</v>
      </c>
      <c r="G570" s="1"/>
      <c r="H570">
        <v>2012</v>
      </c>
      <c r="I570" t="s">
        <v>4226</v>
      </c>
      <c r="J570" t="s">
        <v>2830</v>
      </c>
      <c r="K570">
        <v>424</v>
      </c>
      <c r="L570">
        <v>433</v>
      </c>
      <c r="M570" t="s">
        <v>4562</v>
      </c>
      <c r="N570" t="s">
        <v>4677</v>
      </c>
      <c r="O570" t="s">
        <v>5003</v>
      </c>
      <c r="P570" t="s">
        <v>5209</v>
      </c>
      <c r="R570" t="s">
        <v>5558</v>
      </c>
      <c r="S570" t="s">
        <v>5870</v>
      </c>
      <c r="AB570" s="1"/>
      <c r="AE570" t="s">
        <v>2830</v>
      </c>
      <c r="AF570" t="s">
        <v>5982</v>
      </c>
      <c r="AG570" t="s">
        <v>5988</v>
      </c>
    </row>
    <row r="571" spans="1:33" x14ac:dyDescent="0.3">
      <c r="A571" s="4">
        <v>570</v>
      </c>
      <c r="B571" s="6" t="s">
        <v>3157</v>
      </c>
      <c r="C571" t="s">
        <v>3403</v>
      </c>
      <c r="D571" t="s">
        <v>3757</v>
      </c>
      <c r="F571" t="s">
        <v>4050</v>
      </c>
      <c r="G571" s="1"/>
      <c r="H571">
        <v>2012</v>
      </c>
      <c r="I571" t="s">
        <v>2956</v>
      </c>
      <c r="J571" t="s">
        <v>2891</v>
      </c>
      <c r="M571" t="s">
        <v>4563</v>
      </c>
      <c r="N571" t="s">
        <v>4776</v>
      </c>
      <c r="O571" t="s">
        <v>2830</v>
      </c>
      <c r="P571" t="s">
        <v>5210</v>
      </c>
      <c r="R571" t="s">
        <v>5559</v>
      </c>
      <c r="S571" t="s">
        <v>5871</v>
      </c>
      <c r="AB571" s="1"/>
      <c r="AE571" t="s">
        <v>2830</v>
      </c>
      <c r="AF571" t="s">
        <v>5982</v>
      </c>
      <c r="AG571" t="s">
        <v>5988</v>
      </c>
    </row>
    <row r="572" spans="1:33" x14ac:dyDescent="0.3">
      <c r="A572" s="3">
        <v>571</v>
      </c>
      <c r="B572" s="3" t="s">
        <v>3157</v>
      </c>
      <c r="C572" t="s">
        <v>3404</v>
      </c>
      <c r="D572" t="s">
        <v>3758</v>
      </c>
      <c r="F572" t="s">
        <v>4051</v>
      </c>
      <c r="G572" s="1"/>
      <c r="H572">
        <v>2012</v>
      </c>
      <c r="I572" t="s">
        <v>2830</v>
      </c>
      <c r="J572" t="s">
        <v>2830</v>
      </c>
      <c r="K572">
        <v>307</v>
      </c>
      <c r="L572">
        <v>320</v>
      </c>
      <c r="M572" t="s">
        <v>4564</v>
      </c>
      <c r="N572" t="s">
        <v>2830</v>
      </c>
      <c r="O572" t="s">
        <v>5004</v>
      </c>
      <c r="P572" t="s">
        <v>2830</v>
      </c>
      <c r="R572" t="s">
        <v>5560</v>
      </c>
      <c r="S572" t="s">
        <v>2830</v>
      </c>
      <c r="AB572" s="1"/>
      <c r="AE572" t="s">
        <v>5935</v>
      </c>
      <c r="AF572" t="s">
        <v>5982</v>
      </c>
      <c r="AG572" t="s">
        <v>5988</v>
      </c>
    </row>
    <row r="573" spans="1:33" x14ac:dyDescent="0.3">
      <c r="A573" s="4">
        <v>572</v>
      </c>
      <c r="B573" s="6" t="s">
        <v>3157</v>
      </c>
      <c r="C573" t="s">
        <v>3405</v>
      </c>
      <c r="D573" t="s">
        <v>3759</v>
      </c>
      <c r="F573" t="s">
        <v>3886</v>
      </c>
      <c r="G573" s="1"/>
      <c r="H573">
        <v>2012</v>
      </c>
      <c r="I573" t="s">
        <v>2876</v>
      </c>
      <c r="J573" t="s">
        <v>2830</v>
      </c>
      <c r="K573">
        <v>1052</v>
      </c>
      <c r="L573">
        <v>1056</v>
      </c>
      <c r="M573" t="s">
        <v>4565</v>
      </c>
      <c r="N573" t="s">
        <v>4695</v>
      </c>
      <c r="O573" t="s">
        <v>2830</v>
      </c>
      <c r="P573" t="s">
        <v>5211</v>
      </c>
      <c r="R573" t="s">
        <v>5561</v>
      </c>
      <c r="S573" t="s">
        <v>5872</v>
      </c>
      <c r="AB573" s="1"/>
      <c r="AE573" t="s">
        <v>5899</v>
      </c>
      <c r="AF573" t="s">
        <v>5982</v>
      </c>
      <c r="AG573" t="s">
        <v>5988</v>
      </c>
    </row>
    <row r="574" spans="1:33" x14ac:dyDescent="0.3">
      <c r="A574" s="3">
        <v>573</v>
      </c>
      <c r="B574" s="3" t="s">
        <v>3157</v>
      </c>
      <c r="C574" t="s">
        <v>1900</v>
      </c>
      <c r="D574" t="s">
        <v>3760</v>
      </c>
      <c r="F574" t="s">
        <v>4052</v>
      </c>
      <c r="G574" s="1"/>
      <c r="H574">
        <v>2011</v>
      </c>
      <c r="I574" t="s">
        <v>2830</v>
      </c>
      <c r="J574" t="s">
        <v>2830</v>
      </c>
      <c r="K574">
        <v>284</v>
      </c>
      <c r="L574">
        <v>289</v>
      </c>
      <c r="M574" t="s">
        <v>4566</v>
      </c>
      <c r="N574" t="s">
        <v>2830</v>
      </c>
      <c r="O574" t="s">
        <v>5005</v>
      </c>
      <c r="P574" t="s">
        <v>1906</v>
      </c>
      <c r="R574" t="s">
        <v>5562</v>
      </c>
      <c r="S574" t="s">
        <v>5873</v>
      </c>
      <c r="AB574" s="1"/>
      <c r="AE574" t="s">
        <v>2830</v>
      </c>
      <c r="AF574" t="s">
        <v>5982</v>
      </c>
      <c r="AG574" t="s">
        <v>5988</v>
      </c>
    </row>
    <row r="575" spans="1:33" x14ac:dyDescent="0.3">
      <c r="A575" s="4">
        <v>574</v>
      </c>
      <c r="B575" s="6" t="s">
        <v>3157</v>
      </c>
      <c r="C575" t="s">
        <v>3406</v>
      </c>
      <c r="D575" t="s">
        <v>3761</v>
      </c>
      <c r="F575" t="s">
        <v>4053</v>
      </c>
      <c r="G575" s="1"/>
      <c r="H575">
        <v>2011</v>
      </c>
      <c r="I575" t="s">
        <v>2830</v>
      </c>
      <c r="J575" t="s">
        <v>2830</v>
      </c>
      <c r="K575">
        <v>23</v>
      </c>
      <c r="L575">
        <v>30</v>
      </c>
      <c r="M575" t="s">
        <v>4567</v>
      </c>
      <c r="N575" t="s">
        <v>2830</v>
      </c>
      <c r="O575" t="s">
        <v>5006</v>
      </c>
      <c r="P575" t="s">
        <v>5212</v>
      </c>
      <c r="R575" t="s">
        <v>5563</v>
      </c>
      <c r="S575" t="s">
        <v>5874</v>
      </c>
      <c r="AB575" s="1"/>
      <c r="AE575" t="s">
        <v>2830</v>
      </c>
      <c r="AF575" t="s">
        <v>5982</v>
      </c>
      <c r="AG575" t="s">
        <v>5988</v>
      </c>
    </row>
    <row r="576" spans="1:33" x14ac:dyDescent="0.3">
      <c r="A576" s="3">
        <v>575</v>
      </c>
      <c r="B576" s="3" t="s">
        <v>3157</v>
      </c>
      <c r="C576" t="s">
        <v>3407</v>
      </c>
      <c r="D576" t="s">
        <v>3762</v>
      </c>
      <c r="F576" t="s">
        <v>4054</v>
      </c>
      <c r="G576" s="1"/>
      <c r="H576">
        <v>2011</v>
      </c>
      <c r="I576" t="s">
        <v>2830</v>
      </c>
      <c r="J576" t="s">
        <v>2830</v>
      </c>
      <c r="K576">
        <v>960</v>
      </c>
      <c r="L576">
        <v>963</v>
      </c>
      <c r="M576" t="s">
        <v>4568</v>
      </c>
      <c r="N576" t="s">
        <v>2830</v>
      </c>
      <c r="O576" t="s">
        <v>5007</v>
      </c>
      <c r="P576" t="s">
        <v>2282</v>
      </c>
      <c r="R576" t="s">
        <v>5564</v>
      </c>
      <c r="S576" t="s">
        <v>5875</v>
      </c>
      <c r="AB576" s="1"/>
      <c r="AE576" t="s">
        <v>2830</v>
      </c>
      <c r="AF576" t="s">
        <v>5982</v>
      </c>
      <c r="AG576" t="s">
        <v>5988</v>
      </c>
    </row>
    <row r="577" spans="1:33" x14ac:dyDescent="0.3">
      <c r="A577" s="4">
        <v>576</v>
      </c>
      <c r="B577" s="6" t="s">
        <v>3157</v>
      </c>
      <c r="C577" t="s">
        <v>3408</v>
      </c>
      <c r="D577" t="s">
        <v>3763</v>
      </c>
      <c r="F577" t="s">
        <v>4055</v>
      </c>
      <c r="G577" s="1"/>
      <c r="H577">
        <v>2011</v>
      </c>
      <c r="I577" t="s">
        <v>2891</v>
      </c>
      <c r="J577" t="s">
        <v>2830</v>
      </c>
      <c r="K577">
        <v>836</v>
      </c>
      <c r="L577">
        <v>843</v>
      </c>
      <c r="M577" t="s">
        <v>4569</v>
      </c>
      <c r="N577" t="s">
        <v>2830</v>
      </c>
      <c r="O577" t="s">
        <v>5008</v>
      </c>
      <c r="P577" t="s">
        <v>2830</v>
      </c>
      <c r="R577" t="s">
        <v>5565</v>
      </c>
      <c r="S577" t="s">
        <v>5876</v>
      </c>
      <c r="AB577" s="1"/>
      <c r="AE577" t="s">
        <v>2830</v>
      </c>
      <c r="AF577" t="s">
        <v>5982</v>
      </c>
      <c r="AG577" t="s">
        <v>5988</v>
      </c>
    </row>
    <row r="578" spans="1:33" x14ac:dyDescent="0.3">
      <c r="A578" s="3">
        <v>577</v>
      </c>
      <c r="B578" s="3" t="s">
        <v>3157</v>
      </c>
      <c r="C578" t="s">
        <v>3409</v>
      </c>
      <c r="D578" t="s">
        <v>3518</v>
      </c>
      <c r="F578" t="s">
        <v>3409</v>
      </c>
      <c r="G578" s="1"/>
      <c r="H578">
        <v>2011</v>
      </c>
      <c r="I578" t="s">
        <v>2830</v>
      </c>
      <c r="J578" t="s">
        <v>2830</v>
      </c>
      <c r="M578" t="s">
        <v>4570</v>
      </c>
      <c r="N578" t="s">
        <v>2830</v>
      </c>
      <c r="O578" t="s">
        <v>5009</v>
      </c>
      <c r="P578" t="s">
        <v>2830</v>
      </c>
      <c r="R578" t="s">
        <v>5566</v>
      </c>
      <c r="S578" t="s">
        <v>2830</v>
      </c>
      <c r="AB578" s="1"/>
      <c r="AE578" t="s">
        <v>2830</v>
      </c>
      <c r="AF578" t="s">
        <v>5983</v>
      </c>
      <c r="AG578" t="s">
        <v>5988</v>
      </c>
    </row>
    <row r="579" spans="1:33" x14ac:dyDescent="0.3">
      <c r="A579" s="4">
        <v>578</v>
      </c>
      <c r="B579" s="6" t="s">
        <v>3157</v>
      </c>
      <c r="C579" t="s">
        <v>3410</v>
      </c>
      <c r="D579" t="s">
        <v>3518</v>
      </c>
      <c r="F579" t="s">
        <v>3866</v>
      </c>
      <c r="G579" s="1"/>
      <c r="H579">
        <v>2011</v>
      </c>
      <c r="I579" t="s">
        <v>4215</v>
      </c>
      <c r="J579" t="s">
        <v>2830</v>
      </c>
      <c r="K579">
        <v>1</v>
      </c>
      <c r="L579">
        <v>531</v>
      </c>
      <c r="M579" t="s">
        <v>4571</v>
      </c>
      <c r="N579" t="s">
        <v>4679</v>
      </c>
      <c r="O579" t="s">
        <v>5010</v>
      </c>
      <c r="P579" t="s">
        <v>2830</v>
      </c>
      <c r="R579" t="s">
        <v>5567</v>
      </c>
      <c r="S579" t="s">
        <v>2830</v>
      </c>
      <c r="AB579" s="1"/>
      <c r="AE579" t="s">
        <v>5963</v>
      </c>
      <c r="AF579" t="s">
        <v>5983</v>
      </c>
      <c r="AG579" t="s">
        <v>5988</v>
      </c>
    </row>
    <row r="580" spans="1:33" x14ac:dyDescent="0.3">
      <c r="A580" s="3">
        <v>579</v>
      </c>
      <c r="B580" s="3" t="s">
        <v>3157</v>
      </c>
      <c r="C580" t="s">
        <v>3411</v>
      </c>
      <c r="D580" t="s">
        <v>3764</v>
      </c>
      <c r="F580" t="s">
        <v>4056</v>
      </c>
      <c r="G580" s="1"/>
      <c r="H580">
        <v>2011</v>
      </c>
      <c r="I580" t="s">
        <v>2830</v>
      </c>
      <c r="J580" t="s">
        <v>2830</v>
      </c>
      <c r="K580">
        <v>1817</v>
      </c>
      <c r="L580">
        <v>1826</v>
      </c>
      <c r="M580" t="s">
        <v>4572</v>
      </c>
      <c r="N580" t="s">
        <v>2830</v>
      </c>
      <c r="O580" t="s">
        <v>5011</v>
      </c>
      <c r="P580" t="s">
        <v>5213</v>
      </c>
      <c r="R580" t="s">
        <v>5568</v>
      </c>
      <c r="S580" t="s">
        <v>5877</v>
      </c>
      <c r="AB580" s="1"/>
      <c r="AE580" t="s">
        <v>3155</v>
      </c>
      <c r="AF580" t="s">
        <v>5982</v>
      </c>
      <c r="AG580" t="s">
        <v>5988</v>
      </c>
    </row>
    <row r="581" spans="1:33" x14ac:dyDescent="0.3">
      <c r="A581" s="4">
        <v>580</v>
      </c>
      <c r="B581" s="6" t="s">
        <v>3157</v>
      </c>
      <c r="C581" t="s">
        <v>3412</v>
      </c>
      <c r="D581" t="s">
        <v>3765</v>
      </c>
      <c r="F581" t="s">
        <v>4057</v>
      </c>
      <c r="G581" s="1"/>
      <c r="H581">
        <v>2010</v>
      </c>
      <c r="I581" t="s">
        <v>2887</v>
      </c>
      <c r="J581" t="s">
        <v>4246</v>
      </c>
      <c r="K581">
        <v>2757</v>
      </c>
      <c r="L581">
        <v>2768</v>
      </c>
      <c r="M581" t="s">
        <v>4573</v>
      </c>
      <c r="N581" t="s">
        <v>2830</v>
      </c>
      <c r="O581" t="s">
        <v>5012</v>
      </c>
      <c r="P581" t="s">
        <v>5214</v>
      </c>
      <c r="R581" t="s">
        <v>5569</v>
      </c>
      <c r="S581" t="s">
        <v>2830</v>
      </c>
      <c r="AB581" s="1"/>
      <c r="AE581" t="s">
        <v>2830</v>
      </c>
      <c r="AF581" t="s">
        <v>5982</v>
      </c>
      <c r="AG581" t="s">
        <v>5988</v>
      </c>
    </row>
    <row r="582" spans="1:33" x14ac:dyDescent="0.3">
      <c r="A582" s="3">
        <v>581</v>
      </c>
      <c r="B582" s="3" t="s">
        <v>3157</v>
      </c>
      <c r="C582" t="s">
        <v>1039</v>
      </c>
      <c r="D582" t="s">
        <v>3766</v>
      </c>
      <c r="F582" t="s">
        <v>4058</v>
      </c>
      <c r="G582" s="1"/>
      <c r="H582">
        <v>2010</v>
      </c>
      <c r="I582" t="s">
        <v>2830</v>
      </c>
      <c r="J582" t="s">
        <v>2830</v>
      </c>
      <c r="K582">
        <v>481</v>
      </c>
      <c r="L582">
        <v>486</v>
      </c>
      <c r="M582" t="s">
        <v>4574</v>
      </c>
      <c r="N582" t="s">
        <v>2830</v>
      </c>
      <c r="O582" t="s">
        <v>5013</v>
      </c>
      <c r="P582" t="s">
        <v>1045</v>
      </c>
      <c r="R582" t="s">
        <v>5570</v>
      </c>
      <c r="S582" t="s">
        <v>5878</v>
      </c>
      <c r="AB582" s="1"/>
      <c r="AE582" t="s">
        <v>2830</v>
      </c>
      <c r="AF582" t="s">
        <v>5982</v>
      </c>
      <c r="AG582" t="s">
        <v>5988</v>
      </c>
    </row>
    <row r="583" spans="1:33" x14ac:dyDescent="0.3">
      <c r="A583" s="4">
        <v>582</v>
      </c>
      <c r="B583" s="6" t="s">
        <v>3157</v>
      </c>
      <c r="C583" t="s">
        <v>765</v>
      </c>
      <c r="D583" t="s">
        <v>3767</v>
      </c>
      <c r="F583" t="s">
        <v>4059</v>
      </c>
      <c r="G583" s="1"/>
      <c r="H583">
        <v>2010</v>
      </c>
      <c r="I583" t="s">
        <v>2830</v>
      </c>
      <c r="J583" t="s">
        <v>2830</v>
      </c>
      <c r="M583" t="s">
        <v>4575</v>
      </c>
      <c r="N583" t="s">
        <v>2830</v>
      </c>
      <c r="O583" t="s">
        <v>5014</v>
      </c>
      <c r="P583" t="s">
        <v>772</v>
      </c>
      <c r="R583" t="s">
        <v>5571</v>
      </c>
      <c r="S583" t="s">
        <v>5879</v>
      </c>
      <c r="AB583" s="1"/>
      <c r="AE583" t="s">
        <v>2830</v>
      </c>
      <c r="AF583" t="s">
        <v>5982</v>
      </c>
      <c r="AG583" t="s">
        <v>5988</v>
      </c>
    </row>
    <row r="584" spans="1:33" x14ac:dyDescent="0.3">
      <c r="A584" s="3">
        <v>583</v>
      </c>
      <c r="B584" s="3" t="s">
        <v>3157</v>
      </c>
      <c r="C584" t="s">
        <v>3413</v>
      </c>
      <c r="D584" t="s">
        <v>3768</v>
      </c>
      <c r="F584" t="s">
        <v>4060</v>
      </c>
      <c r="G584" s="1"/>
      <c r="H584">
        <v>2010</v>
      </c>
      <c r="I584" t="s">
        <v>4227</v>
      </c>
      <c r="J584" t="s">
        <v>2868</v>
      </c>
      <c r="K584">
        <v>466</v>
      </c>
      <c r="L584">
        <v>485</v>
      </c>
      <c r="M584" t="s">
        <v>4576</v>
      </c>
      <c r="N584" t="s">
        <v>4777</v>
      </c>
      <c r="O584" t="s">
        <v>2830</v>
      </c>
      <c r="P584" t="s">
        <v>5215</v>
      </c>
      <c r="R584" t="s">
        <v>5572</v>
      </c>
      <c r="S584" t="s">
        <v>5880</v>
      </c>
      <c r="AB584" s="1"/>
      <c r="AE584" t="s">
        <v>2830</v>
      </c>
      <c r="AF584" t="s">
        <v>5981</v>
      </c>
      <c r="AG584" t="s">
        <v>5988</v>
      </c>
    </row>
    <row r="585" spans="1:33" x14ac:dyDescent="0.3">
      <c r="A585" s="4">
        <v>584</v>
      </c>
      <c r="B585" s="6" t="s">
        <v>3157</v>
      </c>
      <c r="C585" t="s">
        <v>3414</v>
      </c>
      <c r="D585" t="s">
        <v>3769</v>
      </c>
      <c r="F585" t="s">
        <v>3414</v>
      </c>
      <c r="G585" s="1"/>
      <c r="H585">
        <v>2010</v>
      </c>
      <c r="I585" t="s">
        <v>2830</v>
      </c>
      <c r="J585" t="s">
        <v>2830</v>
      </c>
      <c r="M585" t="s">
        <v>4577</v>
      </c>
      <c r="N585" t="s">
        <v>2830</v>
      </c>
      <c r="O585" t="s">
        <v>5015</v>
      </c>
      <c r="P585" t="s">
        <v>5216</v>
      </c>
      <c r="R585" t="s">
        <v>5573</v>
      </c>
      <c r="S585" t="s">
        <v>2830</v>
      </c>
      <c r="AB585" s="1"/>
      <c r="AE585" t="s">
        <v>5964</v>
      </c>
      <c r="AF585" t="s">
        <v>5986</v>
      </c>
      <c r="AG585" t="s">
        <v>5988</v>
      </c>
    </row>
    <row r="586" spans="1:33" x14ac:dyDescent="0.3">
      <c r="A586" s="3">
        <v>585</v>
      </c>
      <c r="B586" s="3" t="s">
        <v>3157</v>
      </c>
      <c r="C586" t="s">
        <v>3415</v>
      </c>
      <c r="D586" t="s">
        <v>3770</v>
      </c>
      <c r="F586" t="s">
        <v>3952</v>
      </c>
      <c r="G586" s="1"/>
      <c r="H586">
        <v>2010</v>
      </c>
      <c r="I586" t="s">
        <v>4228</v>
      </c>
      <c r="J586" t="s">
        <v>2830</v>
      </c>
      <c r="M586" t="s">
        <v>4578</v>
      </c>
      <c r="N586" t="s">
        <v>4732</v>
      </c>
      <c r="O586" t="s">
        <v>5016</v>
      </c>
      <c r="P586" t="s">
        <v>5217</v>
      </c>
      <c r="R586" t="s">
        <v>5574</v>
      </c>
      <c r="S586" t="s">
        <v>5881</v>
      </c>
      <c r="AB586" s="1"/>
      <c r="AE586" t="s">
        <v>5934</v>
      </c>
      <c r="AF586" t="s">
        <v>5982</v>
      </c>
      <c r="AG586" t="s">
        <v>5988</v>
      </c>
    </row>
    <row r="587" spans="1:33" x14ac:dyDescent="0.3">
      <c r="A587" s="4">
        <v>586</v>
      </c>
      <c r="B587" s="6" t="s">
        <v>3157</v>
      </c>
      <c r="C587" t="s">
        <v>3416</v>
      </c>
      <c r="D587" t="s">
        <v>3771</v>
      </c>
      <c r="F587" t="s">
        <v>4061</v>
      </c>
      <c r="G587" s="1"/>
      <c r="H587">
        <v>2010</v>
      </c>
      <c r="I587" t="s">
        <v>2830</v>
      </c>
      <c r="J587" t="s">
        <v>2830</v>
      </c>
      <c r="K587">
        <v>83</v>
      </c>
      <c r="L587">
        <v>100</v>
      </c>
      <c r="M587" t="s">
        <v>4579</v>
      </c>
      <c r="N587" t="s">
        <v>2830</v>
      </c>
      <c r="O587" t="s">
        <v>5017</v>
      </c>
      <c r="P587" t="s">
        <v>5218</v>
      </c>
      <c r="R587" t="s">
        <v>5575</v>
      </c>
      <c r="S587" t="s">
        <v>2830</v>
      </c>
      <c r="AB587" s="1"/>
      <c r="AE587" t="s">
        <v>5903</v>
      </c>
      <c r="AF587" t="s">
        <v>5982</v>
      </c>
      <c r="AG587" t="s">
        <v>5988</v>
      </c>
    </row>
    <row r="588" spans="1:33" x14ac:dyDescent="0.3">
      <c r="A588" s="3">
        <v>587</v>
      </c>
      <c r="B588" s="3" t="s">
        <v>3157</v>
      </c>
      <c r="C588" t="s">
        <v>3417</v>
      </c>
      <c r="D588" t="s">
        <v>3772</v>
      </c>
      <c r="F588" t="s">
        <v>4062</v>
      </c>
      <c r="G588" s="1"/>
      <c r="H588">
        <v>2009</v>
      </c>
      <c r="I588" t="s">
        <v>2830</v>
      </c>
      <c r="J588" t="s">
        <v>4247</v>
      </c>
      <c r="K588">
        <v>1461</v>
      </c>
      <c r="L588">
        <v>1464</v>
      </c>
      <c r="M588" t="s">
        <v>4580</v>
      </c>
      <c r="N588" t="s">
        <v>2830</v>
      </c>
      <c r="O588" t="s">
        <v>5018</v>
      </c>
      <c r="P588" t="s">
        <v>5219</v>
      </c>
      <c r="R588" t="s">
        <v>5576</v>
      </c>
      <c r="S588" t="s">
        <v>2830</v>
      </c>
      <c r="AB588" s="1"/>
      <c r="AE588" t="s">
        <v>2830</v>
      </c>
      <c r="AF588" t="s">
        <v>5982</v>
      </c>
      <c r="AG588" t="s">
        <v>5988</v>
      </c>
    </row>
    <row r="589" spans="1:33" x14ac:dyDescent="0.3">
      <c r="A589" s="4">
        <v>588</v>
      </c>
      <c r="B589" s="6" t="s">
        <v>3157</v>
      </c>
      <c r="C589" t="s">
        <v>3418</v>
      </c>
      <c r="D589" t="s">
        <v>3773</v>
      </c>
      <c r="F589" t="s">
        <v>4063</v>
      </c>
      <c r="G589" s="1"/>
      <c r="H589">
        <v>2009</v>
      </c>
      <c r="I589" t="s">
        <v>4229</v>
      </c>
      <c r="J589" t="s">
        <v>2868</v>
      </c>
      <c r="K589">
        <v>42</v>
      </c>
      <c r="L589">
        <v>48</v>
      </c>
      <c r="M589" t="s">
        <v>4581</v>
      </c>
      <c r="N589" t="s">
        <v>4778</v>
      </c>
      <c r="O589" t="s">
        <v>2830</v>
      </c>
      <c r="P589" t="s">
        <v>2830</v>
      </c>
      <c r="R589" t="s">
        <v>5577</v>
      </c>
      <c r="S589" t="s">
        <v>2830</v>
      </c>
      <c r="AB589" s="1"/>
      <c r="AE589" t="s">
        <v>2830</v>
      </c>
      <c r="AF589" t="s">
        <v>5981</v>
      </c>
      <c r="AG589" t="s">
        <v>5988</v>
      </c>
    </row>
    <row r="590" spans="1:33" x14ac:dyDescent="0.3">
      <c r="A590" s="3">
        <v>589</v>
      </c>
      <c r="B590" s="3" t="s">
        <v>3157</v>
      </c>
      <c r="C590" t="s">
        <v>3419</v>
      </c>
      <c r="D590" t="s">
        <v>3518</v>
      </c>
      <c r="F590" t="s">
        <v>3419</v>
      </c>
      <c r="G590" s="1"/>
      <c r="H590">
        <v>2009</v>
      </c>
      <c r="I590" t="s">
        <v>2830</v>
      </c>
      <c r="J590" t="s">
        <v>2830</v>
      </c>
      <c r="M590" t="s">
        <v>4582</v>
      </c>
      <c r="N590" t="s">
        <v>2830</v>
      </c>
      <c r="O590" t="s">
        <v>2830</v>
      </c>
      <c r="P590" t="s">
        <v>2830</v>
      </c>
      <c r="R590" t="s">
        <v>5578</v>
      </c>
      <c r="S590" t="s">
        <v>2830</v>
      </c>
      <c r="AB590" s="1"/>
      <c r="AE590" t="s">
        <v>5965</v>
      </c>
      <c r="AF590" t="s">
        <v>5983</v>
      </c>
      <c r="AG590" t="s">
        <v>5988</v>
      </c>
    </row>
    <row r="591" spans="1:33" x14ac:dyDescent="0.3">
      <c r="A591" s="4">
        <v>590</v>
      </c>
      <c r="B591" s="6" t="s">
        <v>3157</v>
      </c>
      <c r="C591" t="s">
        <v>3420</v>
      </c>
      <c r="D591" t="s">
        <v>3774</v>
      </c>
      <c r="F591" t="s">
        <v>3980</v>
      </c>
      <c r="G591" s="1"/>
      <c r="H591">
        <v>2008</v>
      </c>
      <c r="I591" t="s">
        <v>2830</v>
      </c>
      <c r="J591" t="s">
        <v>2830</v>
      </c>
      <c r="K591">
        <v>23</v>
      </c>
      <c r="L591">
        <v>28</v>
      </c>
      <c r="M591" t="s">
        <v>4583</v>
      </c>
      <c r="N591" t="s">
        <v>2830</v>
      </c>
      <c r="O591" t="s">
        <v>5019</v>
      </c>
      <c r="P591" t="s">
        <v>2664</v>
      </c>
      <c r="R591" t="s">
        <v>5579</v>
      </c>
      <c r="S591" t="s">
        <v>5882</v>
      </c>
      <c r="AB591" s="1"/>
      <c r="AE591" t="s">
        <v>2830</v>
      </c>
      <c r="AF591" t="s">
        <v>5982</v>
      </c>
      <c r="AG591" t="s">
        <v>5988</v>
      </c>
    </row>
    <row r="592" spans="1:33" x14ac:dyDescent="0.3">
      <c r="A592" s="3">
        <v>591</v>
      </c>
      <c r="B592" s="3" t="s">
        <v>3157</v>
      </c>
      <c r="C592" t="s">
        <v>2146</v>
      </c>
      <c r="D592" t="s">
        <v>3775</v>
      </c>
      <c r="F592" t="s">
        <v>4036</v>
      </c>
      <c r="G592" s="1"/>
      <c r="H592">
        <v>2008</v>
      </c>
      <c r="I592" t="s">
        <v>2830</v>
      </c>
      <c r="J592" t="s">
        <v>2830</v>
      </c>
      <c r="K592">
        <v>117</v>
      </c>
      <c r="L592">
        <v>126</v>
      </c>
      <c r="M592" t="s">
        <v>4584</v>
      </c>
      <c r="N592" t="s">
        <v>2830</v>
      </c>
      <c r="O592" t="s">
        <v>5020</v>
      </c>
      <c r="P592" t="s">
        <v>2152</v>
      </c>
      <c r="R592" t="s">
        <v>5580</v>
      </c>
      <c r="S592" t="s">
        <v>2830</v>
      </c>
      <c r="AB592" s="1"/>
      <c r="AE592" t="s">
        <v>2830</v>
      </c>
      <c r="AF592" t="s">
        <v>5982</v>
      </c>
      <c r="AG592" t="s">
        <v>5988</v>
      </c>
    </row>
    <row r="593" spans="1:33" x14ac:dyDescent="0.3">
      <c r="A593" s="4">
        <v>592</v>
      </c>
      <c r="B593" s="6" t="s">
        <v>3157</v>
      </c>
      <c r="C593" t="s">
        <v>3421</v>
      </c>
      <c r="D593" t="s">
        <v>3776</v>
      </c>
      <c r="F593" t="s">
        <v>4064</v>
      </c>
      <c r="G593" s="1"/>
      <c r="H593">
        <v>2008</v>
      </c>
      <c r="I593" t="s">
        <v>2830</v>
      </c>
      <c r="J593" t="s">
        <v>2830</v>
      </c>
      <c r="M593" t="s">
        <v>4585</v>
      </c>
      <c r="N593" t="s">
        <v>2830</v>
      </c>
      <c r="O593" t="s">
        <v>2830</v>
      </c>
      <c r="P593" t="s">
        <v>2830</v>
      </c>
      <c r="R593" t="s">
        <v>5581</v>
      </c>
      <c r="S593" t="s">
        <v>5883</v>
      </c>
      <c r="AB593" s="1"/>
      <c r="AE593" t="s">
        <v>2830</v>
      </c>
      <c r="AF593" t="s">
        <v>5982</v>
      </c>
      <c r="AG593" t="s">
        <v>5988</v>
      </c>
    </row>
    <row r="594" spans="1:33" x14ac:dyDescent="0.3">
      <c r="A594" s="3">
        <v>593</v>
      </c>
      <c r="B594" s="3" t="s">
        <v>3157</v>
      </c>
      <c r="C594" t="s">
        <v>3422</v>
      </c>
      <c r="D594" t="s">
        <v>3777</v>
      </c>
      <c r="F594" t="s">
        <v>4065</v>
      </c>
      <c r="G594" s="1"/>
      <c r="H594">
        <v>2008</v>
      </c>
      <c r="I594" t="s">
        <v>2833</v>
      </c>
      <c r="J594" t="s">
        <v>2830</v>
      </c>
      <c r="K594">
        <v>3533</v>
      </c>
      <c r="L594">
        <v>3541</v>
      </c>
      <c r="M594" t="s">
        <v>4586</v>
      </c>
      <c r="N594" t="s">
        <v>2830</v>
      </c>
      <c r="O594" t="s">
        <v>5021</v>
      </c>
      <c r="P594" t="s">
        <v>2830</v>
      </c>
      <c r="R594" t="s">
        <v>5582</v>
      </c>
      <c r="S594" t="s">
        <v>2830</v>
      </c>
      <c r="AB594" s="1"/>
      <c r="AE594" t="s">
        <v>2830</v>
      </c>
      <c r="AF594" t="s">
        <v>5982</v>
      </c>
      <c r="AG594" t="s">
        <v>5988</v>
      </c>
    </row>
    <row r="595" spans="1:33" x14ac:dyDescent="0.3">
      <c r="A595" s="4">
        <v>594</v>
      </c>
      <c r="B595" s="6" t="s">
        <v>3157</v>
      </c>
      <c r="C595" t="s">
        <v>3423</v>
      </c>
      <c r="D595" t="s">
        <v>3778</v>
      </c>
      <c r="F595" t="s">
        <v>4066</v>
      </c>
      <c r="G595" s="1"/>
      <c r="H595">
        <v>2008</v>
      </c>
      <c r="I595" t="s">
        <v>2830</v>
      </c>
      <c r="J595" t="s">
        <v>2830</v>
      </c>
      <c r="K595">
        <v>11</v>
      </c>
      <c r="L595">
        <v>18</v>
      </c>
      <c r="M595" t="s">
        <v>4587</v>
      </c>
      <c r="N595" t="s">
        <v>2830</v>
      </c>
      <c r="O595" t="s">
        <v>5022</v>
      </c>
      <c r="P595" t="s">
        <v>975</v>
      </c>
      <c r="R595" t="s">
        <v>5583</v>
      </c>
      <c r="S595" t="s">
        <v>2830</v>
      </c>
      <c r="AB595" s="1"/>
      <c r="AE595" t="s">
        <v>2830</v>
      </c>
      <c r="AF595" t="s">
        <v>5982</v>
      </c>
      <c r="AG595" t="s">
        <v>5988</v>
      </c>
    </row>
    <row r="596" spans="1:33" x14ac:dyDescent="0.3">
      <c r="A596" s="3">
        <v>595</v>
      </c>
      <c r="B596" s="3" t="s">
        <v>3157</v>
      </c>
      <c r="C596" t="s">
        <v>3424</v>
      </c>
      <c r="D596" t="s">
        <v>3779</v>
      </c>
      <c r="F596" t="s">
        <v>3870</v>
      </c>
      <c r="G596" s="1"/>
      <c r="H596">
        <v>2008</v>
      </c>
      <c r="I596" t="s">
        <v>2869</v>
      </c>
      <c r="J596" t="s">
        <v>2830</v>
      </c>
      <c r="K596">
        <v>1273</v>
      </c>
      <c r="L596">
        <v>1286</v>
      </c>
      <c r="M596" t="s">
        <v>4588</v>
      </c>
      <c r="N596" t="s">
        <v>2830</v>
      </c>
      <c r="O596" t="s">
        <v>5023</v>
      </c>
      <c r="P596" t="s">
        <v>2830</v>
      </c>
      <c r="R596" t="s">
        <v>5584</v>
      </c>
      <c r="S596" t="s">
        <v>2830</v>
      </c>
      <c r="AB596" s="1"/>
      <c r="AE596" t="s">
        <v>2830</v>
      </c>
      <c r="AF596" t="s">
        <v>5982</v>
      </c>
      <c r="AG596" t="s">
        <v>5988</v>
      </c>
    </row>
    <row r="597" spans="1:33" x14ac:dyDescent="0.3">
      <c r="A597" s="4">
        <v>596</v>
      </c>
      <c r="B597" s="6" t="s">
        <v>3157</v>
      </c>
      <c r="C597" t="s">
        <v>3425</v>
      </c>
      <c r="D597" t="s">
        <v>3780</v>
      </c>
      <c r="F597" t="s">
        <v>4067</v>
      </c>
      <c r="G597" s="1"/>
      <c r="H597">
        <v>2008</v>
      </c>
      <c r="I597" t="s">
        <v>2830</v>
      </c>
      <c r="J597" t="s">
        <v>2830</v>
      </c>
      <c r="K597">
        <v>200</v>
      </c>
      <c r="L597">
        <v>211</v>
      </c>
      <c r="M597" t="s">
        <v>4589</v>
      </c>
      <c r="N597" t="s">
        <v>2830</v>
      </c>
      <c r="O597" t="s">
        <v>5024</v>
      </c>
      <c r="P597" t="s">
        <v>2830</v>
      </c>
      <c r="R597" t="s">
        <v>5585</v>
      </c>
      <c r="S597" t="s">
        <v>2830</v>
      </c>
      <c r="AB597" s="1"/>
      <c r="AE597" t="s">
        <v>2830</v>
      </c>
      <c r="AF597" t="s">
        <v>5982</v>
      </c>
      <c r="AG597" t="s">
        <v>5988</v>
      </c>
    </row>
    <row r="598" spans="1:33" x14ac:dyDescent="0.3">
      <c r="A598" s="3">
        <v>597</v>
      </c>
      <c r="B598" s="3" t="s">
        <v>3157</v>
      </c>
      <c r="C598" t="s">
        <v>3426</v>
      </c>
      <c r="D598" t="s">
        <v>3781</v>
      </c>
      <c r="F598" t="s">
        <v>4068</v>
      </c>
      <c r="G598" s="1"/>
      <c r="H598">
        <v>2008</v>
      </c>
      <c r="I598" t="s">
        <v>2830</v>
      </c>
      <c r="J598" t="s">
        <v>2830</v>
      </c>
      <c r="K598">
        <v>37</v>
      </c>
      <c r="L598">
        <v>46</v>
      </c>
      <c r="M598" t="s">
        <v>4590</v>
      </c>
      <c r="N598" t="s">
        <v>2830</v>
      </c>
      <c r="O598" t="s">
        <v>5025</v>
      </c>
      <c r="P598" t="s">
        <v>5220</v>
      </c>
      <c r="R598" t="s">
        <v>5586</v>
      </c>
      <c r="S598" t="s">
        <v>2830</v>
      </c>
      <c r="AB598" s="1"/>
      <c r="AE598" t="s">
        <v>2830</v>
      </c>
      <c r="AF598" t="s">
        <v>5982</v>
      </c>
      <c r="AG598" t="s">
        <v>5988</v>
      </c>
    </row>
    <row r="599" spans="1:33" x14ac:dyDescent="0.3">
      <c r="A599" s="4">
        <v>598</v>
      </c>
      <c r="B599" s="6" t="s">
        <v>3157</v>
      </c>
      <c r="C599" t="s">
        <v>3427</v>
      </c>
      <c r="D599" t="s">
        <v>3782</v>
      </c>
      <c r="F599" t="s">
        <v>4069</v>
      </c>
      <c r="G599" s="1"/>
      <c r="H599">
        <v>2008</v>
      </c>
      <c r="I599" t="s">
        <v>2830</v>
      </c>
      <c r="J599" t="s">
        <v>2830</v>
      </c>
      <c r="M599" t="s">
        <v>4591</v>
      </c>
      <c r="N599" t="s">
        <v>4779</v>
      </c>
      <c r="O599" t="s">
        <v>5026</v>
      </c>
      <c r="P599" t="s">
        <v>1121</v>
      </c>
      <c r="R599" t="s">
        <v>5587</v>
      </c>
      <c r="S599" t="s">
        <v>2830</v>
      </c>
      <c r="AB599" s="1"/>
      <c r="AE599" t="s">
        <v>2830</v>
      </c>
      <c r="AF599" t="s">
        <v>5982</v>
      </c>
      <c r="AG599" t="s">
        <v>5988</v>
      </c>
    </row>
    <row r="600" spans="1:33" x14ac:dyDescent="0.3">
      <c r="A600" s="3">
        <v>599</v>
      </c>
      <c r="B600" s="3" t="s">
        <v>3157</v>
      </c>
      <c r="C600" t="s">
        <v>3428</v>
      </c>
      <c r="D600" t="s">
        <v>3783</v>
      </c>
      <c r="F600" t="s">
        <v>4070</v>
      </c>
      <c r="G600" s="1"/>
      <c r="H600">
        <v>2008</v>
      </c>
      <c r="I600" t="s">
        <v>2828</v>
      </c>
      <c r="J600" t="s">
        <v>2887</v>
      </c>
      <c r="K600">
        <v>52</v>
      </c>
      <c r="M600" t="s">
        <v>4592</v>
      </c>
      <c r="N600" t="s">
        <v>4780</v>
      </c>
      <c r="O600" t="s">
        <v>2830</v>
      </c>
      <c r="P600" t="s">
        <v>2830</v>
      </c>
      <c r="R600" t="s">
        <v>5588</v>
      </c>
      <c r="S600" t="s">
        <v>2830</v>
      </c>
      <c r="AB600" s="1"/>
      <c r="AE600" t="s">
        <v>2830</v>
      </c>
      <c r="AF600" t="s">
        <v>5981</v>
      </c>
      <c r="AG600" t="s">
        <v>5988</v>
      </c>
    </row>
    <row r="601" spans="1:33" x14ac:dyDescent="0.3">
      <c r="A601" s="4">
        <v>600</v>
      </c>
      <c r="B601" s="6" t="s">
        <v>3157</v>
      </c>
      <c r="C601" t="s">
        <v>3429</v>
      </c>
      <c r="D601" t="s">
        <v>3784</v>
      </c>
      <c r="F601" t="s">
        <v>4071</v>
      </c>
      <c r="G601" s="1"/>
      <c r="H601">
        <v>2008</v>
      </c>
      <c r="I601" t="s">
        <v>4120</v>
      </c>
      <c r="J601" t="s">
        <v>2839</v>
      </c>
      <c r="K601">
        <v>1508</v>
      </c>
      <c r="L601">
        <v>1526</v>
      </c>
      <c r="M601" t="s">
        <v>4593</v>
      </c>
      <c r="N601" t="s">
        <v>4781</v>
      </c>
      <c r="O601" t="s">
        <v>2830</v>
      </c>
      <c r="P601" t="s">
        <v>5221</v>
      </c>
      <c r="R601" t="s">
        <v>5589</v>
      </c>
      <c r="S601" t="s">
        <v>5884</v>
      </c>
      <c r="AB601" s="1"/>
      <c r="AE601" t="s">
        <v>2830</v>
      </c>
      <c r="AF601" t="s">
        <v>5981</v>
      </c>
      <c r="AG601" t="s">
        <v>5988</v>
      </c>
    </row>
    <row r="602" spans="1:33" x14ac:dyDescent="0.3">
      <c r="A602" s="3">
        <v>601</v>
      </c>
      <c r="B602" s="3" t="s">
        <v>3157</v>
      </c>
      <c r="C602" t="s">
        <v>3430</v>
      </c>
      <c r="D602" t="s">
        <v>3785</v>
      </c>
      <c r="F602" t="s">
        <v>4072</v>
      </c>
      <c r="G602" s="1"/>
      <c r="H602">
        <v>2008</v>
      </c>
      <c r="I602" t="s">
        <v>2830</v>
      </c>
      <c r="J602" t="s">
        <v>2830</v>
      </c>
      <c r="M602" t="s">
        <v>4594</v>
      </c>
      <c r="N602" t="s">
        <v>4782</v>
      </c>
      <c r="O602" t="s">
        <v>2830</v>
      </c>
      <c r="P602" t="s">
        <v>5222</v>
      </c>
      <c r="R602" t="s">
        <v>5590</v>
      </c>
      <c r="S602" t="s">
        <v>2830</v>
      </c>
      <c r="AB602" s="1"/>
      <c r="AE602" t="s">
        <v>5966</v>
      </c>
      <c r="AF602" t="s">
        <v>5982</v>
      </c>
      <c r="AG602" t="s">
        <v>5988</v>
      </c>
    </row>
    <row r="603" spans="1:33" x14ac:dyDescent="0.3">
      <c r="A603" s="4">
        <v>602</v>
      </c>
      <c r="B603" s="6" t="s">
        <v>3157</v>
      </c>
      <c r="C603" t="s">
        <v>3431</v>
      </c>
      <c r="D603" t="s">
        <v>3786</v>
      </c>
      <c r="F603" t="s">
        <v>4073</v>
      </c>
      <c r="G603" s="1"/>
      <c r="H603">
        <v>2008</v>
      </c>
      <c r="I603" t="s">
        <v>2830</v>
      </c>
      <c r="J603" t="s">
        <v>2830</v>
      </c>
      <c r="K603">
        <v>751</v>
      </c>
      <c r="L603">
        <v>756</v>
      </c>
      <c r="M603" t="s">
        <v>4595</v>
      </c>
      <c r="N603" t="s">
        <v>2830</v>
      </c>
      <c r="O603" t="s">
        <v>5027</v>
      </c>
      <c r="P603" t="s">
        <v>5223</v>
      </c>
      <c r="R603" t="s">
        <v>5591</v>
      </c>
      <c r="S603" t="s">
        <v>2830</v>
      </c>
      <c r="AB603" s="1"/>
      <c r="AE603" t="s">
        <v>5967</v>
      </c>
      <c r="AF603" t="s">
        <v>5982</v>
      </c>
      <c r="AG603" t="s">
        <v>5988</v>
      </c>
    </row>
    <row r="604" spans="1:33" x14ac:dyDescent="0.3">
      <c r="A604" s="3">
        <v>603</v>
      </c>
      <c r="B604" s="3" t="s">
        <v>3157</v>
      </c>
      <c r="C604" t="s">
        <v>3432</v>
      </c>
      <c r="D604" t="s">
        <v>3787</v>
      </c>
      <c r="F604" t="s">
        <v>4074</v>
      </c>
      <c r="G604" s="1"/>
      <c r="H604">
        <v>2007</v>
      </c>
      <c r="I604" t="s">
        <v>2830</v>
      </c>
      <c r="J604" t="s">
        <v>2830</v>
      </c>
      <c r="K604">
        <v>17</v>
      </c>
      <c r="L604">
        <v>25</v>
      </c>
      <c r="M604" t="s">
        <v>4596</v>
      </c>
      <c r="N604" t="s">
        <v>2830</v>
      </c>
      <c r="O604" t="s">
        <v>5028</v>
      </c>
      <c r="P604" t="s">
        <v>2830</v>
      </c>
      <c r="R604" t="s">
        <v>5592</v>
      </c>
      <c r="S604" t="s">
        <v>2830</v>
      </c>
      <c r="AB604" s="1"/>
      <c r="AE604" t="s">
        <v>2830</v>
      </c>
      <c r="AF604" t="s">
        <v>5982</v>
      </c>
      <c r="AG604" t="s">
        <v>5988</v>
      </c>
    </row>
    <row r="605" spans="1:33" x14ac:dyDescent="0.3">
      <c r="A605" s="4">
        <v>604</v>
      </c>
      <c r="B605" s="6" t="s">
        <v>3157</v>
      </c>
      <c r="C605" t="s">
        <v>3433</v>
      </c>
      <c r="D605" t="s">
        <v>3788</v>
      </c>
      <c r="F605" t="s">
        <v>4075</v>
      </c>
      <c r="G605" s="1"/>
      <c r="H605">
        <v>2007</v>
      </c>
      <c r="I605" t="s">
        <v>2830</v>
      </c>
      <c r="J605" t="s">
        <v>2830</v>
      </c>
      <c r="K605">
        <v>17</v>
      </c>
      <c r="L605">
        <v>22</v>
      </c>
      <c r="M605" t="s">
        <v>4597</v>
      </c>
      <c r="N605" t="s">
        <v>2830</v>
      </c>
      <c r="O605" t="s">
        <v>5029</v>
      </c>
      <c r="P605" t="s">
        <v>5224</v>
      </c>
      <c r="R605" t="s">
        <v>5593</v>
      </c>
      <c r="S605" t="s">
        <v>5885</v>
      </c>
      <c r="AB605" s="1"/>
      <c r="AE605" t="s">
        <v>2830</v>
      </c>
      <c r="AF605" t="s">
        <v>5982</v>
      </c>
      <c r="AG605" t="s">
        <v>5988</v>
      </c>
    </row>
    <row r="606" spans="1:33" x14ac:dyDescent="0.3">
      <c r="A606" s="3">
        <v>605</v>
      </c>
      <c r="B606" s="3" t="s">
        <v>3157</v>
      </c>
      <c r="C606" t="s">
        <v>3434</v>
      </c>
      <c r="D606" t="s">
        <v>3789</v>
      </c>
      <c r="F606" t="s">
        <v>4076</v>
      </c>
      <c r="G606" s="1"/>
      <c r="H606">
        <v>2007</v>
      </c>
      <c r="I606" t="s">
        <v>4230</v>
      </c>
      <c r="J606" t="s">
        <v>2868</v>
      </c>
      <c r="K606">
        <v>18</v>
      </c>
      <c r="L606">
        <v>20</v>
      </c>
      <c r="M606" t="s">
        <v>4598</v>
      </c>
      <c r="N606" t="s">
        <v>4783</v>
      </c>
      <c r="O606" t="s">
        <v>2830</v>
      </c>
      <c r="P606" t="s">
        <v>2830</v>
      </c>
      <c r="R606" t="s">
        <v>5594</v>
      </c>
      <c r="S606" t="s">
        <v>2830</v>
      </c>
      <c r="AB606" s="1"/>
      <c r="AE606" t="s">
        <v>2830</v>
      </c>
      <c r="AF606" t="s">
        <v>5981</v>
      </c>
      <c r="AG606" t="s">
        <v>5988</v>
      </c>
    </row>
    <row r="607" spans="1:33" x14ac:dyDescent="0.3">
      <c r="A607" s="4">
        <v>606</v>
      </c>
      <c r="B607" s="6" t="s">
        <v>3157</v>
      </c>
      <c r="C607" t="s">
        <v>3435</v>
      </c>
      <c r="D607" t="s">
        <v>3790</v>
      </c>
      <c r="F607" t="s">
        <v>3864</v>
      </c>
      <c r="G607" s="1"/>
      <c r="H607">
        <v>2007</v>
      </c>
      <c r="I607" t="s">
        <v>4231</v>
      </c>
      <c r="J607" t="s">
        <v>2830</v>
      </c>
      <c r="K607">
        <v>244</v>
      </c>
      <c r="L607">
        <v>265</v>
      </c>
      <c r="M607" t="s">
        <v>4599</v>
      </c>
      <c r="N607" t="s">
        <v>4677</v>
      </c>
      <c r="O607" t="s">
        <v>5030</v>
      </c>
      <c r="P607" t="s">
        <v>5225</v>
      </c>
      <c r="R607" t="s">
        <v>5595</v>
      </c>
      <c r="S607" t="s">
        <v>2830</v>
      </c>
      <c r="AB607" s="1"/>
      <c r="AE607" t="s">
        <v>5936</v>
      </c>
      <c r="AF607" t="s">
        <v>5982</v>
      </c>
      <c r="AG607" t="s">
        <v>5988</v>
      </c>
    </row>
    <row r="608" spans="1:33" x14ac:dyDescent="0.3">
      <c r="A608" s="3">
        <v>607</v>
      </c>
      <c r="B608" s="3" t="s">
        <v>3157</v>
      </c>
      <c r="C608" t="s">
        <v>3436</v>
      </c>
      <c r="D608" t="s">
        <v>3787</v>
      </c>
      <c r="F608" t="s">
        <v>3864</v>
      </c>
      <c r="G608" s="1"/>
      <c r="H608">
        <v>2007</v>
      </c>
      <c r="I608" t="s">
        <v>4232</v>
      </c>
      <c r="J608" t="s">
        <v>2830</v>
      </c>
      <c r="K608">
        <v>928</v>
      </c>
      <c r="L608">
        <v>939</v>
      </c>
      <c r="M608" t="s">
        <v>4600</v>
      </c>
      <c r="N608" t="s">
        <v>4677</v>
      </c>
      <c r="O608" t="s">
        <v>5031</v>
      </c>
      <c r="P608" t="s">
        <v>5226</v>
      </c>
      <c r="R608" t="s">
        <v>5596</v>
      </c>
      <c r="S608" t="s">
        <v>5886</v>
      </c>
      <c r="AB608" s="1"/>
      <c r="AE608" t="s">
        <v>5936</v>
      </c>
      <c r="AF608" t="s">
        <v>5982</v>
      </c>
      <c r="AG608" t="s">
        <v>5988</v>
      </c>
    </row>
    <row r="609" spans="1:33" x14ac:dyDescent="0.3">
      <c r="A609" s="4">
        <v>608</v>
      </c>
      <c r="B609" s="6" t="s">
        <v>3157</v>
      </c>
      <c r="C609" t="s">
        <v>3437</v>
      </c>
      <c r="D609" t="s">
        <v>3518</v>
      </c>
      <c r="F609" t="s">
        <v>3866</v>
      </c>
      <c r="G609" s="1"/>
      <c r="H609">
        <v>2006</v>
      </c>
      <c r="I609" t="s">
        <v>4233</v>
      </c>
      <c r="J609" t="s">
        <v>2830</v>
      </c>
      <c r="M609" t="s">
        <v>4601</v>
      </c>
      <c r="N609" t="s">
        <v>4679</v>
      </c>
      <c r="O609" t="s">
        <v>5032</v>
      </c>
      <c r="P609" t="s">
        <v>2830</v>
      </c>
      <c r="R609" t="s">
        <v>5597</v>
      </c>
      <c r="S609" t="s">
        <v>2830</v>
      </c>
      <c r="AB609" s="1"/>
      <c r="AE609" t="s">
        <v>2830</v>
      </c>
      <c r="AF609" t="s">
        <v>5983</v>
      </c>
      <c r="AG609" t="s">
        <v>5988</v>
      </c>
    </row>
    <row r="610" spans="1:33" x14ac:dyDescent="0.3">
      <c r="A610" s="3">
        <v>609</v>
      </c>
      <c r="B610" s="3" t="s">
        <v>3157</v>
      </c>
      <c r="C610" t="s">
        <v>3438</v>
      </c>
      <c r="D610" t="s">
        <v>3791</v>
      </c>
      <c r="F610" t="s">
        <v>4077</v>
      </c>
      <c r="G610" s="1"/>
      <c r="H610">
        <v>2006</v>
      </c>
      <c r="I610" t="s">
        <v>2830</v>
      </c>
      <c r="J610" t="s">
        <v>2830</v>
      </c>
      <c r="K610">
        <v>355</v>
      </c>
      <c r="L610">
        <v>360</v>
      </c>
      <c r="M610" t="s">
        <v>4602</v>
      </c>
      <c r="N610" t="s">
        <v>2830</v>
      </c>
      <c r="O610" t="s">
        <v>5033</v>
      </c>
      <c r="P610" t="s">
        <v>5227</v>
      </c>
      <c r="R610" t="s">
        <v>5598</v>
      </c>
      <c r="S610" t="s">
        <v>2830</v>
      </c>
      <c r="AB610" s="1"/>
      <c r="AE610" t="s">
        <v>2830</v>
      </c>
      <c r="AF610" t="s">
        <v>5982</v>
      </c>
      <c r="AG610" t="s">
        <v>5988</v>
      </c>
    </row>
    <row r="611" spans="1:33" x14ac:dyDescent="0.3">
      <c r="A611" s="4">
        <v>610</v>
      </c>
      <c r="B611" s="6" t="s">
        <v>3157</v>
      </c>
      <c r="C611" t="s">
        <v>3439</v>
      </c>
      <c r="D611" t="s">
        <v>3786</v>
      </c>
      <c r="F611" t="s">
        <v>4078</v>
      </c>
      <c r="G611" s="1"/>
      <c r="H611">
        <v>2006</v>
      </c>
      <c r="I611" t="s">
        <v>2830</v>
      </c>
      <c r="J611" t="s">
        <v>2830</v>
      </c>
      <c r="K611">
        <v>19</v>
      </c>
      <c r="L611">
        <v>24</v>
      </c>
      <c r="M611" t="s">
        <v>4603</v>
      </c>
      <c r="N611" t="s">
        <v>2830</v>
      </c>
      <c r="O611" t="s">
        <v>5034</v>
      </c>
      <c r="P611" t="s">
        <v>2767</v>
      </c>
      <c r="R611" t="s">
        <v>5599</v>
      </c>
      <c r="S611" t="s">
        <v>2830</v>
      </c>
      <c r="AB611" s="1"/>
      <c r="AE611" t="s">
        <v>2830</v>
      </c>
      <c r="AF611" t="s">
        <v>5982</v>
      </c>
      <c r="AG611" t="s">
        <v>5988</v>
      </c>
    </row>
    <row r="612" spans="1:33" x14ac:dyDescent="0.3">
      <c r="A612" s="3">
        <v>611</v>
      </c>
      <c r="B612" s="3" t="s">
        <v>3157</v>
      </c>
      <c r="C612" t="s">
        <v>3440</v>
      </c>
      <c r="D612" t="s">
        <v>3792</v>
      </c>
      <c r="F612" t="s">
        <v>4079</v>
      </c>
      <c r="G612" s="1"/>
      <c r="H612">
        <v>2006</v>
      </c>
      <c r="I612" t="s">
        <v>2945</v>
      </c>
      <c r="J612" t="s">
        <v>2924</v>
      </c>
      <c r="M612" t="s">
        <v>4604</v>
      </c>
      <c r="N612" t="s">
        <v>4784</v>
      </c>
      <c r="O612" t="s">
        <v>2830</v>
      </c>
      <c r="P612" t="s">
        <v>2830</v>
      </c>
      <c r="R612" t="s">
        <v>5600</v>
      </c>
      <c r="S612" t="s">
        <v>2830</v>
      </c>
      <c r="AB612" s="1"/>
      <c r="AE612" t="s">
        <v>2830</v>
      </c>
      <c r="AF612" t="s">
        <v>5981</v>
      </c>
      <c r="AG612" t="s">
        <v>5988</v>
      </c>
    </row>
    <row r="613" spans="1:33" x14ac:dyDescent="0.3">
      <c r="A613" s="4">
        <v>612</v>
      </c>
      <c r="B613" s="6" t="s">
        <v>3157</v>
      </c>
      <c r="C613" t="s">
        <v>3441</v>
      </c>
      <c r="D613" t="s">
        <v>3793</v>
      </c>
      <c r="F613" t="s">
        <v>4080</v>
      </c>
      <c r="G613" s="1"/>
      <c r="H613">
        <v>2006</v>
      </c>
      <c r="I613" t="s">
        <v>4234</v>
      </c>
      <c r="J613" t="s">
        <v>2830</v>
      </c>
      <c r="K613">
        <v>145</v>
      </c>
      <c r="L613">
        <v>157</v>
      </c>
      <c r="M613" t="s">
        <v>4605</v>
      </c>
      <c r="N613" t="s">
        <v>4785</v>
      </c>
      <c r="O613" t="s">
        <v>2830</v>
      </c>
      <c r="P613" t="s">
        <v>2830</v>
      </c>
      <c r="R613" t="s">
        <v>5601</v>
      </c>
      <c r="S613" t="s">
        <v>5887</v>
      </c>
      <c r="AB613" s="1"/>
      <c r="AE613" t="s">
        <v>2830</v>
      </c>
      <c r="AF613" t="s">
        <v>5982</v>
      </c>
      <c r="AG613" t="s">
        <v>5988</v>
      </c>
    </row>
    <row r="614" spans="1:33" x14ac:dyDescent="0.3">
      <c r="A614" s="3">
        <v>613</v>
      </c>
      <c r="B614" s="3" t="s">
        <v>3157</v>
      </c>
      <c r="C614" t="s">
        <v>3442</v>
      </c>
      <c r="D614" t="s">
        <v>3794</v>
      </c>
      <c r="F614" t="s">
        <v>4081</v>
      </c>
      <c r="G614" s="1"/>
      <c r="H614">
        <v>2006</v>
      </c>
      <c r="I614" t="s">
        <v>2830</v>
      </c>
      <c r="J614" t="s">
        <v>2830</v>
      </c>
      <c r="K614">
        <v>117</v>
      </c>
      <c r="L614">
        <v>130</v>
      </c>
      <c r="M614" t="s">
        <v>4606</v>
      </c>
      <c r="N614" t="s">
        <v>2830</v>
      </c>
      <c r="O614" t="s">
        <v>2830</v>
      </c>
      <c r="P614" t="s">
        <v>2830</v>
      </c>
      <c r="R614" t="s">
        <v>5602</v>
      </c>
      <c r="S614" t="s">
        <v>2830</v>
      </c>
      <c r="AB614" s="1"/>
      <c r="AE614" t="s">
        <v>5935</v>
      </c>
      <c r="AF614" t="s">
        <v>5982</v>
      </c>
      <c r="AG614" t="s">
        <v>5988</v>
      </c>
    </row>
    <row r="615" spans="1:33" x14ac:dyDescent="0.3">
      <c r="A615" s="4">
        <v>614</v>
      </c>
      <c r="B615" s="6" t="s">
        <v>3157</v>
      </c>
      <c r="C615" t="s">
        <v>3443</v>
      </c>
      <c r="D615" t="s">
        <v>3795</v>
      </c>
      <c r="F615" t="s">
        <v>4082</v>
      </c>
      <c r="G615" s="1"/>
      <c r="H615">
        <v>2006</v>
      </c>
      <c r="I615" t="s">
        <v>2830</v>
      </c>
      <c r="J615" t="s">
        <v>2830</v>
      </c>
      <c r="K615">
        <v>187</v>
      </c>
      <c r="L615">
        <v>203</v>
      </c>
      <c r="M615" t="s">
        <v>4607</v>
      </c>
      <c r="N615" t="s">
        <v>2830</v>
      </c>
      <c r="O615" t="s">
        <v>2830</v>
      </c>
      <c r="P615" t="s">
        <v>2830</v>
      </c>
      <c r="R615" t="s">
        <v>5603</v>
      </c>
      <c r="S615" t="s">
        <v>2830</v>
      </c>
      <c r="AB615" s="1"/>
      <c r="AE615" t="s">
        <v>5935</v>
      </c>
      <c r="AF615" t="s">
        <v>5982</v>
      </c>
      <c r="AG615" t="s">
        <v>5988</v>
      </c>
    </row>
    <row r="616" spans="1:33" x14ac:dyDescent="0.3">
      <c r="A616" s="3">
        <v>615</v>
      </c>
      <c r="B616" s="3" t="s">
        <v>3157</v>
      </c>
      <c r="C616" t="s">
        <v>3444</v>
      </c>
      <c r="D616" t="s">
        <v>3796</v>
      </c>
      <c r="F616" t="s">
        <v>4083</v>
      </c>
      <c r="G616" s="1"/>
      <c r="H616">
        <v>2005</v>
      </c>
      <c r="I616" t="s">
        <v>2830</v>
      </c>
      <c r="J616" t="s">
        <v>2830</v>
      </c>
      <c r="K616">
        <v>180</v>
      </c>
      <c r="L616">
        <v>184</v>
      </c>
      <c r="M616" t="s">
        <v>4608</v>
      </c>
      <c r="N616" t="s">
        <v>2830</v>
      </c>
      <c r="O616" t="s">
        <v>5035</v>
      </c>
      <c r="P616" t="s">
        <v>2830</v>
      </c>
      <c r="R616" t="s">
        <v>5604</v>
      </c>
      <c r="S616" t="s">
        <v>5888</v>
      </c>
      <c r="AB616" s="1"/>
      <c r="AE616" t="s">
        <v>2830</v>
      </c>
      <c r="AF616" t="s">
        <v>5982</v>
      </c>
      <c r="AG616" t="s">
        <v>5988</v>
      </c>
    </row>
    <row r="617" spans="1:33" x14ac:dyDescent="0.3">
      <c r="A617" s="4">
        <v>616</v>
      </c>
      <c r="B617" s="6" t="s">
        <v>3157</v>
      </c>
      <c r="C617" t="s">
        <v>3445</v>
      </c>
      <c r="D617" t="s">
        <v>3797</v>
      </c>
      <c r="F617" t="s">
        <v>3980</v>
      </c>
      <c r="G617" s="1"/>
      <c r="H617">
        <v>2005</v>
      </c>
      <c r="I617" t="s">
        <v>4235</v>
      </c>
      <c r="J617" t="s">
        <v>2830</v>
      </c>
      <c r="K617">
        <v>90</v>
      </c>
      <c r="L617">
        <v>95</v>
      </c>
      <c r="M617" t="s">
        <v>4609</v>
      </c>
      <c r="N617" t="s">
        <v>2830</v>
      </c>
      <c r="O617" t="s">
        <v>5036</v>
      </c>
      <c r="P617" t="s">
        <v>1538</v>
      </c>
      <c r="R617" t="s">
        <v>5605</v>
      </c>
      <c r="S617" t="s">
        <v>2830</v>
      </c>
      <c r="AB617" s="1"/>
      <c r="AE617" t="s">
        <v>2830</v>
      </c>
      <c r="AF617" t="s">
        <v>5982</v>
      </c>
      <c r="AG617" t="s">
        <v>5988</v>
      </c>
    </row>
    <row r="618" spans="1:33" x14ac:dyDescent="0.3">
      <c r="A618" s="3">
        <v>617</v>
      </c>
      <c r="B618" s="3" t="s">
        <v>3157</v>
      </c>
      <c r="C618" t="s">
        <v>3446</v>
      </c>
      <c r="D618" t="s">
        <v>3798</v>
      </c>
      <c r="F618" t="s">
        <v>4084</v>
      </c>
      <c r="G618" s="1"/>
      <c r="H618">
        <v>2005</v>
      </c>
      <c r="I618" t="s">
        <v>4236</v>
      </c>
      <c r="J618" t="s">
        <v>2830</v>
      </c>
      <c r="M618" t="s">
        <v>4610</v>
      </c>
      <c r="N618" t="s">
        <v>4786</v>
      </c>
      <c r="O618" t="s">
        <v>2830</v>
      </c>
      <c r="P618" t="s">
        <v>2830</v>
      </c>
      <c r="R618" t="s">
        <v>5606</v>
      </c>
      <c r="S618" t="s">
        <v>2830</v>
      </c>
      <c r="AB618" s="1"/>
      <c r="AE618" t="s">
        <v>2830</v>
      </c>
      <c r="AF618" t="s">
        <v>5982</v>
      </c>
      <c r="AG618" t="s">
        <v>5988</v>
      </c>
    </row>
    <row r="619" spans="1:33" x14ac:dyDescent="0.3">
      <c r="A619" s="4">
        <v>618</v>
      </c>
      <c r="B619" s="6" t="s">
        <v>3157</v>
      </c>
      <c r="C619" t="s">
        <v>3446</v>
      </c>
      <c r="D619" t="s">
        <v>3798</v>
      </c>
      <c r="F619" t="s">
        <v>4084</v>
      </c>
      <c r="G619" s="1"/>
      <c r="H619">
        <v>2005</v>
      </c>
      <c r="I619" t="s">
        <v>2830</v>
      </c>
      <c r="J619" t="s">
        <v>2830</v>
      </c>
      <c r="K619">
        <v>2337</v>
      </c>
      <c r="L619">
        <v>2341</v>
      </c>
      <c r="M619" t="s">
        <v>4610</v>
      </c>
      <c r="N619" t="s">
        <v>4786</v>
      </c>
      <c r="O619" t="s">
        <v>2830</v>
      </c>
      <c r="P619" t="s">
        <v>2830</v>
      </c>
      <c r="R619" t="s">
        <v>5607</v>
      </c>
      <c r="S619" t="s">
        <v>2830</v>
      </c>
      <c r="AB619" s="1"/>
      <c r="AE619" t="s">
        <v>2830</v>
      </c>
      <c r="AF619" t="s">
        <v>5982</v>
      </c>
      <c r="AG619" t="s">
        <v>5988</v>
      </c>
    </row>
    <row r="620" spans="1:33" x14ac:dyDescent="0.3">
      <c r="A620" s="3">
        <v>619</v>
      </c>
      <c r="B620" s="3" t="s">
        <v>3157</v>
      </c>
      <c r="C620" t="s">
        <v>3446</v>
      </c>
      <c r="D620" t="s">
        <v>3798</v>
      </c>
      <c r="F620" t="s">
        <v>4084</v>
      </c>
      <c r="G620" s="1"/>
      <c r="H620">
        <v>2005</v>
      </c>
      <c r="I620" t="s">
        <v>2830</v>
      </c>
      <c r="J620" t="s">
        <v>2830</v>
      </c>
      <c r="K620">
        <v>553</v>
      </c>
      <c r="L620">
        <v>557</v>
      </c>
      <c r="M620" t="s">
        <v>4610</v>
      </c>
      <c r="N620" t="s">
        <v>4786</v>
      </c>
      <c r="O620" t="s">
        <v>2830</v>
      </c>
      <c r="P620" t="s">
        <v>2830</v>
      </c>
      <c r="R620" t="s">
        <v>5608</v>
      </c>
      <c r="S620" t="s">
        <v>2830</v>
      </c>
      <c r="AB620" s="1"/>
      <c r="AE620" t="s">
        <v>2830</v>
      </c>
      <c r="AF620" t="s">
        <v>5982</v>
      </c>
      <c r="AG620" t="s">
        <v>5988</v>
      </c>
    </row>
    <row r="621" spans="1:33" x14ac:dyDescent="0.3">
      <c r="A621" s="4">
        <v>620</v>
      </c>
      <c r="B621" s="6" t="s">
        <v>3157</v>
      </c>
      <c r="C621" t="s">
        <v>3446</v>
      </c>
      <c r="D621" t="s">
        <v>3798</v>
      </c>
      <c r="F621" t="s">
        <v>4084</v>
      </c>
      <c r="G621" s="1"/>
      <c r="H621">
        <v>2005</v>
      </c>
      <c r="I621" t="s">
        <v>2830</v>
      </c>
      <c r="J621" t="s">
        <v>2830</v>
      </c>
      <c r="K621">
        <v>1445</v>
      </c>
      <c r="L621">
        <v>1449</v>
      </c>
      <c r="M621" t="s">
        <v>4611</v>
      </c>
      <c r="N621" t="s">
        <v>4786</v>
      </c>
      <c r="O621" t="s">
        <v>2830</v>
      </c>
      <c r="P621" t="s">
        <v>2830</v>
      </c>
      <c r="R621" t="s">
        <v>5609</v>
      </c>
      <c r="S621" t="s">
        <v>2830</v>
      </c>
      <c r="AB621" s="1"/>
      <c r="AE621" t="s">
        <v>2830</v>
      </c>
      <c r="AF621" t="s">
        <v>5982</v>
      </c>
      <c r="AG621" t="s">
        <v>5988</v>
      </c>
    </row>
    <row r="622" spans="1:33" x14ac:dyDescent="0.3">
      <c r="A622" s="3">
        <v>621</v>
      </c>
      <c r="B622" s="3" t="s">
        <v>3157</v>
      </c>
      <c r="C622" t="s">
        <v>3447</v>
      </c>
      <c r="D622" t="s">
        <v>3799</v>
      </c>
      <c r="F622" t="s">
        <v>3447</v>
      </c>
      <c r="G622" s="1"/>
      <c r="H622">
        <v>2005</v>
      </c>
      <c r="I622" t="s">
        <v>2830</v>
      </c>
      <c r="J622" t="s">
        <v>2830</v>
      </c>
      <c r="K622">
        <v>1</v>
      </c>
      <c r="L622">
        <v>472</v>
      </c>
      <c r="M622" t="s">
        <v>4612</v>
      </c>
      <c r="N622" t="s">
        <v>2830</v>
      </c>
      <c r="O622" t="s">
        <v>5037</v>
      </c>
      <c r="P622" t="s">
        <v>5228</v>
      </c>
      <c r="R622" t="s">
        <v>5610</v>
      </c>
      <c r="S622" t="s">
        <v>2830</v>
      </c>
      <c r="AB622" s="1"/>
      <c r="AE622" t="s">
        <v>5941</v>
      </c>
      <c r="AF622" t="s">
        <v>5986</v>
      </c>
      <c r="AG622" t="s">
        <v>5988</v>
      </c>
    </row>
    <row r="623" spans="1:33" x14ac:dyDescent="0.3">
      <c r="A623" s="4">
        <v>622</v>
      </c>
      <c r="B623" s="6" t="s">
        <v>3157</v>
      </c>
      <c r="C623" t="s">
        <v>3447</v>
      </c>
      <c r="D623" t="s">
        <v>3799</v>
      </c>
      <c r="F623" t="s">
        <v>3447</v>
      </c>
      <c r="G623" s="1"/>
      <c r="H623">
        <v>2005</v>
      </c>
      <c r="I623" t="s">
        <v>2830</v>
      </c>
      <c r="J623" t="s">
        <v>2830</v>
      </c>
      <c r="K623">
        <v>1</v>
      </c>
      <c r="L623">
        <v>472</v>
      </c>
      <c r="M623" t="s">
        <v>4613</v>
      </c>
      <c r="N623" t="s">
        <v>2830</v>
      </c>
      <c r="O623" t="s">
        <v>5038</v>
      </c>
      <c r="P623" t="s">
        <v>5229</v>
      </c>
      <c r="R623" t="s">
        <v>5611</v>
      </c>
      <c r="S623" t="s">
        <v>2830</v>
      </c>
      <c r="AB623" s="1"/>
      <c r="AE623" t="s">
        <v>5964</v>
      </c>
      <c r="AF623" t="s">
        <v>5986</v>
      </c>
      <c r="AG623" t="s">
        <v>5988</v>
      </c>
    </row>
    <row r="624" spans="1:33" x14ac:dyDescent="0.3">
      <c r="A624" s="3">
        <v>623</v>
      </c>
      <c r="B624" s="3" t="s">
        <v>3157</v>
      </c>
      <c r="C624" t="s">
        <v>3448</v>
      </c>
      <c r="D624" t="s">
        <v>3800</v>
      </c>
      <c r="F624" t="s">
        <v>4072</v>
      </c>
      <c r="G624" s="1"/>
      <c r="H624">
        <v>2005</v>
      </c>
      <c r="I624" t="s">
        <v>2830</v>
      </c>
      <c r="J624" t="s">
        <v>2830</v>
      </c>
      <c r="M624" t="s">
        <v>4614</v>
      </c>
      <c r="N624" t="s">
        <v>4782</v>
      </c>
      <c r="O624" t="s">
        <v>2830</v>
      </c>
      <c r="P624" t="s">
        <v>5230</v>
      </c>
      <c r="R624" t="s">
        <v>5612</v>
      </c>
      <c r="S624" t="s">
        <v>2830</v>
      </c>
      <c r="AB624" s="1"/>
      <c r="AE624" t="s">
        <v>5966</v>
      </c>
      <c r="AF624" t="s">
        <v>5982</v>
      </c>
      <c r="AG624" t="s">
        <v>5988</v>
      </c>
    </row>
    <row r="625" spans="1:33" x14ac:dyDescent="0.3">
      <c r="A625" s="4">
        <v>624</v>
      </c>
      <c r="B625" s="6" t="s">
        <v>3157</v>
      </c>
      <c r="C625" t="s">
        <v>3449</v>
      </c>
      <c r="D625" t="s">
        <v>3801</v>
      </c>
      <c r="F625" t="s">
        <v>3449</v>
      </c>
      <c r="G625" s="1"/>
      <c r="H625">
        <v>2005</v>
      </c>
      <c r="I625" t="s">
        <v>2830</v>
      </c>
      <c r="J625" t="s">
        <v>2830</v>
      </c>
      <c r="M625" t="s">
        <v>4615</v>
      </c>
      <c r="N625" t="s">
        <v>2830</v>
      </c>
      <c r="O625" t="s">
        <v>5039</v>
      </c>
      <c r="P625" t="s">
        <v>5231</v>
      </c>
      <c r="R625" t="s">
        <v>5613</v>
      </c>
      <c r="S625" t="s">
        <v>2830</v>
      </c>
      <c r="AB625" s="1"/>
      <c r="AE625" t="s">
        <v>5928</v>
      </c>
      <c r="AF625" t="s">
        <v>5986</v>
      </c>
      <c r="AG625" t="s">
        <v>5988</v>
      </c>
    </row>
    <row r="626" spans="1:33" x14ac:dyDescent="0.3">
      <c r="A626" s="3">
        <v>625</v>
      </c>
      <c r="B626" s="3" t="s">
        <v>3157</v>
      </c>
      <c r="C626" t="s">
        <v>3450</v>
      </c>
      <c r="D626" t="s">
        <v>3802</v>
      </c>
      <c r="F626" t="s">
        <v>3848</v>
      </c>
      <c r="G626" s="1"/>
      <c r="H626">
        <v>2005</v>
      </c>
      <c r="I626" t="s">
        <v>2830</v>
      </c>
      <c r="J626" t="s">
        <v>2830</v>
      </c>
      <c r="K626">
        <v>401</v>
      </c>
      <c r="L626">
        <v>410</v>
      </c>
      <c r="M626" t="s">
        <v>4616</v>
      </c>
      <c r="N626" t="s">
        <v>2830</v>
      </c>
      <c r="O626" t="s">
        <v>2830</v>
      </c>
      <c r="P626" t="s">
        <v>5232</v>
      </c>
      <c r="R626" t="s">
        <v>5614</v>
      </c>
      <c r="S626" t="s">
        <v>5889</v>
      </c>
      <c r="AB626" s="1"/>
      <c r="AE626" t="s">
        <v>3155</v>
      </c>
      <c r="AF626" t="s">
        <v>5982</v>
      </c>
      <c r="AG626" t="s">
        <v>5988</v>
      </c>
    </row>
    <row r="627" spans="1:33" x14ac:dyDescent="0.3">
      <c r="A627" s="4">
        <v>626</v>
      </c>
      <c r="B627" s="6" t="s">
        <v>3157</v>
      </c>
      <c r="C627" t="s">
        <v>3451</v>
      </c>
      <c r="D627" t="s">
        <v>3803</v>
      </c>
      <c r="F627" t="s">
        <v>4085</v>
      </c>
      <c r="G627" s="1"/>
      <c r="H627">
        <v>2004</v>
      </c>
      <c r="I627" t="s">
        <v>2869</v>
      </c>
      <c r="J627" t="s">
        <v>2830</v>
      </c>
      <c r="K627">
        <v>610</v>
      </c>
      <c r="L627">
        <v>616</v>
      </c>
      <c r="M627" t="s">
        <v>4617</v>
      </c>
      <c r="N627" t="s">
        <v>2830</v>
      </c>
      <c r="O627" t="s">
        <v>2830</v>
      </c>
      <c r="P627" t="s">
        <v>2830</v>
      </c>
      <c r="R627" t="s">
        <v>5615</v>
      </c>
      <c r="S627" t="s">
        <v>5890</v>
      </c>
      <c r="AB627" s="1"/>
      <c r="AE627" t="s">
        <v>2830</v>
      </c>
      <c r="AF627" t="s">
        <v>5982</v>
      </c>
      <c r="AG627" t="s">
        <v>5988</v>
      </c>
    </row>
    <row r="628" spans="1:33" x14ac:dyDescent="0.3">
      <c r="A628" s="3">
        <v>627</v>
      </c>
      <c r="B628" s="3" t="s">
        <v>3157</v>
      </c>
      <c r="C628" t="s">
        <v>3452</v>
      </c>
      <c r="D628" t="s">
        <v>3804</v>
      </c>
      <c r="F628" t="s">
        <v>4086</v>
      </c>
      <c r="G628" s="1"/>
      <c r="H628">
        <v>2004</v>
      </c>
      <c r="I628" t="s">
        <v>2897</v>
      </c>
      <c r="J628" t="s">
        <v>2894</v>
      </c>
      <c r="K628">
        <v>6</v>
      </c>
      <c r="L628">
        <v>8</v>
      </c>
      <c r="M628" t="s">
        <v>4618</v>
      </c>
      <c r="N628" t="s">
        <v>4787</v>
      </c>
      <c r="O628" t="s">
        <v>2830</v>
      </c>
      <c r="P628" t="s">
        <v>2830</v>
      </c>
      <c r="R628" t="s">
        <v>5616</v>
      </c>
      <c r="S628" t="s">
        <v>2830</v>
      </c>
      <c r="AB628" s="1"/>
      <c r="AE628" t="s">
        <v>2830</v>
      </c>
      <c r="AF628" t="s">
        <v>5985</v>
      </c>
      <c r="AG628" t="s">
        <v>5988</v>
      </c>
    </row>
    <row r="629" spans="1:33" x14ac:dyDescent="0.3">
      <c r="A629" s="4">
        <v>628</v>
      </c>
      <c r="B629" s="6" t="s">
        <v>3157</v>
      </c>
      <c r="C629" t="s">
        <v>3453</v>
      </c>
      <c r="D629" t="s">
        <v>3805</v>
      </c>
      <c r="F629" t="s">
        <v>4069</v>
      </c>
      <c r="G629" s="1"/>
      <c r="H629">
        <v>2003</v>
      </c>
      <c r="I629" t="s">
        <v>2887</v>
      </c>
      <c r="J629" t="s">
        <v>2830</v>
      </c>
      <c r="K629">
        <v>3213</v>
      </c>
      <c r="L629">
        <v>3225</v>
      </c>
      <c r="M629" t="s">
        <v>4619</v>
      </c>
      <c r="N629" t="s">
        <v>4779</v>
      </c>
      <c r="O629" t="s">
        <v>5040</v>
      </c>
      <c r="P629" t="s">
        <v>5233</v>
      </c>
      <c r="R629" t="s">
        <v>5617</v>
      </c>
      <c r="S629" t="s">
        <v>2830</v>
      </c>
      <c r="AB629" s="1"/>
      <c r="AE629" t="s">
        <v>2830</v>
      </c>
      <c r="AF629" t="s">
        <v>5982</v>
      </c>
      <c r="AG629" t="s">
        <v>5988</v>
      </c>
    </row>
    <row r="630" spans="1:33" x14ac:dyDescent="0.3">
      <c r="A630" s="3">
        <v>629</v>
      </c>
      <c r="B630" s="3" t="s">
        <v>3157</v>
      </c>
      <c r="C630" t="s">
        <v>3454</v>
      </c>
      <c r="D630" t="s">
        <v>3806</v>
      </c>
      <c r="F630" t="s">
        <v>4087</v>
      </c>
      <c r="G630" s="1"/>
      <c r="H630">
        <v>2003</v>
      </c>
      <c r="I630" t="s">
        <v>4220</v>
      </c>
      <c r="J630" t="s">
        <v>2894</v>
      </c>
      <c r="K630">
        <v>315</v>
      </c>
      <c r="L630">
        <v>321</v>
      </c>
      <c r="M630" t="s">
        <v>4620</v>
      </c>
      <c r="N630" t="s">
        <v>4788</v>
      </c>
      <c r="O630" t="s">
        <v>2830</v>
      </c>
      <c r="P630" t="s">
        <v>5234</v>
      </c>
      <c r="R630" t="s">
        <v>5618</v>
      </c>
      <c r="S630" t="s">
        <v>2830</v>
      </c>
      <c r="AB630" s="1"/>
      <c r="AE630" t="s">
        <v>2830</v>
      </c>
      <c r="AF630" t="s">
        <v>5985</v>
      </c>
      <c r="AG630" t="s">
        <v>5988</v>
      </c>
    </row>
    <row r="631" spans="1:33" x14ac:dyDescent="0.3">
      <c r="A631" s="4">
        <v>630</v>
      </c>
      <c r="B631" s="6" t="s">
        <v>3157</v>
      </c>
      <c r="C631" t="s">
        <v>3455</v>
      </c>
      <c r="D631" t="s">
        <v>3807</v>
      </c>
      <c r="F631" t="s">
        <v>4088</v>
      </c>
      <c r="G631" s="1"/>
      <c r="H631">
        <v>2003</v>
      </c>
      <c r="I631" t="s">
        <v>4237</v>
      </c>
      <c r="J631" t="s">
        <v>2830</v>
      </c>
      <c r="K631">
        <v>255</v>
      </c>
      <c r="L631">
        <v>264</v>
      </c>
      <c r="M631" t="s">
        <v>4621</v>
      </c>
      <c r="N631" t="s">
        <v>4789</v>
      </c>
      <c r="O631" t="s">
        <v>5041</v>
      </c>
      <c r="P631" t="s">
        <v>2458</v>
      </c>
      <c r="R631" t="s">
        <v>5619</v>
      </c>
      <c r="S631" t="s">
        <v>2830</v>
      </c>
      <c r="AB631" s="1"/>
      <c r="AE631" t="s">
        <v>5908</v>
      </c>
      <c r="AF631" t="s">
        <v>5982</v>
      </c>
      <c r="AG631" t="s">
        <v>5988</v>
      </c>
    </row>
    <row r="632" spans="1:33" x14ac:dyDescent="0.3">
      <c r="A632" s="3">
        <v>631</v>
      </c>
      <c r="B632" s="3" t="s">
        <v>3157</v>
      </c>
      <c r="C632" t="s">
        <v>3456</v>
      </c>
      <c r="D632" t="s">
        <v>3808</v>
      </c>
      <c r="F632" t="s">
        <v>3952</v>
      </c>
      <c r="G632" s="1"/>
      <c r="H632">
        <v>2002</v>
      </c>
      <c r="I632" t="s">
        <v>4238</v>
      </c>
      <c r="J632" t="s">
        <v>2830</v>
      </c>
      <c r="K632">
        <v>479</v>
      </c>
      <c r="L632">
        <v>489</v>
      </c>
      <c r="M632" t="s">
        <v>4622</v>
      </c>
      <c r="N632" t="s">
        <v>4732</v>
      </c>
      <c r="O632" t="s">
        <v>2830</v>
      </c>
      <c r="P632" t="s">
        <v>5235</v>
      </c>
      <c r="R632" t="s">
        <v>5620</v>
      </c>
      <c r="S632" t="s">
        <v>5891</v>
      </c>
      <c r="AB632" s="1"/>
      <c r="AE632" t="s">
        <v>2830</v>
      </c>
      <c r="AF632" t="s">
        <v>5982</v>
      </c>
      <c r="AG632" t="s">
        <v>5988</v>
      </c>
    </row>
    <row r="633" spans="1:33" x14ac:dyDescent="0.3">
      <c r="A633" s="4">
        <v>632</v>
      </c>
      <c r="B633" s="6" t="s">
        <v>3157</v>
      </c>
      <c r="C633" t="s">
        <v>3457</v>
      </c>
      <c r="D633" t="s">
        <v>3518</v>
      </c>
      <c r="F633" t="s">
        <v>3864</v>
      </c>
      <c r="G633" s="1"/>
      <c r="H633">
        <v>2001</v>
      </c>
      <c r="I633" t="s">
        <v>4239</v>
      </c>
      <c r="J633" t="s">
        <v>2830</v>
      </c>
      <c r="K633">
        <v>1</v>
      </c>
      <c r="L633">
        <v>361</v>
      </c>
      <c r="M633" t="s">
        <v>4623</v>
      </c>
      <c r="N633" t="s">
        <v>4677</v>
      </c>
      <c r="O633" t="s">
        <v>5042</v>
      </c>
      <c r="P633" t="s">
        <v>2830</v>
      </c>
      <c r="R633" t="s">
        <v>5621</v>
      </c>
      <c r="S633" t="s">
        <v>2830</v>
      </c>
      <c r="AB633" s="1"/>
      <c r="AE633" t="s">
        <v>5936</v>
      </c>
      <c r="AF633" t="s">
        <v>5983</v>
      </c>
      <c r="AG633" t="s">
        <v>5988</v>
      </c>
    </row>
    <row r="634" spans="1:33" x14ac:dyDescent="0.3">
      <c r="A634" s="3">
        <v>633</v>
      </c>
      <c r="B634" s="3" t="s">
        <v>3157</v>
      </c>
      <c r="C634" t="s">
        <v>3458</v>
      </c>
      <c r="D634" t="s">
        <v>3809</v>
      </c>
      <c r="F634" t="s">
        <v>4089</v>
      </c>
      <c r="G634" s="1"/>
      <c r="H634">
        <v>2000</v>
      </c>
      <c r="I634" t="s">
        <v>2830</v>
      </c>
      <c r="J634" t="s">
        <v>2830</v>
      </c>
      <c r="M634" t="s">
        <v>4624</v>
      </c>
      <c r="N634" t="s">
        <v>4790</v>
      </c>
      <c r="O634" t="s">
        <v>2830</v>
      </c>
      <c r="P634" t="s">
        <v>2830</v>
      </c>
      <c r="R634" t="s">
        <v>5622</v>
      </c>
      <c r="S634" t="s">
        <v>2830</v>
      </c>
      <c r="AB634" s="1"/>
      <c r="AE634" t="s">
        <v>2830</v>
      </c>
      <c r="AF634" t="s">
        <v>5982</v>
      </c>
      <c r="AG634" t="s">
        <v>5988</v>
      </c>
    </row>
    <row r="635" spans="1:33" x14ac:dyDescent="0.3">
      <c r="A635" s="4">
        <v>634</v>
      </c>
      <c r="B635" s="6" t="s">
        <v>3157</v>
      </c>
      <c r="C635" t="s">
        <v>3459</v>
      </c>
      <c r="D635" t="s">
        <v>3810</v>
      </c>
      <c r="F635" t="s">
        <v>4090</v>
      </c>
      <c r="G635" s="1"/>
      <c r="H635">
        <v>1999</v>
      </c>
      <c r="I635" t="s">
        <v>2891</v>
      </c>
      <c r="J635" t="s">
        <v>2830</v>
      </c>
      <c r="K635">
        <v>212</v>
      </c>
      <c r="L635">
        <v>217</v>
      </c>
      <c r="M635" t="s">
        <v>4625</v>
      </c>
      <c r="N635" t="s">
        <v>2830</v>
      </c>
      <c r="O635" t="s">
        <v>2830</v>
      </c>
      <c r="P635" t="s">
        <v>2830</v>
      </c>
      <c r="R635" t="s">
        <v>5623</v>
      </c>
      <c r="S635" t="s">
        <v>2830</v>
      </c>
      <c r="AB635" s="1"/>
      <c r="AE635" t="s">
        <v>5968</v>
      </c>
      <c r="AF635" t="s">
        <v>5981</v>
      </c>
      <c r="AG635" t="s">
        <v>5988</v>
      </c>
    </row>
    <row r="636" spans="1:33" x14ac:dyDescent="0.3">
      <c r="A636" s="3">
        <v>635</v>
      </c>
      <c r="B636" s="3" t="s">
        <v>3157</v>
      </c>
      <c r="C636" t="s">
        <v>3460</v>
      </c>
      <c r="D636" t="s">
        <v>3811</v>
      </c>
      <c r="F636" t="s">
        <v>4091</v>
      </c>
      <c r="G636" s="1"/>
      <c r="H636">
        <v>1997</v>
      </c>
      <c r="I636" t="s">
        <v>2885</v>
      </c>
      <c r="J636" t="s">
        <v>2924</v>
      </c>
      <c r="M636" t="s">
        <v>4626</v>
      </c>
      <c r="N636" t="s">
        <v>4791</v>
      </c>
      <c r="O636" t="s">
        <v>2830</v>
      </c>
      <c r="P636" t="s">
        <v>2830</v>
      </c>
      <c r="R636" t="s">
        <v>5624</v>
      </c>
      <c r="S636" t="s">
        <v>2830</v>
      </c>
      <c r="AB636" s="1"/>
      <c r="AE636" t="s">
        <v>5969</v>
      </c>
      <c r="AF636" t="s">
        <v>5981</v>
      </c>
      <c r="AG636" t="s">
        <v>5988</v>
      </c>
    </row>
    <row r="637" spans="1:33" x14ac:dyDescent="0.3">
      <c r="A637" s="4">
        <v>636</v>
      </c>
      <c r="B637" s="6" t="s">
        <v>3157</v>
      </c>
      <c r="C637" t="s">
        <v>3461</v>
      </c>
      <c r="D637" t="s">
        <v>3812</v>
      </c>
      <c r="F637" t="s">
        <v>4092</v>
      </c>
      <c r="G637" s="1"/>
      <c r="H637">
        <v>1997</v>
      </c>
      <c r="I637" t="s">
        <v>4240</v>
      </c>
      <c r="J637" t="s">
        <v>2830</v>
      </c>
      <c r="K637">
        <v>940</v>
      </c>
      <c r="L637">
        <v>944</v>
      </c>
      <c r="M637" t="s">
        <v>4627</v>
      </c>
      <c r="N637" t="s">
        <v>4792</v>
      </c>
      <c r="O637" t="s">
        <v>2830</v>
      </c>
      <c r="P637" t="s">
        <v>5236</v>
      </c>
      <c r="R637" t="s">
        <v>5625</v>
      </c>
      <c r="S637" t="s">
        <v>2830</v>
      </c>
      <c r="AB637" s="1"/>
      <c r="AE637" t="s">
        <v>5923</v>
      </c>
      <c r="AF637" t="s">
        <v>5981</v>
      </c>
      <c r="AG637" t="s">
        <v>5988</v>
      </c>
    </row>
    <row r="638" spans="1:33" x14ac:dyDescent="0.3">
      <c r="A638" s="3">
        <v>637</v>
      </c>
      <c r="B638" s="3" t="s">
        <v>3157</v>
      </c>
      <c r="C638" t="s">
        <v>3462</v>
      </c>
      <c r="D638" t="s">
        <v>3813</v>
      </c>
      <c r="F638" t="s">
        <v>4093</v>
      </c>
      <c r="G638" s="1"/>
      <c r="H638">
        <v>1995</v>
      </c>
      <c r="I638" t="s">
        <v>2998</v>
      </c>
      <c r="J638" t="s">
        <v>4113</v>
      </c>
      <c r="M638" t="s">
        <v>4628</v>
      </c>
      <c r="N638" t="s">
        <v>4793</v>
      </c>
      <c r="O638" t="s">
        <v>2830</v>
      </c>
      <c r="P638" t="s">
        <v>2830</v>
      </c>
      <c r="R638" t="s">
        <v>5626</v>
      </c>
      <c r="S638" t="s">
        <v>2830</v>
      </c>
      <c r="AB638" s="1"/>
      <c r="AE638" t="s">
        <v>5970</v>
      </c>
      <c r="AF638" t="s">
        <v>5981</v>
      </c>
      <c r="AG638" t="s">
        <v>5988</v>
      </c>
    </row>
    <row r="639" spans="1:33" x14ac:dyDescent="0.3">
      <c r="A639" s="4">
        <v>638</v>
      </c>
      <c r="B639" s="6" t="s">
        <v>3157</v>
      </c>
      <c r="C639" t="s">
        <v>3463</v>
      </c>
      <c r="D639" t="s">
        <v>3814</v>
      </c>
      <c r="F639" t="s">
        <v>2830</v>
      </c>
      <c r="G639" s="1"/>
      <c r="H639">
        <v>1994</v>
      </c>
      <c r="I639" t="s">
        <v>2830</v>
      </c>
      <c r="J639" t="s">
        <v>2830</v>
      </c>
      <c r="K639">
        <v>481</v>
      </c>
      <c r="L639">
        <v>486</v>
      </c>
      <c r="M639" t="s">
        <v>4629</v>
      </c>
      <c r="N639" t="s">
        <v>2830</v>
      </c>
      <c r="O639" t="s">
        <v>2830</v>
      </c>
      <c r="P639" t="s">
        <v>2830</v>
      </c>
      <c r="R639" t="s">
        <v>5627</v>
      </c>
      <c r="S639" t="s">
        <v>2830</v>
      </c>
      <c r="AB639" s="1"/>
      <c r="AE639" t="s">
        <v>2830</v>
      </c>
      <c r="AF639" t="s">
        <v>5982</v>
      </c>
      <c r="AG639" t="s">
        <v>5988</v>
      </c>
    </row>
    <row r="640" spans="1:33" x14ac:dyDescent="0.3">
      <c r="A640" s="3">
        <v>639</v>
      </c>
      <c r="B640" s="3" t="s">
        <v>3157</v>
      </c>
      <c r="C640" t="s">
        <v>3464</v>
      </c>
      <c r="D640" t="s">
        <v>3815</v>
      </c>
      <c r="F640" t="s">
        <v>4094</v>
      </c>
      <c r="G640" s="1"/>
      <c r="H640">
        <v>1994</v>
      </c>
      <c r="I640" t="s">
        <v>4241</v>
      </c>
      <c r="J640" t="s">
        <v>2830</v>
      </c>
      <c r="K640">
        <v>137</v>
      </c>
      <c r="L640">
        <v>142</v>
      </c>
      <c r="M640" t="s">
        <v>4630</v>
      </c>
      <c r="N640" t="s">
        <v>2830</v>
      </c>
      <c r="O640" t="s">
        <v>5043</v>
      </c>
      <c r="P640" t="s">
        <v>5237</v>
      </c>
      <c r="R640" t="s">
        <v>5628</v>
      </c>
      <c r="S640" t="s">
        <v>2830</v>
      </c>
      <c r="AB640" s="1"/>
      <c r="AE640" t="s">
        <v>3155</v>
      </c>
      <c r="AF640" t="s">
        <v>5982</v>
      </c>
      <c r="AG640" t="s">
        <v>5988</v>
      </c>
    </row>
    <row r="641" spans="1:33" x14ac:dyDescent="0.3">
      <c r="A641" s="4">
        <v>640</v>
      </c>
      <c r="B641" s="6" t="s">
        <v>3157</v>
      </c>
      <c r="C641" t="s">
        <v>45</v>
      </c>
      <c r="D641" t="s">
        <v>3816</v>
      </c>
      <c r="F641" t="s">
        <v>3896</v>
      </c>
      <c r="G641" s="1"/>
      <c r="H641">
        <v>1993</v>
      </c>
      <c r="I641" t="s">
        <v>2891</v>
      </c>
      <c r="J641" t="s">
        <v>2830</v>
      </c>
      <c r="K641">
        <v>493</v>
      </c>
      <c r="L641">
        <v>498</v>
      </c>
      <c r="M641" t="s">
        <v>4631</v>
      </c>
      <c r="N641" t="s">
        <v>2830</v>
      </c>
      <c r="O641" t="s">
        <v>5044</v>
      </c>
      <c r="P641" t="s">
        <v>2830</v>
      </c>
      <c r="R641" t="s">
        <v>5629</v>
      </c>
      <c r="S641" t="s">
        <v>2830</v>
      </c>
      <c r="AB641" s="1"/>
      <c r="AE641" t="s">
        <v>5971</v>
      </c>
      <c r="AF641" t="s">
        <v>5982</v>
      </c>
      <c r="AG641" t="s">
        <v>5988</v>
      </c>
    </row>
    <row r="642" spans="1:33" x14ac:dyDescent="0.3">
      <c r="A642" s="3">
        <v>641</v>
      </c>
      <c r="B642" s="3" t="s">
        <v>3157</v>
      </c>
      <c r="C642" t="s">
        <v>3465</v>
      </c>
      <c r="D642" t="s">
        <v>3817</v>
      </c>
      <c r="F642" t="s">
        <v>4095</v>
      </c>
      <c r="G642" s="1"/>
      <c r="H642">
        <v>1993</v>
      </c>
      <c r="I642" t="s">
        <v>2830</v>
      </c>
      <c r="J642" t="s">
        <v>2830</v>
      </c>
      <c r="K642">
        <v>986</v>
      </c>
      <c r="L642">
        <v>991</v>
      </c>
      <c r="M642" t="s">
        <v>4632</v>
      </c>
      <c r="N642" t="s">
        <v>2830</v>
      </c>
      <c r="O642" t="s">
        <v>5045</v>
      </c>
      <c r="P642" t="s">
        <v>2830</v>
      </c>
      <c r="R642" t="s">
        <v>5630</v>
      </c>
      <c r="S642" t="s">
        <v>2830</v>
      </c>
      <c r="AB642" s="1"/>
      <c r="AE642" t="s">
        <v>5972</v>
      </c>
      <c r="AF642" t="s">
        <v>5982</v>
      </c>
      <c r="AG642" t="s">
        <v>5988</v>
      </c>
    </row>
    <row r="643" spans="1:33" x14ac:dyDescent="0.3">
      <c r="A643" s="4">
        <v>642</v>
      </c>
      <c r="B643" s="6" t="s">
        <v>3157</v>
      </c>
      <c r="C643" t="s">
        <v>3466</v>
      </c>
      <c r="D643" t="s">
        <v>3818</v>
      </c>
      <c r="F643" t="s">
        <v>4096</v>
      </c>
      <c r="G643" s="1"/>
      <c r="H643">
        <v>1991</v>
      </c>
      <c r="I643" t="s">
        <v>4115</v>
      </c>
      <c r="J643" t="s">
        <v>2887</v>
      </c>
      <c r="M643" t="s">
        <v>4633</v>
      </c>
      <c r="N643" t="s">
        <v>4794</v>
      </c>
      <c r="O643" t="s">
        <v>2830</v>
      </c>
      <c r="P643" t="s">
        <v>2830</v>
      </c>
      <c r="R643" t="s">
        <v>5631</v>
      </c>
      <c r="S643" t="s">
        <v>2830</v>
      </c>
      <c r="AB643" s="1"/>
      <c r="AE643" t="s">
        <v>2830</v>
      </c>
      <c r="AF643" t="s">
        <v>5981</v>
      </c>
      <c r="AG643" t="s">
        <v>5988</v>
      </c>
    </row>
    <row r="644" spans="1:33" x14ac:dyDescent="0.3">
      <c r="A644" s="3">
        <v>643</v>
      </c>
      <c r="B644" s="3" t="s">
        <v>3157</v>
      </c>
      <c r="C644" t="s">
        <v>3467</v>
      </c>
      <c r="D644" t="s">
        <v>3819</v>
      </c>
      <c r="F644" t="s">
        <v>4097</v>
      </c>
      <c r="G644" s="1"/>
      <c r="H644">
        <v>1991</v>
      </c>
      <c r="I644" t="s">
        <v>4225</v>
      </c>
      <c r="J644" t="s">
        <v>2868</v>
      </c>
      <c r="K644">
        <v>152</v>
      </c>
      <c r="L644">
        <v>153</v>
      </c>
      <c r="M644" t="s">
        <v>4634</v>
      </c>
      <c r="N644" t="s">
        <v>4795</v>
      </c>
      <c r="O644" t="s">
        <v>2830</v>
      </c>
      <c r="P644" t="s">
        <v>2830</v>
      </c>
      <c r="R644" t="s">
        <v>5632</v>
      </c>
      <c r="S644" t="s">
        <v>2830</v>
      </c>
      <c r="AB644" s="1"/>
      <c r="AE644" t="s">
        <v>2830</v>
      </c>
      <c r="AF644" t="s">
        <v>5981</v>
      </c>
      <c r="AG644" t="s">
        <v>5988</v>
      </c>
    </row>
    <row r="645" spans="1:33" x14ac:dyDescent="0.3">
      <c r="A645" s="4">
        <v>644</v>
      </c>
      <c r="B645" s="6" t="s">
        <v>3157</v>
      </c>
      <c r="C645" t="s">
        <v>3468</v>
      </c>
      <c r="D645" t="s">
        <v>3820</v>
      </c>
      <c r="F645" t="s">
        <v>4098</v>
      </c>
      <c r="G645" s="1"/>
      <c r="H645">
        <v>1990</v>
      </c>
      <c r="I645" t="s">
        <v>4120</v>
      </c>
      <c r="J645" t="s">
        <v>4248</v>
      </c>
      <c r="K645">
        <v>42</v>
      </c>
      <c r="L645">
        <v>45</v>
      </c>
      <c r="M645" t="s">
        <v>4635</v>
      </c>
      <c r="N645" t="s">
        <v>4796</v>
      </c>
      <c r="O645" t="s">
        <v>2830</v>
      </c>
      <c r="P645" t="s">
        <v>2830</v>
      </c>
      <c r="R645" t="s">
        <v>5633</v>
      </c>
      <c r="S645" t="s">
        <v>2830</v>
      </c>
      <c r="AB645" s="1"/>
      <c r="AE645" t="s">
        <v>2830</v>
      </c>
      <c r="AF645" t="s">
        <v>5981</v>
      </c>
      <c r="AG645" t="s">
        <v>5988</v>
      </c>
    </row>
    <row r="646" spans="1:33" x14ac:dyDescent="0.3">
      <c r="A646" s="3">
        <v>645</v>
      </c>
      <c r="B646" s="3" t="s">
        <v>3157</v>
      </c>
      <c r="C646" t="s">
        <v>3469</v>
      </c>
      <c r="D646" t="s">
        <v>3821</v>
      </c>
      <c r="F646" t="s">
        <v>4099</v>
      </c>
      <c r="G646" s="1"/>
      <c r="H646">
        <v>1989</v>
      </c>
      <c r="I646" t="s">
        <v>4169</v>
      </c>
      <c r="J646" t="s">
        <v>2894</v>
      </c>
      <c r="K646">
        <v>240</v>
      </c>
      <c r="L646">
        <v>243</v>
      </c>
      <c r="M646" t="s">
        <v>4636</v>
      </c>
      <c r="N646" t="s">
        <v>4797</v>
      </c>
      <c r="O646" t="s">
        <v>2830</v>
      </c>
      <c r="P646" t="s">
        <v>2830</v>
      </c>
      <c r="R646" t="s">
        <v>5634</v>
      </c>
      <c r="S646" t="s">
        <v>2830</v>
      </c>
      <c r="AB646" s="1"/>
      <c r="AE646" t="s">
        <v>2830</v>
      </c>
      <c r="AF646" t="s">
        <v>5981</v>
      </c>
      <c r="AG646" t="s">
        <v>5988</v>
      </c>
    </row>
    <row r="647" spans="1:33" x14ac:dyDescent="0.3">
      <c r="A647" s="4">
        <v>646</v>
      </c>
      <c r="B647" s="6" t="s">
        <v>3157</v>
      </c>
      <c r="C647" t="s">
        <v>3470</v>
      </c>
      <c r="D647" t="s">
        <v>3822</v>
      </c>
      <c r="F647" t="s">
        <v>4100</v>
      </c>
      <c r="G647" s="1"/>
      <c r="H647">
        <v>1988</v>
      </c>
      <c r="I647" t="s">
        <v>2830</v>
      </c>
      <c r="J647" t="s">
        <v>4249</v>
      </c>
      <c r="K647">
        <v>39</v>
      </c>
      <c r="L647">
        <v>44</v>
      </c>
      <c r="M647" t="s">
        <v>4637</v>
      </c>
      <c r="N647" t="s">
        <v>4798</v>
      </c>
      <c r="O647" t="s">
        <v>2830</v>
      </c>
      <c r="P647" t="s">
        <v>2830</v>
      </c>
      <c r="R647" t="s">
        <v>5635</v>
      </c>
      <c r="S647" t="s">
        <v>2830</v>
      </c>
      <c r="AB647" s="1"/>
      <c r="AE647" t="s">
        <v>5973</v>
      </c>
      <c r="AF647" t="s">
        <v>5982</v>
      </c>
      <c r="AG647" t="s">
        <v>5988</v>
      </c>
    </row>
    <row r="648" spans="1:33" x14ac:dyDescent="0.3">
      <c r="A648" s="3">
        <v>647</v>
      </c>
      <c r="B648" s="3" t="s">
        <v>3157</v>
      </c>
      <c r="C648" t="s">
        <v>3471</v>
      </c>
      <c r="D648" t="s">
        <v>3823</v>
      </c>
      <c r="F648" t="s">
        <v>2830</v>
      </c>
      <c r="G648" s="1"/>
      <c r="H648">
        <v>1987</v>
      </c>
      <c r="I648" t="s">
        <v>2830</v>
      </c>
      <c r="J648" t="s">
        <v>2830</v>
      </c>
      <c r="K648">
        <v>32</v>
      </c>
      <c r="L648">
        <v>34</v>
      </c>
      <c r="M648" t="s">
        <v>4638</v>
      </c>
      <c r="N648" t="s">
        <v>2830</v>
      </c>
      <c r="O648" t="s">
        <v>2830</v>
      </c>
      <c r="P648" t="s">
        <v>2830</v>
      </c>
      <c r="R648" t="s">
        <v>5636</v>
      </c>
      <c r="S648" t="s">
        <v>2830</v>
      </c>
      <c r="AB648" s="1"/>
      <c r="AE648" t="s">
        <v>5974</v>
      </c>
      <c r="AF648" t="s">
        <v>5982</v>
      </c>
      <c r="AG648" t="s">
        <v>5988</v>
      </c>
    </row>
    <row r="649" spans="1:33" x14ac:dyDescent="0.3">
      <c r="A649" s="4">
        <v>648</v>
      </c>
      <c r="B649" s="6" t="s">
        <v>3157</v>
      </c>
      <c r="C649" t="s">
        <v>3472</v>
      </c>
      <c r="D649" t="s">
        <v>3824</v>
      </c>
      <c r="F649" t="s">
        <v>4101</v>
      </c>
      <c r="G649" s="1"/>
      <c r="H649">
        <v>1987</v>
      </c>
      <c r="I649" t="s">
        <v>2868</v>
      </c>
      <c r="J649" t="s">
        <v>2868</v>
      </c>
      <c r="K649">
        <v>313</v>
      </c>
      <c r="L649">
        <v>330</v>
      </c>
      <c r="M649" t="s">
        <v>4639</v>
      </c>
      <c r="N649" t="s">
        <v>4799</v>
      </c>
      <c r="O649" t="s">
        <v>2830</v>
      </c>
      <c r="P649" t="s">
        <v>5238</v>
      </c>
      <c r="R649" t="s">
        <v>5637</v>
      </c>
      <c r="S649" t="s">
        <v>2830</v>
      </c>
      <c r="AB649" s="1"/>
      <c r="AE649" t="s">
        <v>2830</v>
      </c>
      <c r="AF649" t="s">
        <v>5981</v>
      </c>
      <c r="AG649" t="s">
        <v>5988</v>
      </c>
    </row>
    <row r="650" spans="1:33" x14ac:dyDescent="0.3">
      <c r="A650" s="3">
        <v>649</v>
      </c>
      <c r="B650" s="3" t="s">
        <v>3157</v>
      </c>
      <c r="C650" t="s">
        <v>3473</v>
      </c>
      <c r="D650" t="s">
        <v>3825</v>
      </c>
      <c r="F650" t="s">
        <v>4102</v>
      </c>
      <c r="G650" s="1"/>
      <c r="H650">
        <v>1987</v>
      </c>
      <c r="I650" t="s">
        <v>2956</v>
      </c>
      <c r="J650" t="s">
        <v>4250</v>
      </c>
      <c r="K650">
        <v>350</v>
      </c>
      <c r="L650">
        <v>356</v>
      </c>
      <c r="M650" t="s">
        <v>4640</v>
      </c>
      <c r="N650" t="s">
        <v>4800</v>
      </c>
      <c r="O650" t="s">
        <v>2830</v>
      </c>
      <c r="P650" t="s">
        <v>5239</v>
      </c>
      <c r="R650" t="s">
        <v>5638</v>
      </c>
      <c r="S650" t="s">
        <v>2830</v>
      </c>
      <c r="AB650" s="1"/>
      <c r="AE650" t="s">
        <v>2830</v>
      </c>
      <c r="AF650" t="s">
        <v>5981</v>
      </c>
      <c r="AG650" t="s">
        <v>5988</v>
      </c>
    </row>
    <row r="651" spans="1:33" x14ac:dyDescent="0.3">
      <c r="A651" s="4">
        <v>650</v>
      </c>
      <c r="B651" s="6" t="s">
        <v>3157</v>
      </c>
      <c r="C651" t="s">
        <v>3474</v>
      </c>
      <c r="D651" t="s">
        <v>3826</v>
      </c>
      <c r="F651" t="s">
        <v>2830</v>
      </c>
      <c r="G651" s="1"/>
      <c r="H651">
        <v>1987</v>
      </c>
      <c r="I651" t="s">
        <v>2830</v>
      </c>
      <c r="J651" t="s">
        <v>2830</v>
      </c>
      <c r="M651" t="s">
        <v>4641</v>
      </c>
      <c r="N651" t="s">
        <v>2830</v>
      </c>
      <c r="O651" t="s">
        <v>2830</v>
      </c>
      <c r="P651" t="s">
        <v>2830</v>
      </c>
      <c r="R651" t="s">
        <v>5639</v>
      </c>
      <c r="S651" t="s">
        <v>2830</v>
      </c>
      <c r="AB651" s="1"/>
      <c r="AE651" t="s">
        <v>5975</v>
      </c>
      <c r="AF651" t="s">
        <v>5982</v>
      </c>
      <c r="AG651" t="s">
        <v>5988</v>
      </c>
    </row>
    <row r="652" spans="1:33" x14ac:dyDescent="0.3">
      <c r="A652" s="3">
        <v>651</v>
      </c>
      <c r="B652" s="3" t="s">
        <v>3157</v>
      </c>
      <c r="C652" t="s">
        <v>3475</v>
      </c>
      <c r="D652" t="s">
        <v>3827</v>
      </c>
      <c r="F652" t="s">
        <v>4103</v>
      </c>
      <c r="G652" s="1"/>
      <c r="H652">
        <v>1986</v>
      </c>
      <c r="I652" t="s">
        <v>2905</v>
      </c>
      <c r="J652" t="s">
        <v>4251</v>
      </c>
      <c r="K652">
        <v>2754</v>
      </c>
      <c r="L652">
        <v>2763</v>
      </c>
      <c r="M652" t="s">
        <v>4642</v>
      </c>
      <c r="N652" t="s">
        <v>4801</v>
      </c>
      <c r="O652" t="s">
        <v>2830</v>
      </c>
      <c r="P652" t="s">
        <v>5240</v>
      </c>
      <c r="R652" t="s">
        <v>5640</v>
      </c>
      <c r="S652" t="s">
        <v>5892</v>
      </c>
      <c r="AB652" s="1"/>
      <c r="AE652" t="s">
        <v>2830</v>
      </c>
      <c r="AF652" t="s">
        <v>5981</v>
      </c>
      <c r="AG652" t="s">
        <v>5988</v>
      </c>
    </row>
    <row r="653" spans="1:33" x14ac:dyDescent="0.3">
      <c r="A653" s="4">
        <v>652</v>
      </c>
      <c r="B653" s="6" t="s">
        <v>3157</v>
      </c>
      <c r="C653" t="s">
        <v>3476</v>
      </c>
      <c r="D653" t="s">
        <v>3828</v>
      </c>
      <c r="F653" t="s">
        <v>4104</v>
      </c>
      <c r="G653" s="1"/>
      <c r="H653">
        <v>1985</v>
      </c>
      <c r="I653" t="s">
        <v>2876</v>
      </c>
      <c r="J653" t="s">
        <v>2869</v>
      </c>
      <c r="K653">
        <v>121</v>
      </c>
      <c r="L653">
        <v>130</v>
      </c>
      <c r="M653" t="s">
        <v>4643</v>
      </c>
      <c r="N653" t="s">
        <v>4802</v>
      </c>
      <c r="O653" t="s">
        <v>2830</v>
      </c>
      <c r="P653" t="s">
        <v>5241</v>
      </c>
      <c r="R653" t="s">
        <v>5641</v>
      </c>
      <c r="S653" t="s">
        <v>5893</v>
      </c>
      <c r="AB653" s="1"/>
      <c r="AE653" t="s">
        <v>2830</v>
      </c>
      <c r="AF653" t="s">
        <v>5981</v>
      </c>
      <c r="AG653" t="s">
        <v>5988</v>
      </c>
    </row>
    <row r="654" spans="1:33" x14ac:dyDescent="0.3">
      <c r="A654" s="3">
        <v>653</v>
      </c>
      <c r="B654" s="3" t="s">
        <v>3157</v>
      </c>
      <c r="C654" t="s">
        <v>3477</v>
      </c>
      <c r="D654" t="s">
        <v>3829</v>
      </c>
      <c r="F654" t="s">
        <v>2830</v>
      </c>
      <c r="G654" s="1"/>
      <c r="H654">
        <v>1984</v>
      </c>
      <c r="I654" t="s">
        <v>2830</v>
      </c>
      <c r="J654" t="s">
        <v>2830</v>
      </c>
      <c r="K654">
        <v>56</v>
      </c>
      <c r="M654" t="s">
        <v>4644</v>
      </c>
      <c r="N654" t="s">
        <v>2830</v>
      </c>
      <c r="O654" t="s">
        <v>5046</v>
      </c>
      <c r="P654" t="s">
        <v>2830</v>
      </c>
      <c r="R654" t="s">
        <v>5642</v>
      </c>
      <c r="S654" t="s">
        <v>2830</v>
      </c>
      <c r="AB654" s="1"/>
      <c r="AE654" t="s">
        <v>5976</v>
      </c>
      <c r="AF654" t="s">
        <v>5982</v>
      </c>
      <c r="AG654" t="s">
        <v>5988</v>
      </c>
    </row>
    <row r="655" spans="1:33" x14ac:dyDescent="0.3">
      <c r="A655" s="4">
        <v>654</v>
      </c>
      <c r="B655" s="6" t="s">
        <v>3157</v>
      </c>
      <c r="C655" t="s">
        <v>3478</v>
      </c>
      <c r="D655" t="s">
        <v>3830</v>
      </c>
      <c r="F655" t="s">
        <v>4105</v>
      </c>
      <c r="G655" s="1"/>
      <c r="H655">
        <v>1984</v>
      </c>
      <c r="I655" t="s">
        <v>4158</v>
      </c>
      <c r="J655" t="s">
        <v>2894</v>
      </c>
      <c r="K655">
        <v>59</v>
      </c>
      <c r="L655">
        <v>66</v>
      </c>
      <c r="M655" t="s">
        <v>4645</v>
      </c>
      <c r="N655" t="s">
        <v>4803</v>
      </c>
      <c r="O655" t="s">
        <v>2830</v>
      </c>
      <c r="P655" t="s">
        <v>5242</v>
      </c>
      <c r="R655" t="s">
        <v>5643</v>
      </c>
      <c r="S655" t="s">
        <v>2830</v>
      </c>
      <c r="AB655" s="1"/>
      <c r="AE655" t="s">
        <v>2830</v>
      </c>
      <c r="AF655" t="s">
        <v>5981</v>
      </c>
      <c r="AG655" t="s">
        <v>5988</v>
      </c>
    </row>
    <row r="656" spans="1:33" x14ac:dyDescent="0.3">
      <c r="A656" s="3">
        <v>655</v>
      </c>
      <c r="B656" s="3" t="s">
        <v>3157</v>
      </c>
      <c r="C656" t="s">
        <v>3479</v>
      </c>
      <c r="D656" t="s">
        <v>3831</v>
      </c>
      <c r="F656" t="s">
        <v>4106</v>
      </c>
      <c r="G656" s="1"/>
      <c r="H656">
        <v>1983</v>
      </c>
      <c r="I656" t="s">
        <v>2830</v>
      </c>
      <c r="J656" t="s">
        <v>2830</v>
      </c>
      <c r="M656" t="s">
        <v>4646</v>
      </c>
      <c r="N656" t="s">
        <v>2830</v>
      </c>
      <c r="O656" t="s">
        <v>2830</v>
      </c>
      <c r="P656" t="s">
        <v>2830</v>
      </c>
      <c r="R656" t="s">
        <v>5644</v>
      </c>
      <c r="S656" t="s">
        <v>2830</v>
      </c>
      <c r="AB656" s="1"/>
      <c r="AE656" t="s">
        <v>5977</v>
      </c>
      <c r="AF656" t="s">
        <v>5982</v>
      </c>
      <c r="AG656" t="s">
        <v>5988</v>
      </c>
    </row>
    <row r="657" spans="1:33" x14ac:dyDescent="0.3">
      <c r="A657" s="4">
        <v>656</v>
      </c>
      <c r="B657" s="6" t="s">
        <v>3157</v>
      </c>
      <c r="C657" t="s">
        <v>3480</v>
      </c>
      <c r="D657" t="s">
        <v>3832</v>
      </c>
      <c r="F657" t="s">
        <v>2830</v>
      </c>
      <c r="G657" s="1"/>
      <c r="H657">
        <v>1983</v>
      </c>
      <c r="I657" t="s">
        <v>2830</v>
      </c>
      <c r="J657" t="s">
        <v>2830</v>
      </c>
      <c r="M657" t="s">
        <v>4647</v>
      </c>
      <c r="N657" t="s">
        <v>2830</v>
      </c>
      <c r="O657" t="s">
        <v>2830</v>
      </c>
      <c r="P657" t="s">
        <v>2830</v>
      </c>
      <c r="R657" t="s">
        <v>5645</v>
      </c>
      <c r="S657" t="s">
        <v>2830</v>
      </c>
      <c r="AB657" s="1"/>
      <c r="AE657" t="s">
        <v>5978</v>
      </c>
      <c r="AF657" t="s">
        <v>5982</v>
      </c>
      <c r="AG657" t="s">
        <v>5988</v>
      </c>
    </row>
    <row r="658" spans="1:33" x14ac:dyDescent="0.3">
      <c r="A658" s="3">
        <v>657</v>
      </c>
      <c r="B658" s="3" t="s">
        <v>3157</v>
      </c>
      <c r="C658" t="s">
        <v>3481</v>
      </c>
      <c r="D658" t="s">
        <v>3833</v>
      </c>
      <c r="F658" t="s">
        <v>2830</v>
      </c>
      <c r="G658" s="1"/>
      <c r="H658">
        <v>1982</v>
      </c>
      <c r="I658" t="s">
        <v>2830</v>
      </c>
      <c r="J658" t="s">
        <v>2830</v>
      </c>
      <c r="M658" t="s">
        <v>4646</v>
      </c>
      <c r="N658" t="s">
        <v>2830</v>
      </c>
      <c r="O658" t="s">
        <v>2830</v>
      </c>
      <c r="P658" t="s">
        <v>2830</v>
      </c>
      <c r="R658" t="s">
        <v>5646</v>
      </c>
      <c r="S658" t="s">
        <v>2830</v>
      </c>
      <c r="AB658" s="1"/>
      <c r="AE658" t="s">
        <v>5978</v>
      </c>
      <c r="AF658" t="s">
        <v>5982</v>
      </c>
      <c r="AG658" t="s">
        <v>5988</v>
      </c>
    </row>
    <row r="659" spans="1:33" x14ac:dyDescent="0.3">
      <c r="A659" s="4">
        <v>658</v>
      </c>
      <c r="B659" s="6" t="s">
        <v>3157</v>
      </c>
      <c r="C659" t="s">
        <v>3482</v>
      </c>
      <c r="D659" t="s">
        <v>3834</v>
      </c>
      <c r="F659" t="s">
        <v>4107</v>
      </c>
      <c r="G659" s="1"/>
      <c r="H659">
        <v>1982</v>
      </c>
      <c r="I659" t="s">
        <v>2956</v>
      </c>
      <c r="J659" t="s">
        <v>4227</v>
      </c>
      <c r="K659">
        <v>145</v>
      </c>
      <c r="L659">
        <v>150</v>
      </c>
      <c r="M659" t="s">
        <v>4648</v>
      </c>
      <c r="N659" t="s">
        <v>4804</v>
      </c>
      <c r="O659" t="s">
        <v>2830</v>
      </c>
      <c r="P659" t="s">
        <v>2830</v>
      </c>
      <c r="R659" t="s">
        <v>5647</v>
      </c>
      <c r="S659" t="s">
        <v>2830</v>
      </c>
      <c r="AB659" s="1"/>
      <c r="AE659" t="s">
        <v>2830</v>
      </c>
      <c r="AF659" t="s">
        <v>5981</v>
      </c>
      <c r="AG659" t="s">
        <v>5988</v>
      </c>
    </row>
    <row r="660" spans="1:33" x14ac:dyDescent="0.3">
      <c r="A660" s="3">
        <v>659</v>
      </c>
      <c r="B660" s="3" t="s">
        <v>3157</v>
      </c>
      <c r="C660" t="s">
        <v>3483</v>
      </c>
      <c r="D660" t="s">
        <v>3835</v>
      </c>
      <c r="F660" t="s">
        <v>4108</v>
      </c>
      <c r="G660" s="1"/>
      <c r="H660">
        <v>1982</v>
      </c>
      <c r="I660" t="s">
        <v>4242</v>
      </c>
      <c r="J660" t="s">
        <v>4252</v>
      </c>
      <c r="K660">
        <v>102</v>
      </c>
      <c r="L660">
        <v>106</v>
      </c>
      <c r="M660" t="s">
        <v>4649</v>
      </c>
      <c r="N660" t="s">
        <v>4805</v>
      </c>
      <c r="O660" t="s">
        <v>2830</v>
      </c>
      <c r="P660" t="s">
        <v>2830</v>
      </c>
      <c r="R660" t="s">
        <v>5648</v>
      </c>
      <c r="S660" t="s">
        <v>2830</v>
      </c>
      <c r="AB660" s="1"/>
      <c r="AE660" t="s">
        <v>2830</v>
      </c>
      <c r="AF660" t="s">
        <v>5981</v>
      </c>
      <c r="AG660" t="s">
        <v>2830</v>
      </c>
    </row>
    <row r="661" spans="1:33" x14ac:dyDescent="0.3">
      <c r="A661" s="4">
        <v>660</v>
      </c>
      <c r="B661" s="6" t="s">
        <v>3157</v>
      </c>
      <c r="C661" t="s">
        <v>3484</v>
      </c>
      <c r="D661" t="s">
        <v>3836</v>
      </c>
      <c r="F661" t="s">
        <v>4109</v>
      </c>
      <c r="G661" s="1"/>
      <c r="H661">
        <v>1980</v>
      </c>
      <c r="I661" t="s">
        <v>2830</v>
      </c>
      <c r="J661" t="s">
        <v>2830</v>
      </c>
      <c r="K661">
        <v>76</v>
      </c>
      <c r="L661">
        <v>79</v>
      </c>
      <c r="M661" t="s">
        <v>4650</v>
      </c>
      <c r="N661" t="s">
        <v>4806</v>
      </c>
      <c r="O661" t="s">
        <v>2830</v>
      </c>
      <c r="P661" t="s">
        <v>2830</v>
      </c>
      <c r="R661" t="s">
        <v>5649</v>
      </c>
      <c r="S661" t="s">
        <v>2830</v>
      </c>
      <c r="AB661" s="1"/>
      <c r="AE661" t="s">
        <v>5979</v>
      </c>
      <c r="AF661" t="s">
        <v>5982</v>
      </c>
      <c r="AG661" t="s">
        <v>2830</v>
      </c>
    </row>
    <row r="662" spans="1:33" x14ac:dyDescent="0.3">
      <c r="A662" s="3">
        <v>661</v>
      </c>
      <c r="B662" s="3" t="s">
        <v>3157</v>
      </c>
      <c r="C662" t="s">
        <v>3485</v>
      </c>
      <c r="D662" t="s">
        <v>3837</v>
      </c>
      <c r="F662" t="s">
        <v>4107</v>
      </c>
      <c r="G662" s="1"/>
      <c r="H662">
        <v>1980</v>
      </c>
      <c r="I662" t="s">
        <v>3000</v>
      </c>
      <c r="J662" t="s">
        <v>4149</v>
      </c>
      <c r="K662">
        <v>159</v>
      </c>
      <c r="L662">
        <v>163</v>
      </c>
      <c r="M662" t="s">
        <v>4651</v>
      </c>
      <c r="N662" t="s">
        <v>4804</v>
      </c>
      <c r="O662" t="s">
        <v>2830</v>
      </c>
      <c r="P662" t="s">
        <v>2830</v>
      </c>
      <c r="R662" t="s">
        <v>5650</v>
      </c>
      <c r="S662" t="s">
        <v>2830</v>
      </c>
      <c r="AB662" s="1"/>
      <c r="AE662" t="s">
        <v>2830</v>
      </c>
      <c r="AF662" t="s">
        <v>5981</v>
      </c>
      <c r="AG662" t="s">
        <v>2830</v>
      </c>
    </row>
    <row r="663" spans="1:33" x14ac:dyDescent="0.3">
      <c r="A663" s="4">
        <v>662</v>
      </c>
      <c r="B663" s="6" t="s">
        <v>3157</v>
      </c>
      <c r="C663" t="s">
        <v>3486</v>
      </c>
      <c r="D663" t="s">
        <v>3838</v>
      </c>
      <c r="F663" t="s">
        <v>3908</v>
      </c>
      <c r="G663" s="1"/>
      <c r="H663">
        <v>1979</v>
      </c>
      <c r="I663" t="s">
        <v>2841</v>
      </c>
      <c r="J663" t="s">
        <v>2891</v>
      </c>
      <c r="K663">
        <v>3</v>
      </c>
      <c r="L663">
        <v>6</v>
      </c>
      <c r="M663" t="s">
        <v>4652</v>
      </c>
      <c r="N663" t="s">
        <v>4711</v>
      </c>
      <c r="O663" t="s">
        <v>2830</v>
      </c>
      <c r="P663" t="s">
        <v>5243</v>
      </c>
      <c r="R663" t="s">
        <v>5651</v>
      </c>
      <c r="S663" t="s">
        <v>2830</v>
      </c>
      <c r="AB663" s="1"/>
      <c r="AE663" t="s">
        <v>2830</v>
      </c>
      <c r="AF663" t="s">
        <v>5981</v>
      </c>
      <c r="AG663" t="s">
        <v>5988</v>
      </c>
    </row>
    <row r="664" spans="1:33" x14ac:dyDescent="0.3">
      <c r="A664" s="3">
        <v>663</v>
      </c>
      <c r="B664" s="3" t="s">
        <v>3157</v>
      </c>
      <c r="C664" t="s">
        <v>3487</v>
      </c>
      <c r="D664" t="s">
        <v>3839</v>
      </c>
      <c r="F664" t="s">
        <v>4110</v>
      </c>
      <c r="G664" s="1"/>
      <c r="H664">
        <v>1978</v>
      </c>
      <c r="I664" t="s">
        <v>2959</v>
      </c>
      <c r="J664" t="s">
        <v>2830</v>
      </c>
      <c r="M664" t="s">
        <v>4653</v>
      </c>
      <c r="N664" t="s">
        <v>2830</v>
      </c>
      <c r="O664" t="s">
        <v>2830</v>
      </c>
      <c r="P664" t="s">
        <v>2830</v>
      </c>
      <c r="R664" t="s">
        <v>5652</v>
      </c>
      <c r="S664" t="s">
        <v>2830</v>
      </c>
      <c r="AB664" s="1"/>
      <c r="AE664" t="s">
        <v>5980</v>
      </c>
      <c r="AF664" t="s">
        <v>5982</v>
      </c>
      <c r="AG664" t="s">
        <v>2830</v>
      </c>
    </row>
    <row r="665" spans="1:33" x14ac:dyDescent="0.3">
      <c r="A665" s="4">
        <v>664</v>
      </c>
      <c r="B665" s="6" t="s">
        <v>5992</v>
      </c>
      <c r="C665" t="s">
        <v>611</v>
      </c>
      <c r="D665" t="s">
        <v>6136</v>
      </c>
      <c r="E665" t="s">
        <v>6407</v>
      </c>
      <c r="F665" t="s">
        <v>6640</v>
      </c>
      <c r="G665" s="1"/>
      <c r="H665">
        <v>2012</v>
      </c>
      <c r="K665">
        <v>1074</v>
      </c>
      <c r="L665">
        <v>1079</v>
      </c>
      <c r="M665" t="s">
        <v>6880</v>
      </c>
      <c r="N665" t="s">
        <v>7188</v>
      </c>
      <c r="O665" t="s">
        <v>7325</v>
      </c>
      <c r="P665" t="s">
        <v>618</v>
      </c>
      <c r="R665" t="str">
        <f>HYPERLINK("http://dx.doi.org/10.1109/ICDM.2012.73","http://dx.doi.org/10.1109/ICDM.2012.73")</f>
        <v>http://dx.doi.org/10.1109/ICDM.2012.73</v>
      </c>
      <c r="S665" t="s">
        <v>7389</v>
      </c>
      <c r="AB665" s="1"/>
      <c r="AE665" t="s">
        <v>43</v>
      </c>
      <c r="AF665" t="s">
        <v>7607</v>
      </c>
      <c r="AG665" t="s">
        <v>5988</v>
      </c>
    </row>
    <row r="666" spans="1:33" x14ac:dyDescent="0.3">
      <c r="A666" s="3">
        <v>665</v>
      </c>
      <c r="B666" s="3" t="s">
        <v>5992</v>
      </c>
      <c r="C666" t="s">
        <v>5993</v>
      </c>
      <c r="D666" t="s">
        <v>6137</v>
      </c>
      <c r="E666" t="s">
        <v>6408</v>
      </c>
      <c r="F666" t="s">
        <v>6641</v>
      </c>
      <c r="G666" s="1"/>
      <c r="H666">
        <v>2019</v>
      </c>
      <c r="K666">
        <v>59</v>
      </c>
      <c r="L666">
        <v>65</v>
      </c>
      <c r="M666" t="s">
        <v>6881</v>
      </c>
      <c r="N666" t="s">
        <v>7189</v>
      </c>
      <c r="O666" t="s">
        <v>7326</v>
      </c>
      <c r="P666" t="s">
        <v>5154</v>
      </c>
      <c r="R666" t="str">
        <f>HYPERLINK("http://dx.doi.org/10.1007/978-981-13-2622-6_6","http://dx.doi.org/10.1007/978-981-13-2622-6_6")</f>
        <v>http://dx.doi.org/10.1007/978-981-13-2622-6_6</v>
      </c>
      <c r="S666" t="s">
        <v>7390</v>
      </c>
      <c r="AB666" s="1"/>
      <c r="AE666" t="s">
        <v>7611</v>
      </c>
      <c r="AF666" t="s">
        <v>7607</v>
      </c>
      <c r="AG666" t="s">
        <v>5988</v>
      </c>
    </row>
    <row r="667" spans="1:33" x14ac:dyDescent="0.3">
      <c r="A667" s="4">
        <v>666</v>
      </c>
      <c r="B667" s="6" t="s">
        <v>5992</v>
      </c>
      <c r="C667" t="s">
        <v>389</v>
      </c>
      <c r="D667" t="s">
        <v>6138</v>
      </c>
      <c r="E667" t="s">
        <v>6409</v>
      </c>
      <c r="F667" t="s">
        <v>6642</v>
      </c>
      <c r="G667" s="1"/>
      <c r="H667">
        <v>2022</v>
      </c>
      <c r="K667">
        <v>321</v>
      </c>
      <c r="L667">
        <v>326</v>
      </c>
      <c r="M667" t="s">
        <v>6882</v>
      </c>
      <c r="N667" t="s">
        <v>7190</v>
      </c>
      <c r="O667" t="s">
        <v>395</v>
      </c>
      <c r="P667" t="s">
        <v>396</v>
      </c>
      <c r="R667" t="str">
        <f>HYPERLINK("http://dx.doi.org/10.1109/SCC55611.2022.00053","http://dx.doi.org/10.1109/SCC55611.2022.00053")</f>
        <v>http://dx.doi.org/10.1109/SCC55611.2022.00053</v>
      </c>
      <c r="S667" t="s">
        <v>7391</v>
      </c>
      <c r="AB667" s="1"/>
      <c r="AE667" t="s">
        <v>7612</v>
      </c>
      <c r="AF667" t="s">
        <v>7607</v>
      </c>
      <c r="AG667" t="s">
        <v>5988</v>
      </c>
    </row>
    <row r="668" spans="1:33" x14ac:dyDescent="0.3">
      <c r="A668" s="3">
        <v>667</v>
      </c>
      <c r="B668" s="3" t="s">
        <v>5992</v>
      </c>
      <c r="C668" t="s">
        <v>439</v>
      </c>
      <c r="D668" t="s">
        <v>6139</v>
      </c>
      <c r="E668" t="s">
        <v>6410</v>
      </c>
      <c r="F668" t="s">
        <v>6643</v>
      </c>
      <c r="G668" s="1"/>
      <c r="H668">
        <v>2020</v>
      </c>
      <c r="K668" t="s">
        <v>2830</v>
      </c>
      <c r="L668" t="s">
        <v>2830</v>
      </c>
      <c r="M668" t="s">
        <v>443</v>
      </c>
      <c r="N668" t="s">
        <v>2830</v>
      </c>
      <c r="O668" t="s">
        <v>444</v>
      </c>
      <c r="P668" t="s">
        <v>2830</v>
      </c>
      <c r="R668" t="s">
        <v>2830</v>
      </c>
      <c r="S668" t="s">
        <v>7392</v>
      </c>
      <c r="AB668" s="1"/>
      <c r="AE668" t="s">
        <v>43</v>
      </c>
      <c r="AF668" t="s">
        <v>7607</v>
      </c>
      <c r="AG668" t="s">
        <v>5988</v>
      </c>
    </row>
    <row r="669" spans="1:33" x14ac:dyDescent="0.3">
      <c r="A669" s="4">
        <v>668</v>
      </c>
      <c r="B669" s="6" t="s">
        <v>5992</v>
      </c>
      <c r="C669" t="s">
        <v>3325</v>
      </c>
      <c r="D669" t="s">
        <v>6140</v>
      </c>
      <c r="E669" t="s">
        <v>6411</v>
      </c>
      <c r="F669" t="s">
        <v>6644</v>
      </c>
      <c r="G669" s="1"/>
      <c r="H669">
        <v>2018</v>
      </c>
      <c r="K669">
        <v>172</v>
      </c>
      <c r="L669">
        <v>186</v>
      </c>
      <c r="M669" t="s">
        <v>6883</v>
      </c>
      <c r="N669" t="s">
        <v>7191</v>
      </c>
      <c r="O669" t="s">
        <v>2830</v>
      </c>
      <c r="P669" t="s">
        <v>5160</v>
      </c>
      <c r="R669" t="str">
        <f>HYPERLINK("http://dx.doi.org/10.1016/j.jss.2018.05.016","http://dx.doi.org/10.1016/j.jss.2018.05.016")</f>
        <v>http://dx.doi.org/10.1016/j.jss.2018.05.016</v>
      </c>
      <c r="S669" t="s">
        <v>7393</v>
      </c>
      <c r="AB669" s="1"/>
      <c r="AE669" t="s">
        <v>7613</v>
      </c>
      <c r="AF669" t="s">
        <v>5981</v>
      </c>
      <c r="AG669" t="s">
        <v>5988</v>
      </c>
    </row>
    <row r="670" spans="1:33" x14ac:dyDescent="0.3">
      <c r="A670" s="3">
        <v>669</v>
      </c>
      <c r="B670" s="3" t="s">
        <v>5992</v>
      </c>
      <c r="C670" t="s">
        <v>5994</v>
      </c>
      <c r="D670" t="s">
        <v>6141</v>
      </c>
      <c r="E670" t="s">
        <v>6412</v>
      </c>
      <c r="F670" t="s">
        <v>6645</v>
      </c>
      <c r="G670" s="1"/>
      <c r="H670">
        <v>2022</v>
      </c>
      <c r="K670">
        <v>3064</v>
      </c>
      <c r="L670">
        <v>3069</v>
      </c>
      <c r="M670" t="s">
        <v>6884</v>
      </c>
      <c r="N670" t="s">
        <v>7192</v>
      </c>
      <c r="O670" t="s">
        <v>2830</v>
      </c>
      <c r="P670" t="s">
        <v>7103</v>
      </c>
      <c r="R670" t="str">
        <f>HYPERLINK("http://dx.doi.org/10.1016/j.ifacol.2022.10.199","http://dx.doi.org/10.1016/j.ifacol.2022.10.199")</f>
        <v>http://dx.doi.org/10.1016/j.ifacol.2022.10.199</v>
      </c>
      <c r="S670" t="s">
        <v>7394</v>
      </c>
      <c r="AB670" s="1"/>
      <c r="AE670" t="s">
        <v>7614</v>
      </c>
      <c r="AF670" t="s">
        <v>7607</v>
      </c>
      <c r="AG670" t="s">
        <v>5988</v>
      </c>
    </row>
    <row r="671" spans="1:33" x14ac:dyDescent="0.3">
      <c r="A671" s="4">
        <v>670</v>
      </c>
      <c r="B671" s="6" t="s">
        <v>5992</v>
      </c>
      <c r="C671" t="s">
        <v>365</v>
      </c>
      <c r="D671" t="s">
        <v>6142</v>
      </c>
      <c r="E671" t="s">
        <v>6413</v>
      </c>
      <c r="F671" t="s">
        <v>6646</v>
      </c>
      <c r="G671" s="1"/>
      <c r="H671">
        <v>2020</v>
      </c>
      <c r="K671">
        <v>2822</v>
      </c>
      <c r="L671">
        <v>2829</v>
      </c>
      <c r="M671" t="s">
        <v>369</v>
      </c>
      <c r="N671" t="s">
        <v>7193</v>
      </c>
      <c r="O671" t="s">
        <v>370</v>
      </c>
      <c r="P671" t="s">
        <v>2830</v>
      </c>
      <c r="R671" t="s">
        <v>2830</v>
      </c>
      <c r="S671" t="s">
        <v>5752</v>
      </c>
      <c r="AB671" s="1"/>
      <c r="AE671" t="s">
        <v>43</v>
      </c>
      <c r="AF671" t="s">
        <v>7607</v>
      </c>
      <c r="AG671" t="s">
        <v>5988</v>
      </c>
    </row>
    <row r="672" spans="1:33" x14ac:dyDescent="0.3">
      <c r="A672" s="3">
        <v>671</v>
      </c>
      <c r="B672" s="3" t="s">
        <v>5992</v>
      </c>
      <c r="C672" t="s">
        <v>5995</v>
      </c>
      <c r="D672" t="s">
        <v>6143</v>
      </c>
      <c r="E672" t="s">
        <v>6414</v>
      </c>
      <c r="F672" t="s">
        <v>6647</v>
      </c>
      <c r="G672" s="1"/>
      <c r="H672">
        <v>2021</v>
      </c>
      <c r="K672">
        <v>1448</v>
      </c>
      <c r="L672">
        <v>1460</v>
      </c>
      <c r="M672" t="s">
        <v>6885</v>
      </c>
      <c r="N672" t="s">
        <v>7194</v>
      </c>
      <c r="O672" t="s">
        <v>7327</v>
      </c>
      <c r="P672" t="s">
        <v>7104</v>
      </c>
      <c r="R672" t="str">
        <f>HYPERLINK("http://dx.doi.org/10.1109/ICSE43902.2021.00130","http://dx.doi.org/10.1109/ICSE43902.2021.00130")</f>
        <v>http://dx.doi.org/10.1109/ICSE43902.2021.00130</v>
      </c>
      <c r="S672" t="s">
        <v>7395</v>
      </c>
      <c r="AB672" s="1"/>
      <c r="AE672" t="s">
        <v>7612</v>
      </c>
      <c r="AF672" t="s">
        <v>7607</v>
      </c>
      <c r="AG672" t="s">
        <v>5988</v>
      </c>
    </row>
    <row r="673" spans="1:33" x14ac:dyDescent="0.3">
      <c r="A673" s="4">
        <v>672</v>
      </c>
      <c r="B673" s="6" t="s">
        <v>5992</v>
      </c>
      <c r="C673" t="s">
        <v>5996</v>
      </c>
      <c r="D673" t="s">
        <v>6144</v>
      </c>
      <c r="E673" t="s">
        <v>6415</v>
      </c>
      <c r="F673" t="s">
        <v>6648</v>
      </c>
      <c r="G673" s="1"/>
      <c r="H673">
        <v>2018</v>
      </c>
      <c r="K673">
        <v>140</v>
      </c>
      <c r="L673">
        <v>143</v>
      </c>
      <c r="M673" t="s">
        <v>344</v>
      </c>
      <c r="N673" t="s">
        <v>2830</v>
      </c>
      <c r="O673" t="s">
        <v>345</v>
      </c>
      <c r="P673" t="s">
        <v>346</v>
      </c>
      <c r="R673" t="str">
        <f>HYPERLINK("http://dx.doi.org/10.1109/EDCC.2018.00033","http://dx.doi.org/10.1109/EDCC.2018.00033")</f>
        <v>http://dx.doi.org/10.1109/EDCC.2018.00033</v>
      </c>
      <c r="S673" t="s">
        <v>7396</v>
      </c>
      <c r="AB673" s="1"/>
      <c r="AE673" t="s">
        <v>43</v>
      </c>
      <c r="AF673" t="s">
        <v>7607</v>
      </c>
      <c r="AG673" t="s">
        <v>5988</v>
      </c>
    </row>
    <row r="674" spans="1:33" x14ac:dyDescent="0.3">
      <c r="A674" s="3">
        <v>673</v>
      </c>
      <c r="B674" s="3" t="s">
        <v>5992</v>
      </c>
      <c r="C674" t="s">
        <v>3239</v>
      </c>
      <c r="D674" t="s">
        <v>6145</v>
      </c>
      <c r="E674" t="s">
        <v>6416</v>
      </c>
      <c r="F674" t="s">
        <v>6649</v>
      </c>
      <c r="G674" s="1"/>
      <c r="H674">
        <v>2021</v>
      </c>
      <c r="K674">
        <v>335</v>
      </c>
      <c r="L674">
        <v>347</v>
      </c>
      <c r="M674" t="s">
        <v>6886</v>
      </c>
      <c r="N674" t="s">
        <v>7195</v>
      </c>
      <c r="O674" t="s">
        <v>7328</v>
      </c>
      <c r="P674" t="s">
        <v>5110</v>
      </c>
      <c r="R674" t="str">
        <f>HYPERLINK("http://dx.doi.org/10.1007/978-3-030-86472-9_31","http://dx.doi.org/10.1007/978-3-030-86472-9_31")</f>
        <v>http://dx.doi.org/10.1007/978-3-030-86472-9_31</v>
      </c>
      <c r="S674" t="s">
        <v>7397</v>
      </c>
      <c r="AB674" s="1"/>
      <c r="AE674" t="s">
        <v>7615</v>
      </c>
      <c r="AF674" t="s">
        <v>7607</v>
      </c>
      <c r="AG674" t="s">
        <v>5988</v>
      </c>
    </row>
    <row r="675" spans="1:33" x14ac:dyDescent="0.3">
      <c r="A675" s="4">
        <v>674</v>
      </c>
      <c r="B675" s="6" t="s">
        <v>5992</v>
      </c>
      <c r="C675" t="s">
        <v>3258</v>
      </c>
      <c r="D675" t="s">
        <v>6146</v>
      </c>
      <c r="E675" t="s">
        <v>6417</v>
      </c>
      <c r="F675" t="s">
        <v>6650</v>
      </c>
      <c r="G675" s="1"/>
      <c r="H675">
        <v>2020</v>
      </c>
      <c r="K675" t="s">
        <v>2830</v>
      </c>
      <c r="L675" t="s">
        <v>2830</v>
      </c>
      <c r="M675" t="s">
        <v>6887</v>
      </c>
      <c r="N675" t="s">
        <v>7196</v>
      </c>
      <c r="O675" t="s">
        <v>2830</v>
      </c>
      <c r="P675" t="s">
        <v>5120</v>
      </c>
      <c r="R675" t="str">
        <f>HYPERLINK("http://dx.doi.org/10.1016/j.cose.2020.101935","http://dx.doi.org/10.1016/j.cose.2020.101935")</f>
        <v>http://dx.doi.org/10.1016/j.cose.2020.101935</v>
      </c>
      <c r="S675" t="s">
        <v>7398</v>
      </c>
      <c r="AB675" s="1"/>
      <c r="AE675" t="s">
        <v>7616</v>
      </c>
      <c r="AF675" t="s">
        <v>5981</v>
      </c>
      <c r="AG675" t="s">
        <v>5988</v>
      </c>
    </row>
    <row r="676" spans="1:33" x14ac:dyDescent="0.3">
      <c r="A676" s="3">
        <v>675</v>
      </c>
      <c r="B676" s="3" t="s">
        <v>5992</v>
      </c>
      <c r="C676" t="s">
        <v>5997</v>
      </c>
      <c r="D676" t="s">
        <v>6147</v>
      </c>
      <c r="E676" t="s">
        <v>6418</v>
      </c>
      <c r="F676" t="s">
        <v>6651</v>
      </c>
      <c r="G676" s="1"/>
      <c r="H676">
        <v>2019</v>
      </c>
      <c r="K676" t="s">
        <v>2830</v>
      </c>
      <c r="L676" t="s">
        <v>2830</v>
      </c>
      <c r="M676" t="s">
        <v>6888</v>
      </c>
      <c r="N676" t="s">
        <v>2830</v>
      </c>
      <c r="O676" t="s">
        <v>2830</v>
      </c>
      <c r="P676" t="s">
        <v>7105</v>
      </c>
      <c r="R676" t="str">
        <f>HYPERLINK("http://dx.doi.org/10.3390/jmmp3040097","http://dx.doi.org/10.3390/jmmp3040097")</f>
        <v>http://dx.doi.org/10.3390/jmmp3040097</v>
      </c>
      <c r="S676" t="s">
        <v>7399</v>
      </c>
      <c r="AB676" s="1"/>
      <c r="AE676" t="s">
        <v>5895</v>
      </c>
      <c r="AF676" t="s">
        <v>5981</v>
      </c>
      <c r="AG676" t="s">
        <v>5988</v>
      </c>
    </row>
    <row r="677" spans="1:33" x14ac:dyDescent="0.3">
      <c r="A677" s="4">
        <v>676</v>
      </c>
      <c r="B677" s="6" t="s">
        <v>5992</v>
      </c>
      <c r="C677" t="s">
        <v>802</v>
      </c>
      <c r="D677" t="s">
        <v>6148</v>
      </c>
      <c r="E677" t="s">
        <v>2830</v>
      </c>
      <c r="F677" t="s">
        <v>6652</v>
      </c>
      <c r="G677" s="1"/>
      <c r="H677">
        <v>2022</v>
      </c>
      <c r="K677">
        <v>129</v>
      </c>
      <c r="L677">
        <v>134</v>
      </c>
      <c r="M677" t="s">
        <v>6889</v>
      </c>
      <c r="N677" t="s">
        <v>2830</v>
      </c>
      <c r="O677" t="s">
        <v>807</v>
      </c>
      <c r="P677" t="s">
        <v>808</v>
      </c>
      <c r="R677" t="str">
        <f>HYPERLINK("http://dx.doi.org/10.1109/SEAI55746.2022.9832400","http://dx.doi.org/10.1109/SEAI55746.2022.9832400")</f>
        <v>http://dx.doi.org/10.1109/SEAI55746.2022.9832400</v>
      </c>
      <c r="S677" t="s">
        <v>7400</v>
      </c>
      <c r="AB677" s="1"/>
      <c r="AE677" t="s">
        <v>43</v>
      </c>
      <c r="AF677" t="s">
        <v>7607</v>
      </c>
      <c r="AG677" t="s">
        <v>5988</v>
      </c>
    </row>
    <row r="678" spans="1:33" x14ac:dyDescent="0.3">
      <c r="A678" s="3">
        <v>677</v>
      </c>
      <c r="B678" s="3" t="s">
        <v>5992</v>
      </c>
      <c r="C678" t="s">
        <v>3278</v>
      </c>
      <c r="D678" t="s">
        <v>6149</v>
      </c>
      <c r="E678" t="s">
        <v>6419</v>
      </c>
      <c r="F678" t="s">
        <v>6653</v>
      </c>
      <c r="G678" s="1"/>
      <c r="H678">
        <v>2020</v>
      </c>
      <c r="K678">
        <v>352</v>
      </c>
      <c r="L678">
        <v>361</v>
      </c>
      <c r="M678" t="s">
        <v>6890</v>
      </c>
      <c r="N678" t="s">
        <v>7197</v>
      </c>
      <c r="O678" t="s">
        <v>7329</v>
      </c>
      <c r="P678" t="s">
        <v>5133</v>
      </c>
      <c r="R678" t="str">
        <f>HYPERLINK("http://dx.doi.org/10.1007/978-3-030-50097-9_36","http://dx.doi.org/10.1007/978-3-030-50097-9_36")</f>
        <v>http://dx.doi.org/10.1007/978-3-030-50097-9_36</v>
      </c>
      <c r="S678" t="s">
        <v>7401</v>
      </c>
      <c r="AB678" s="1"/>
      <c r="AE678" t="s">
        <v>7615</v>
      </c>
      <c r="AF678" t="s">
        <v>7607</v>
      </c>
      <c r="AG678" t="s">
        <v>5988</v>
      </c>
    </row>
    <row r="679" spans="1:33" x14ac:dyDescent="0.3">
      <c r="A679" s="4">
        <v>678</v>
      </c>
      <c r="B679" s="6" t="s">
        <v>5992</v>
      </c>
      <c r="C679" t="s">
        <v>3180</v>
      </c>
      <c r="D679" t="s">
        <v>6150</v>
      </c>
      <c r="E679" t="s">
        <v>6420</v>
      </c>
      <c r="F679" t="s">
        <v>6654</v>
      </c>
      <c r="G679" s="1"/>
      <c r="H679">
        <v>2022</v>
      </c>
      <c r="K679" t="s">
        <v>2830</v>
      </c>
      <c r="L679" t="s">
        <v>2830</v>
      </c>
      <c r="M679" t="s">
        <v>6891</v>
      </c>
      <c r="N679" t="s">
        <v>7198</v>
      </c>
      <c r="O679" t="s">
        <v>2830</v>
      </c>
      <c r="P679" t="s">
        <v>5069</v>
      </c>
      <c r="R679" t="str">
        <f>HYPERLINK("http://dx.doi.org/10.1016/j.eswa.2021.116263","http://dx.doi.org/10.1016/j.eswa.2021.116263")</f>
        <v>http://dx.doi.org/10.1016/j.eswa.2021.116263</v>
      </c>
      <c r="S679" t="s">
        <v>7402</v>
      </c>
      <c r="AB679" s="1"/>
      <c r="AE679" t="s">
        <v>7617</v>
      </c>
      <c r="AF679" t="s">
        <v>5981</v>
      </c>
      <c r="AG679" t="s">
        <v>5988</v>
      </c>
    </row>
    <row r="680" spans="1:33" x14ac:dyDescent="0.3">
      <c r="A680" s="3">
        <v>679</v>
      </c>
      <c r="B680" s="3" t="s">
        <v>5992</v>
      </c>
      <c r="C680" t="s">
        <v>377</v>
      </c>
      <c r="D680" t="s">
        <v>6151</v>
      </c>
      <c r="E680" t="s">
        <v>6421</v>
      </c>
      <c r="F680" t="s">
        <v>6655</v>
      </c>
      <c r="G680" s="1"/>
      <c r="H680">
        <v>2021</v>
      </c>
      <c r="K680">
        <v>19</v>
      </c>
      <c r="L680">
        <v>24</v>
      </c>
      <c r="M680" t="s">
        <v>381</v>
      </c>
      <c r="N680" t="s">
        <v>2830</v>
      </c>
      <c r="O680" t="s">
        <v>382</v>
      </c>
      <c r="P680" t="s">
        <v>383</v>
      </c>
      <c r="R680" t="str">
        <f>HYPERLINK("http://dx.doi.org/10.1109/CloudIntelligence52565.2021.00013","http://dx.doi.org/10.1109/CloudIntelligence52565.2021.00013")</f>
        <v>http://dx.doi.org/10.1109/CloudIntelligence52565.2021.00013</v>
      </c>
      <c r="S680" t="s">
        <v>7403</v>
      </c>
      <c r="AB680" s="1"/>
      <c r="AE680" t="s">
        <v>7612</v>
      </c>
      <c r="AF680" t="s">
        <v>7607</v>
      </c>
      <c r="AG680" t="s">
        <v>5988</v>
      </c>
    </row>
    <row r="681" spans="1:33" x14ac:dyDescent="0.3">
      <c r="A681" s="4">
        <v>680</v>
      </c>
      <c r="B681" s="6" t="s">
        <v>5992</v>
      </c>
      <c r="C681" t="s">
        <v>253</v>
      </c>
      <c r="D681" t="s">
        <v>6152</v>
      </c>
      <c r="E681" t="s">
        <v>6422</v>
      </c>
      <c r="F681" t="s">
        <v>6656</v>
      </c>
      <c r="G681" s="1"/>
      <c r="H681">
        <v>2022</v>
      </c>
      <c r="K681">
        <v>623</v>
      </c>
      <c r="L681">
        <v>634</v>
      </c>
      <c r="M681" t="s">
        <v>6892</v>
      </c>
      <c r="N681" t="s">
        <v>7194</v>
      </c>
      <c r="O681" t="s">
        <v>259</v>
      </c>
      <c r="P681" t="s">
        <v>260</v>
      </c>
      <c r="R681" t="str">
        <f>HYPERLINK("http://dx.doi.org/10.1145/3510003.3510180","http://dx.doi.org/10.1145/3510003.3510180")</f>
        <v>http://dx.doi.org/10.1145/3510003.3510180</v>
      </c>
      <c r="S681" t="s">
        <v>7404</v>
      </c>
      <c r="AB681" s="1"/>
      <c r="AE681" t="s">
        <v>7612</v>
      </c>
      <c r="AF681" t="s">
        <v>7607</v>
      </c>
      <c r="AG681" t="s">
        <v>5988</v>
      </c>
    </row>
    <row r="682" spans="1:33" x14ac:dyDescent="0.3">
      <c r="A682" s="3">
        <v>681</v>
      </c>
      <c r="B682" s="3" t="s">
        <v>5992</v>
      </c>
      <c r="C682" t="s">
        <v>648</v>
      </c>
      <c r="D682" t="s">
        <v>6153</v>
      </c>
      <c r="E682" t="s">
        <v>6423</v>
      </c>
      <c r="F682" t="s">
        <v>6657</v>
      </c>
      <c r="G682" s="1"/>
      <c r="H682">
        <v>2019</v>
      </c>
      <c r="K682">
        <v>69422</v>
      </c>
      <c r="L682">
        <v>69433</v>
      </c>
      <c r="M682" t="s">
        <v>651</v>
      </c>
      <c r="N682" t="s">
        <v>148</v>
      </c>
      <c r="O682" t="s">
        <v>2830</v>
      </c>
      <c r="P682" t="s">
        <v>652</v>
      </c>
      <c r="R682" t="str">
        <f>HYPERLINK("http://dx.doi.org/10.1109/ACCESS.2019.2917256","http://dx.doi.org/10.1109/ACCESS.2019.2917256")</f>
        <v>http://dx.doi.org/10.1109/ACCESS.2019.2917256</v>
      </c>
      <c r="S682" t="s">
        <v>7405</v>
      </c>
      <c r="AB682" s="1"/>
      <c r="AE682" t="s">
        <v>7618</v>
      </c>
      <c r="AF682" t="s">
        <v>5981</v>
      </c>
      <c r="AG682" t="s">
        <v>5988</v>
      </c>
    </row>
    <row r="683" spans="1:33" x14ac:dyDescent="0.3">
      <c r="A683" s="4">
        <v>682</v>
      </c>
      <c r="B683" s="6" t="s">
        <v>5992</v>
      </c>
      <c r="C683" t="s">
        <v>3299</v>
      </c>
      <c r="D683" t="s">
        <v>6154</v>
      </c>
      <c r="E683" t="s">
        <v>6424</v>
      </c>
      <c r="F683" t="s">
        <v>6658</v>
      </c>
      <c r="G683" s="1"/>
      <c r="H683">
        <v>2019</v>
      </c>
      <c r="K683">
        <v>48</v>
      </c>
      <c r="L683">
        <v>68</v>
      </c>
      <c r="M683" t="s">
        <v>6893</v>
      </c>
      <c r="N683" t="s">
        <v>7199</v>
      </c>
      <c r="O683" t="s">
        <v>2830</v>
      </c>
      <c r="P683" t="s">
        <v>5145</v>
      </c>
      <c r="R683" t="str">
        <f>HYPERLINK("http://dx.doi.org/10.1016/j.ijcip.2018.10.008","http://dx.doi.org/10.1016/j.ijcip.2018.10.008")</f>
        <v>http://dx.doi.org/10.1016/j.ijcip.2018.10.008</v>
      </c>
      <c r="S683" t="s">
        <v>7406</v>
      </c>
      <c r="AB683" s="1"/>
      <c r="AE683" t="s">
        <v>7619</v>
      </c>
      <c r="AF683" t="s">
        <v>5981</v>
      </c>
      <c r="AG683" t="s">
        <v>5988</v>
      </c>
    </row>
    <row r="684" spans="1:33" x14ac:dyDescent="0.3">
      <c r="A684" s="3">
        <v>683</v>
      </c>
      <c r="B684" s="3" t="s">
        <v>5992</v>
      </c>
      <c r="C684" t="s">
        <v>5998</v>
      </c>
      <c r="D684" t="s">
        <v>6155</v>
      </c>
      <c r="E684" t="s">
        <v>6425</v>
      </c>
      <c r="F684" t="s">
        <v>6659</v>
      </c>
      <c r="G684" s="1"/>
      <c r="H684">
        <v>2017</v>
      </c>
      <c r="K684">
        <v>174</v>
      </c>
      <c r="L684">
        <v>179</v>
      </c>
      <c r="M684" t="s">
        <v>6894</v>
      </c>
      <c r="N684" t="s">
        <v>7200</v>
      </c>
      <c r="O684" t="s">
        <v>2830</v>
      </c>
      <c r="P684" t="s">
        <v>7106</v>
      </c>
      <c r="R684" t="str">
        <f>HYPERLINK("http://dx.doi.org/10.1080/10903127.2016.1241327","http://dx.doi.org/10.1080/10903127.2016.1241327")</f>
        <v>http://dx.doi.org/10.1080/10903127.2016.1241327</v>
      </c>
      <c r="S684" t="s">
        <v>7407</v>
      </c>
      <c r="AB684" s="1"/>
      <c r="AE684" t="s">
        <v>7620</v>
      </c>
      <c r="AF684" t="s">
        <v>5981</v>
      </c>
      <c r="AG684" t="s">
        <v>5988</v>
      </c>
    </row>
    <row r="685" spans="1:33" x14ac:dyDescent="0.3">
      <c r="A685" s="4">
        <v>684</v>
      </c>
      <c r="B685" s="6" t="s">
        <v>5992</v>
      </c>
      <c r="C685" t="s">
        <v>5999</v>
      </c>
      <c r="D685" t="s">
        <v>6156</v>
      </c>
      <c r="E685" t="s">
        <v>6426</v>
      </c>
      <c r="F685" t="s">
        <v>6660</v>
      </c>
      <c r="G685" s="1"/>
      <c r="H685">
        <v>2009</v>
      </c>
      <c r="K685">
        <v>123</v>
      </c>
      <c r="L685" t="s">
        <v>7100</v>
      </c>
      <c r="M685" t="s">
        <v>6895</v>
      </c>
      <c r="N685" t="s">
        <v>7201</v>
      </c>
      <c r="O685" t="s">
        <v>7330</v>
      </c>
      <c r="P685" t="s">
        <v>7107</v>
      </c>
      <c r="R685" t="str">
        <f>HYPERLINK("http://dx.doi.org/10.1109/QSIC.2009.24","http://dx.doi.org/10.1109/QSIC.2009.24")</f>
        <v>http://dx.doi.org/10.1109/QSIC.2009.24</v>
      </c>
      <c r="S685" t="s">
        <v>7408</v>
      </c>
      <c r="AB685" s="1"/>
      <c r="AE685" t="s">
        <v>43</v>
      </c>
      <c r="AF685" t="s">
        <v>7607</v>
      </c>
      <c r="AG685" t="s">
        <v>5988</v>
      </c>
    </row>
    <row r="686" spans="1:33" x14ac:dyDescent="0.3">
      <c r="A686" s="3">
        <v>685</v>
      </c>
      <c r="B686" s="3" t="s">
        <v>5992</v>
      </c>
      <c r="C686" t="s">
        <v>3352</v>
      </c>
      <c r="D686" t="s">
        <v>6157</v>
      </c>
      <c r="E686" t="s">
        <v>6427</v>
      </c>
      <c r="F686" t="s">
        <v>6658</v>
      </c>
      <c r="G686" s="1"/>
      <c r="H686">
        <v>2016</v>
      </c>
      <c r="K686">
        <v>12</v>
      </c>
      <c r="L686">
        <v>26</v>
      </c>
      <c r="M686" t="s">
        <v>6896</v>
      </c>
      <c r="N686" t="s">
        <v>7199</v>
      </c>
      <c r="O686" t="s">
        <v>2830</v>
      </c>
      <c r="P686" t="s">
        <v>5180</v>
      </c>
      <c r="R686" t="str">
        <f>HYPERLINK("http://dx.doi.org/10.1016/j.ijcip.2016.07.003","http://dx.doi.org/10.1016/j.ijcip.2016.07.003")</f>
        <v>http://dx.doi.org/10.1016/j.ijcip.2016.07.003</v>
      </c>
      <c r="S686" t="s">
        <v>7409</v>
      </c>
      <c r="AB686" s="1"/>
      <c r="AE686" t="s">
        <v>7614</v>
      </c>
      <c r="AF686" t="s">
        <v>5981</v>
      </c>
      <c r="AG686" t="s">
        <v>5988</v>
      </c>
    </row>
    <row r="687" spans="1:33" x14ac:dyDescent="0.3">
      <c r="A687" s="4">
        <v>686</v>
      </c>
      <c r="B687" s="6" t="s">
        <v>5992</v>
      </c>
      <c r="C687" t="s">
        <v>981</v>
      </c>
      <c r="D687" t="s">
        <v>6158</v>
      </c>
      <c r="E687" t="s">
        <v>6428</v>
      </c>
      <c r="F687" t="s">
        <v>6661</v>
      </c>
      <c r="G687" s="1"/>
      <c r="H687">
        <v>2018</v>
      </c>
      <c r="K687">
        <v>1177</v>
      </c>
      <c r="L687">
        <v>1182</v>
      </c>
      <c r="M687" t="s">
        <v>6897</v>
      </c>
      <c r="N687" t="s">
        <v>2830</v>
      </c>
      <c r="O687" t="s">
        <v>580</v>
      </c>
      <c r="P687" t="s">
        <v>985</v>
      </c>
      <c r="R687" t="str">
        <f>HYPERLINK("http://dx.doi.org/10.1109/HPCC/SmartCity/DSS.2018.00198","http://dx.doi.org/10.1109/HPCC/SmartCity/DSS.2018.00198")</f>
        <v>http://dx.doi.org/10.1109/HPCC/SmartCity/DSS.2018.00198</v>
      </c>
      <c r="S687" t="s">
        <v>7410</v>
      </c>
      <c r="AB687" s="1"/>
      <c r="AE687" t="s">
        <v>43</v>
      </c>
      <c r="AF687" t="s">
        <v>7607</v>
      </c>
      <c r="AG687" t="s">
        <v>5988</v>
      </c>
    </row>
    <row r="688" spans="1:33" x14ac:dyDescent="0.3">
      <c r="A688" s="3">
        <v>687</v>
      </c>
      <c r="B688" s="3" t="s">
        <v>5992</v>
      </c>
      <c r="C688" t="s">
        <v>6000</v>
      </c>
      <c r="D688" t="s">
        <v>6159</v>
      </c>
      <c r="E688" t="s">
        <v>6429</v>
      </c>
      <c r="F688" t="s">
        <v>6662</v>
      </c>
      <c r="G688" s="1"/>
      <c r="H688">
        <v>2019</v>
      </c>
      <c r="K688" t="s">
        <v>2830</v>
      </c>
      <c r="L688" t="s">
        <v>2830</v>
      </c>
      <c r="M688" t="s">
        <v>579</v>
      </c>
      <c r="N688" t="s">
        <v>2830</v>
      </c>
      <c r="O688" t="s">
        <v>7331</v>
      </c>
      <c r="P688" t="s">
        <v>5161</v>
      </c>
      <c r="R688" t="str">
        <f>HYPERLINK("http://dx.doi.org/10.1145/3230833.3230855","http://dx.doi.org/10.1145/3230833.3230855")</f>
        <v>http://dx.doi.org/10.1145/3230833.3230855</v>
      </c>
      <c r="S688" t="s">
        <v>7411</v>
      </c>
      <c r="AB688" s="1"/>
      <c r="AE688" t="s">
        <v>7621</v>
      </c>
      <c r="AF688" t="s">
        <v>7607</v>
      </c>
      <c r="AG688" t="s">
        <v>5988</v>
      </c>
    </row>
    <row r="689" spans="1:33" x14ac:dyDescent="0.3">
      <c r="A689" s="4">
        <v>688</v>
      </c>
      <c r="B689" s="6" t="s">
        <v>5992</v>
      </c>
      <c r="C689" t="s">
        <v>6001</v>
      </c>
      <c r="D689" t="s">
        <v>6160</v>
      </c>
      <c r="E689" t="s">
        <v>2830</v>
      </c>
      <c r="F689" t="s">
        <v>6663</v>
      </c>
      <c r="G689" s="1"/>
      <c r="H689">
        <v>2018</v>
      </c>
      <c r="K689" t="s">
        <v>2830</v>
      </c>
      <c r="L689" t="s">
        <v>2830</v>
      </c>
      <c r="M689" t="s">
        <v>6898</v>
      </c>
      <c r="N689" t="s">
        <v>7202</v>
      </c>
      <c r="O689" t="s">
        <v>7332</v>
      </c>
      <c r="P689" t="s">
        <v>7108</v>
      </c>
      <c r="R689" t="str">
        <f>HYPERLINK("http://dx.doi.org/10.1117/12.2502675","http://dx.doi.org/10.1117/12.2502675")</f>
        <v>http://dx.doi.org/10.1117/12.2502675</v>
      </c>
      <c r="S689" t="s">
        <v>7412</v>
      </c>
      <c r="AB689" s="1"/>
      <c r="AE689" t="s">
        <v>7622</v>
      </c>
      <c r="AF689" t="s">
        <v>7607</v>
      </c>
      <c r="AG689" t="s">
        <v>5988</v>
      </c>
    </row>
    <row r="690" spans="1:33" x14ac:dyDescent="0.3">
      <c r="A690" s="3">
        <v>689</v>
      </c>
      <c r="B690" s="3" t="s">
        <v>5992</v>
      </c>
      <c r="C690" t="s">
        <v>6002</v>
      </c>
      <c r="D690" t="s">
        <v>6161</v>
      </c>
      <c r="E690" t="s">
        <v>6430</v>
      </c>
      <c r="F690" t="s">
        <v>6664</v>
      </c>
      <c r="G690" s="1"/>
      <c r="H690">
        <v>2021</v>
      </c>
      <c r="K690">
        <v>222</v>
      </c>
      <c r="L690">
        <v>235</v>
      </c>
      <c r="M690" t="s">
        <v>6899</v>
      </c>
      <c r="N690" t="s">
        <v>7195</v>
      </c>
      <c r="O690" t="s">
        <v>7333</v>
      </c>
      <c r="P690" t="s">
        <v>7109</v>
      </c>
      <c r="R690" t="str">
        <f>HYPERLINK("http://dx.doi.org/10.1007/978-3-030-82153-1_19","http://dx.doi.org/10.1007/978-3-030-82153-1_19")</f>
        <v>http://dx.doi.org/10.1007/978-3-030-82153-1_19</v>
      </c>
      <c r="S690" t="s">
        <v>7413</v>
      </c>
      <c r="AB690" s="1"/>
      <c r="AE690" t="s">
        <v>7615</v>
      </c>
      <c r="AF690" t="s">
        <v>7607</v>
      </c>
      <c r="AG690" t="s">
        <v>5988</v>
      </c>
    </row>
    <row r="691" spans="1:33" x14ac:dyDescent="0.3">
      <c r="A691" s="4">
        <v>690</v>
      </c>
      <c r="B691" s="6" t="s">
        <v>5992</v>
      </c>
      <c r="C691" t="s">
        <v>278</v>
      </c>
      <c r="D691" t="s">
        <v>6162</v>
      </c>
      <c r="E691" t="s">
        <v>6431</v>
      </c>
      <c r="F691" t="s">
        <v>6665</v>
      </c>
      <c r="G691" s="1"/>
      <c r="H691">
        <v>2020</v>
      </c>
      <c r="K691">
        <v>548</v>
      </c>
      <c r="L691">
        <v>561</v>
      </c>
      <c r="M691" t="s">
        <v>282</v>
      </c>
      <c r="N691" t="s">
        <v>283</v>
      </c>
      <c r="O691" t="s">
        <v>2830</v>
      </c>
      <c r="P691" t="s">
        <v>284</v>
      </c>
      <c r="R691" t="str">
        <f>HYPERLINK("http://dx.doi.org/10.1109/TCCN.2020.2966615","http://dx.doi.org/10.1109/TCCN.2020.2966615")</f>
        <v>http://dx.doi.org/10.1109/TCCN.2020.2966615</v>
      </c>
      <c r="S691" t="s">
        <v>7414</v>
      </c>
      <c r="AB691" s="1"/>
      <c r="AE691" t="s">
        <v>7618</v>
      </c>
      <c r="AF691" t="s">
        <v>5981</v>
      </c>
      <c r="AG691" t="s">
        <v>5988</v>
      </c>
    </row>
    <row r="692" spans="1:33" x14ac:dyDescent="0.3">
      <c r="A692" s="3">
        <v>691</v>
      </c>
      <c r="B692" s="3" t="s">
        <v>5992</v>
      </c>
      <c r="C692" t="s">
        <v>6003</v>
      </c>
      <c r="D692" t="s">
        <v>6163</v>
      </c>
      <c r="E692" t="s">
        <v>2830</v>
      </c>
      <c r="F692" t="s">
        <v>6666</v>
      </c>
      <c r="G692" s="1"/>
      <c r="H692">
        <v>2022</v>
      </c>
      <c r="K692">
        <v>139</v>
      </c>
      <c r="L692">
        <v>150</v>
      </c>
      <c r="M692" t="s">
        <v>6900</v>
      </c>
      <c r="N692" t="s">
        <v>7195</v>
      </c>
      <c r="O692" t="s">
        <v>7334</v>
      </c>
      <c r="P692" t="s">
        <v>5078</v>
      </c>
      <c r="R692" t="str">
        <f>HYPERLINK("http://dx.doi.org/10.1007/978-3-031-14135-5_11","http://dx.doi.org/10.1007/978-3-031-14135-5_11")</f>
        <v>http://dx.doi.org/10.1007/978-3-031-14135-5_11</v>
      </c>
      <c r="S692" t="s">
        <v>5693</v>
      </c>
      <c r="AB692" s="1"/>
      <c r="AE692" t="s">
        <v>7615</v>
      </c>
      <c r="AF692" t="s">
        <v>7607</v>
      </c>
      <c r="AG692" t="s">
        <v>5988</v>
      </c>
    </row>
    <row r="693" spans="1:33" x14ac:dyDescent="0.3">
      <c r="A693" s="4">
        <v>692</v>
      </c>
      <c r="B693" s="6" t="s">
        <v>5992</v>
      </c>
      <c r="C693" t="s">
        <v>6004</v>
      </c>
      <c r="D693" t="s">
        <v>6164</v>
      </c>
      <c r="E693" t="s">
        <v>6432</v>
      </c>
      <c r="F693" t="s">
        <v>6645</v>
      </c>
      <c r="G693" s="1"/>
      <c r="H693">
        <v>2022</v>
      </c>
      <c r="K693">
        <v>3082</v>
      </c>
      <c r="L693">
        <v>3087</v>
      </c>
      <c r="M693" t="s">
        <v>6901</v>
      </c>
      <c r="N693" t="s">
        <v>7192</v>
      </c>
      <c r="O693" t="s">
        <v>2830</v>
      </c>
      <c r="P693" t="s">
        <v>7110</v>
      </c>
      <c r="R693" t="str">
        <f>HYPERLINK("http://dx.doi.org/10.1016/j.ifacol.2022.10.202","http://dx.doi.org/10.1016/j.ifacol.2022.10.202")</f>
        <v>http://dx.doi.org/10.1016/j.ifacol.2022.10.202</v>
      </c>
      <c r="S693" t="s">
        <v>7415</v>
      </c>
      <c r="AB693" s="1"/>
      <c r="AE693" t="s">
        <v>7614</v>
      </c>
      <c r="AF693" t="s">
        <v>7607</v>
      </c>
      <c r="AG693" t="s">
        <v>5988</v>
      </c>
    </row>
    <row r="694" spans="1:33" x14ac:dyDescent="0.3">
      <c r="A694" s="3">
        <v>693</v>
      </c>
      <c r="B694" s="3" t="s">
        <v>5992</v>
      </c>
      <c r="C694" t="s">
        <v>6005</v>
      </c>
      <c r="D694" t="s">
        <v>6165</v>
      </c>
      <c r="E694" t="s">
        <v>6433</v>
      </c>
      <c r="F694" t="s">
        <v>6667</v>
      </c>
      <c r="G694" s="1"/>
      <c r="H694">
        <v>2014</v>
      </c>
      <c r="K694">
        <v>697</v>
      </c>
      <c r="L694">
        <v>708</v>
      </c>
      <c r="M694" t="s">
        <v>6902</v>
      </c>
      <c r="N694" t="s">
        <v>7195</v>
      </c>
      <c r="O694" t="s">
        <v>7335</v>
      </c>
      <c r="P694" t="s">
        <v>2830</v>
      </c>
      <c r="R694" t="s">
        <v>2830</v>
      </c>
      <c r="S694" t="s">
        <v>7416</v>
      </c>
      <c r="AB694" s="1"/>
      <c r="AE694" t="s">
        <v>7623</v>
      </c>
      <c r="AF694" t="s">
        <v>7607</v>
      </c>
      <c r="AG694" t="s">
        <v>5988</v>
      </c>
    </row>
    <row r="695" spans="1:33" x14ac:dyDescent="0.3">
      <c r="A695" s="4">
        <v>694</v>
      </c>
      <c r="B695" s="6" t="s">
        <v>5992</v>
      </c>
      <c r="C695" t="s">
        <v>475</v>
      </c>
      <c r="D695" t="s">
        <v>6166</v>
      </c>
      <c r="E695" t="s">
        <v>6434</v>
      </c>
      <c r="F695" t="s">
        <v>6668</v>
      </c>
      <c r="G695" s="1"/>
      <c r="H695">
        <v>2016</v>
      </c>
      <c r="K695">
        <v>207</v>
      </c>
      <c r="L695">
        <v>218</v>
      </c>
      <c r="M695" t="s">
        <v>6903</v>
      </c>
      <c r="N695" t="s">
        <v>7203</v>
      </c>
      <c r="O695" t="s">
        <v>481</v>
      </c>
      <c r="P695" t="s">
        <v>482</v>
      </c>
      <c r="R695" t="str">
        <f>HYPERLINK("http://dx.doi.org/10.1109/ISSRE.2016.21","http://dx.doi.org/10.1109/ISSRE.2016.21")</f>
        <v>http://dx.doi.org/10.1109/ISSRE.2016.21</v>
      </c>
      <c r="S695" t="s">
        <v>2830</v>
      </c>
      <c r="AB695" s="1"/>
      <c r="AE695" t="s">
        <v>43</v>
      </c>
      <c r="AF695" t="s">
        <v>7607</v>
      </c>
      <c r="AG695" t="s">
        <v>5988</v>
      </c>
    </row>
    <row r="696" spans="1:33" x14ac:dyDescent="0.3">
      <c r="A696" s="3">
        <v>695</v>
      </c>
      <c r="B696" s="3" t="s">
        <v>5992</v>
      </c>
      <c r="C696" t="s">
        <v>575</v>
      </c>
      <c r="D696" t="s">
        <v>6159</v>
      </c>
      <c r="E696" t="s">
        <v>6429</v>
      </c>
      <c r="F696" t="s">
        <v>6661</v>
      </c>
      <c r="G696" s="1"/>
      <c r="H696">
        <v>2018</v>
      </c>
      <c r="K696">
        <v>781</v>
      </c>
      <c r="L696">
        <v>788</v>
      </c>
      <c r="M696" t="s">
        <v>6904</v>
      </c>
      <c r="N696" t="s">
        <v>2830</v>
      </c>
      <c r="O696" t="s">
        <v>580</v>
      </c>
      <c r="P696" t="s">
        <v>581</v>
      </c>
      <c r="R696" t="str">
        <f>HYPERLINK("http://dx.doi.org/10.1109/HPCC/SmartCity/DSS.2018.00132","http://dx.doi.org/10.1109/HPCC/SmartCity/DSS.2018.00132")</f>
        <v>http://dx.doi.org/10.1109/HPCC/SmartCity/DSS.2018.00132</v>
      </c>
      <c r="S696" t="s">
        <v>7417</v>
      </c>
      <c r="AB696" s="1"/>
      <c r="AE696" t="s">
        <v>43</v>
      </c>
      <c r="AF696" t="s">
        <v>7607</v>
      </c>
      <c r="AG696" t="s">
        <v>5988</v>
      </c>
    </row>
    <row r="697" spans="1:33" x14ac:dyDescent="0.3">
      <c r="A697" s="4">
        <v>696</v>
      </c>
      <c r="B697" s="6" t="s">
        <v>5992</v>
      </c>
      <c r="C697" t="s">
        <v>6006</v>
      </c>
      <c r="D697" t="s">
        <v>6167</v>
      </c>
      <c r="E697" t="s">
        <v>6435</v>
      </c>
      <c r="F697" t="s">
        <v>6669</v>
      </c>
      <c r="G697" s="1"/>
      <c r="H697">
        <v>2022</v>
      </c>
      <c r="K697">
        <v>318</v>
      </c>
      <c r="L697">
        <v>328</v>
      </c>
      <c r="M697" t="s">
        <v>6905</v>
      </c>
      <c r="N697" t="s">
        <v>7195</v>
      </c>
      <c r="O697" t="s">
        <v>7336</v>
      </c>
      <c r="P697" t="s">
        <v>7111</v>
      </c>
      <c r="R697" t="str">
        <f>HYPERLINK("http://dx.doi.org/10.1007/978-3-030-97774-0_29","http://dx.doi.org/10.1007/978-3-030-97774-0_29")</f>
        <v>http://dx.doi.org/10.1007/978-3-030-97774-0_29</v>
      </c>
      <c r="S697" t="s">
        <v>7418</v>
      </c>
      <c r="AB697" s="1"/>
      <c r="AE697" t="s">
        <v>7615</v>
      </c>
      <c r="AF697" t="s">
        <v>7607</v>
      </c>
      <c r="AG697" t="s">
        <v>5988</v>
      </c>
    </row>
    <row r="698" spans="1:33" x14ac:dyDescent="0.3">
      <c r="A698" s="3">
        <v>697</v>
      </c>
      <c r="B698" s="3" t="s">
        <v>5992</v>
      </c>
      <c r="C698" t="s">
        <v>6007</v>
      </c>
      <c r="D698" t="s">
        <v>6168</v>
      </c>
      <c r="E698" t="s">
        <v>2830</v>
      </c>
      <c r="F698" t="s">
        <v>6670</v>
      </c>
      <c r="G698" s="1"/>
      <c r="H698">
        <v>2022</v>
      </c>
      <c r="K698">
        <v>383</v>
      </c>
      <c r="L698">
        <v>391</v>
      </c>
      <c r="M698" t="s">
        <v>6906</v>
      </c>
      <c r="N698" t="s">
        <v>7204</v>
      </c>
      <c r="O698" t="s">
        <v>7337</v>
      </c>
      <c r="P698" t="s">
        <v>5080</v>
      </c>
      <c r="R698" t="str">
        <f>HYPERLINK("http://dx.doi.org/10.1007/978-3-031-14343-4_36","http://dx.doi.org/10.1007/978-3-031-14343-4_36")</f>
        <v>http://dx.doi.org/10.1007/978-3-031-14343-4_36</v>
      </c>
      <c r="S698" t="s">
        <v>7419</v>
      </c>
      <c r="AB698" s="1"/>
      <c r="AE698" t="s">
        <v>7615</v>
      </c>
      <c r="AF698" t="s">
        <v>7607</v>
      </c>
      <c r="AG698" t="s">
        <v>5988</v>
      </c>
    </row>
    <row r="699" spans="1:33" x14ac:dyDescent="0.3">
      <c r="A699" s="4">
        <v>698</v>
      </c>
      <c r="B699" s="6" t="s">
        <v>5992</v>
      </c>
      <c r="C699" t="s">
        <v>719</v>
      </c>
      <c r="D699" t="s">
        <v>6169</v>
      </c>
      <c r="E699" t="s">
        <v>6436</v>
      </c>
      <c r="F699" t="s">
        <v>6657</v>
      </c>
      <c r="G699" s="1"/>
      <c r="H699">
        <v>2022</v>
      </c>
      <c r="K699">
        <v>115179</v>
      </c>
      <c r="L699">
        <v>115191</v>
      </c>
      <c r="M699" t="s">
        <v>6907</v>
      </c>
      <c r="N699" t="s">
        <v>148</v>
      </c>
      <c r="O699" t="s">
        <v>2830</v>
      </c>
      <c r="P699" t="s">
        <v>723</v>
      </c>
      <c r="R699" t="str">
        <f>HYPERLINK("http://dx.doi.org/10.1109/ACCESS.2022.3218624","http://dx.doi.org/10.1109/ACCESS.2022.3218624")</f>
        <v>http://dx.doi.org/10.1109/ACCESS.2022.3218624</v>
      </c>
      <c r="S699" t="s">
        <v>7420</v>
      </c>
      <c r="AB699" s="1"/>
      <c r="AE699" t="s">
        <v>7618</v>
      </c>
      <c r="AF699" t="s">
        <v>5981</v>
      </c>
      <c r="AG699" t="s">
        <v>5988</v>
      </c>
    </row>
    <row r="700" spans="1:33" x14ac:dyDescent="0.3">
      <c r="A700" s="3">
        <v>699</v>
      </c>
      <c r="B700" s="3" t="s">
        <v>5992</v>
      </c>
      <c r="C700" t="s">
        <v>887</v>
      </c>
      <c r="D700" t="s">
        <v>6170</v>
      </c>
      <c r="E700" t="s">
        <v>6437</v>
      </c>
      <c r="F700" t="s">
        <v>6671</v>
      </c>
      <c r="G700" s="1"/>
      <c r="H700">
        <v>2020</v>
      </c>
      <c r="K700">
        <v>1005</v>
      </c>
      <c r="L700">
        <v>1010</v>
      </c>
      <c r="M700" t="s">
        <v>891</v>
      </c>
      <c r="N700" t="s">
        <v>892</v>
      </c>
      <c r="O700" t="s">
        <v>893</v>
      </c>
      <c r="P700" t="s">
        <v>894</v>
      </c>
      <c r="R700" t="str">
        <f>HYPERLINK("http://dx.doi.org/10.1109/COMPSAC48688.2020.0-140","http://dx.doi.org/10.1109/COMPSAC48688.2020.0-140")</f>
        <v>http://dx.doi.org/10.1109/COMPSAC48688.2020.0-140</v>
      </c>
      <c r="S700" t="s">
        <v>2830</v>
      </c>
      <c r="AB700" s="1"/>
      <c r="AE700" t="s">
        <v>43</v>
      </c>
      <c r="AF700" t="s">
        <v>7607</v>
      </c>
      <c r="AG700" t="s">
        <v>5988</v>
      </c>
    </row>
    <row r="701" spans="1:33" x14ac:dyDescent="0.3">
      <c r="A701" s="4">
        <v>700</v>
      </c>
      <c r="B701" s="6" t="s">
        <v>5992</v>
      </c>
      <c r="C701" t="s">
        <v>3344</v>
      </c>
      <c r="D701" t="s">
        <v>6171</v>
      </c>
      <c r="E701" t="s">
        <v>6438</v>
      </c>
      <c r="F701" t="s">
        <v>6672</v>
      </c>
      <c r="G701" s="1"/>
      <c r="H701">
        <v>2017</v>
      </c>
      <c r="K701">
        <v>519</v>
      </c>
      <c r="L701">
        <v>534</v>
      </c>
      <c r="M701" t="s">
        <v>6908</v>
      </c>
      <c r="N701" t="s">
        <v>7205</v>
      </c>
      <c r="O701" t="s">
        <v>2830</v>
      </c>
      <c r="P701" t="s">
        <v>5176</v>
      </c>
      <c r="R701" t="str">
        <f>HYPERLINK("http://dx.doi.org/10.1631/FITEE.1601540","http://dx.doi.org/10.1631/FITEE.1601540")</f>
        <v>http://dx.doi.org/10.1631/FITEE.1601540</v>
      </c>
      <c r="S701" t="s">
        <v>7421</v>
      </c>
      <c r="AB701" s="1"/>
      <c r="AE701" t="s">
        <v>7624</v>
      </c>
      <c r="AF701" t="s">
        <v>5981</v>
      </c>
      <c r="AG701" t="s">
        <v>5988</v>
      </c>
    </row>
    <row r="702" spans="1:33" x14ac:dyDescent="0.3">
      <c r="A702" s="3">
        <v>701</v>
      </c>
      <c r="B702" s="3" t="s">
        <v>5992</v>
      </c>
      <c r="C702" t="s">
        <v>778</v>
      </c>
      <c r="D702" t="s">
        <v>6172</v>
      </c>
      <c r="E702" t="s">
        <v>2830</v>
      </c>
      <c r="F702" t="s">
        <v>6673</v>
      </c>
      <c r="G702" s="1"/>
      <c r="H702">
        <v>2019</v>
      </c>
      <c r="K702">
        <v>337</v>
      </c>
      <c r="L702">
        <v>350</v>
      </c>
      <c r="M702" t="s">
        <v>6909</v>
      </c>
      <c r="N702" t="s">
        <v>7206</v>
      </c>
      <c r="O702" t="s">
        <v>783</v>
      </c>
      <c r="P702" t="s">
        <v>784</v>
      </c>
      <c r="R702" t="str">
        <f>HYPERLINK("http://dx.doi.org/10.1109/DSAA.2019.00049","http://dx.doi.org/10.1109/DSAA.2019.00049")</f>
        <v>http://dx.doi.org/10.1109/DSAA.2019.00049</v>
      </c>
      <c r="S702" t="s">
        <v>7422</v>
      </c>
      <c r="AB702" s="1"/>
      <c r="AE702" t="s">
        <v>7612</v>
      </c>
      <c r="AF702" t="s">
        <v>7607</v>
      </c>
      <c r="AG702" t="s">
        <v>5988</v>
      </c>
    </row>
    <row r="703" spans="1:33" x14ac:dyDescent="0.3">
      <c r="A703" s="4">
        <v>702</v>
      </c>
      <c r="B703" s="6" t="s">
        <v>5992</v>
      </c>
      <c r="C703" t="s">
        <v>30</v>
      </c>
      <c r="D703" t="s">
        <v>6173</v>
      </c>
      <c r="E703" t="s">
        <v>6439</v>
      </c>
      <c r="F703" t="s">
        <v>6674</v>
      </c>
      <c r="G703" s="1"/>
      <c r="H703">
        <v>2017</v>
      </c>
      <c r="K703">
        <v>3397</v>
      </c>
      <c r="L703">
        <v>3417</v>
      </c>
      <c r="M703" t="s">
        <v>34</v>
      </c>
      <c r="N703" t="s">
        <v>7207</v>
      </c>
      <c r="O703" t="s">
        <v>2830</v>
      </c>
      <c r="P703" t="s">
        <v>36</v>
      </c>
      <c r="R703" t="str">
        <f>HYPERLINK("http://dx.doi.org/10.1109/TSMC.2016.2633392","http://dx.doi.org/10.1109/TSMC.2016.2633392")</f>
        <v>http://dx.doi.org/10.1109/TSMC.2016.2633392</v>
      </c>
      <c r="S703" t="s">
        <v>5828</v>
      </c>
      <c r="AB703" s="1"/>
      <c r="AE703" t="s">
        <v>7618</v>
      </c>
      <c r="AF703" t="s">
        <v>5981</v>
      </c>
      <c r="AG703" t="s">
        <v>5988</v>
      </c>
    </row>
    <row r="704" spans="1:33" x14ac:dyDescent="0.3">
      <c r="A704" s="3">
        <v>703</v>
      </c>
      <c r="B704" s="3" t="s">
        <v>5992</v>
      </c>
      <c r="C704" t="s">
        <v>6008</v>
      </c>
      <c r="D704" t="s">
        <v>6174</v>
      </c>
      <c r="E704" t="s">
        <v>6440</v>
      </c>
      <c r="F704" t="s">
        <v>6675</v>
      </c>
      <c r="G704" s="1"/>
      <c r="H704">
        <v>2018</v>
      </c>
      <c r="K704">
        <v>567</v>
      </c>
      <c r="L704">
        <v>576</v>
      </c>
      <c r="M704" t="s">
        <v>6910</v>
      </c>
      <c r="N704" t="s">
        <v>7197</v>
      </c>
      <c r="O704" t="s">
        <v>7338</v>
      </c>
      <c r="P704" t="s">
        <v>7112</v>
      </c>
      <c r="R704" t="str">
        <f>HYPERLINK("http://dx.doi.org/10.1007/978-3-319-67180-2_55","http://dx.doi.org/10.1007/978-3-319-67180-2_55")</f>
        <v>http://dx.doi.org/10.1007/978-3-319-67180-2_55</v>
      </c>
      <c r="S704" t="s">
        <v>7423</v>
      </c>
      <c r="AB704" s="1"/>
      <c r="AE704" t="s">
        <v>7615</v>
      </c>
      <c r="AF704" t="s">
        <v>7607</v>
      </c>
      <c r="AG704" t="s">
        <v>5988</v>
      </c>
    </row>
    <row r="705" spans="1:33" x14ac:dyDescent="0.3">
      <c r="A705" s="4">
        <v>704</v>
      </c>
      <c r="B705" s="6" t="s">
        <v>5992</v>
      </c>
      <c r="C705" t="s">
        <v>6009</v>
      </c>
      <c r="D705" t="s">
        <v>6168</v>
      </c>
      <c r="E705" t="s">
        <v>2830</v>
      </c>
      <c r="F705" t="s">
        <v>6670</v>
      </c>
      <c r="G705" s="1"/>
      <c r="H705">
        <v>2022</v>
      </c>
      <c r="K705">
        <v>424</v>
      </c>
      <c r="L705">
        <v>431</v>
      </c>
      <c r="M705" t="s">
        <v>6911</v>
      </c>
      <c r="N705" t="s">
        <v>7204</v>
      </c>
      <c r="O705" t="s">
        <v>7337</v>
      </c>
      <c r="P705" t="s">
        <v>5079</v>
      </c>
      <c r="R705" t="str">
        <f>HYPERLINK("http://dx.doi.org/10.1007/978-3-031-14343-4_40","http://dx.doi.org/10.1007/978-3-031-14343-4_40")</f>
        <v>http://dx.doi.org/10.1007/978-3-031-14343-4_40</v>
      </c>
      <c r="S705" t="s">
        <v>7424</v>
      </c>
      <c r="AB705" s="1"/>
      <c r="AE705" t="s">
        <v>7615</v>
      </c>
      <c r="AF705" t="s">
        <v>7607</v>
      </c>
      <c r="AG705" t="s">
        <v>5988</v>
      </c>
    </row>
    <row r="706" spans="1:33" x14ac:dyDescent="0.3">
      <c r="A706" s="3">
        <v>705</v>
      </c>
      <c r="B706" s="3" t="s">
        <v>5992</v>
      </c>
      <c r="C706" t="s">
        <v>969</v>
      </c>
      <c r="D706" t="s">
        <v>6175</v>
      </c>
      <c r="E706" t="s">
        <v>6441</v>
      </c>
      <c r="F706" t="s">
        <v>6676</v>
      </c>
      <c r="G706" s="1"/>
      <c r="H706">
        <v>2008</v>
      </c>
      <c r="K706">
        <v>11</v>
      </c>
      <c r="L706">
        <v>18</v>
      </c>
      <c r="M706" t="s">
        <v>6912</v>
      </c>
      <c r="N706" t="s">
        <v>2830</v>
      </c>
      <c r="O706" t="s">
        <v>974</v>
      </c>
      <c r="P706" t="s">
        <v>975</v>
      </c>
      <c r="R706" t="str">
        <f>HYPERLINK("http://dx.doi.org/10.1109/EC2ND.2008.8","http://dx.doi.org/10.1109/EC2ND.2008.8")</f>
        <v>http://dx.doi.org/10.1109/EC2ND.2008.8</v>
      </c>
      <c r="S706" t="s">
        <v>2830</v>
      </c>
      <c r="AB706" s="1"/>
      <c r="AE706" t="s">
        <v>7612</v>
      </c>
      <c r="AF706" t="s">
        <v>7607</v>
      </c>
      <c r="AG706" t="s">
        <v>5988</v>
      </c>
    </row>
    <row r="707" spans="1:33" x14ac:dyDescent="0.3">
      <c r="A707" s="4">
        <v>706</v>
      </c>
      <c r="B707" s="6" t="s">
        <v>5992</v>
      </c>
      <c r="C707" t="s">
        <v>3324</v>
      </c>
      <c r="D707" t="s">
        <v>6176</v>
      </c>
      <c r="E707" t="s">
        <v>6442</v>
      </c>
      <c r="F707" t="s">
        <v>6650</v>
      </c>
      <c r="G707" s="1"/>
      <c r="H707">
        <v>2018</v>
      </c>
      <c r="K707">
        <v>103</v>
      </c>
      <c r="L707">
        <v>125</v>
      </c>
      <c r="M707" t="s">
        <v>6913</v>
      </c>
      <c r="N707" t="s">
        <v>7196</v>
      </c>
      <c r="O707" t="s">
        <v>2830</v>
      </c>
      <c r="P707" t="s">
        <v>5159</v>
      </c>
      <c r="R707" t="str">
        <f>HYPERLINK("http://dx.doi.org/10.1016/j.cose.2018.06.002","http://dx.doi.org/10.1016/j.cose.2018.06.002")</f>
        <v>http://dx.doi.org/10.1016/j.cose.2018.06.002</v>
      </c>
      <c r="S707" t="s">
        <v>7425</v>
      </c>
      <c r="AB707" s="1"/>
      <c r="AE707" t="s">
        <v>7616</v>
      </c>
      <c r="AF707" t="s">
        <v>5981</v>
      </c>
      <c r="AG707" t="s">
        <v>5988</v>
      </c>
    </row>
    <row r="708" spans="1:33" x14ac:dyDescent="0.3">
      <c r="A708" s="3">
        <v>707</v>
      </c>
      <c r="B708" s="3" t="s">
        <v>5992</v>
      </c>
      <c r="C708" t="s">
        <v>6010</v>
      </c>
      <c r="D708" t="s">
        <v>6177</v>
      </c>
      <c r="E708" t="s">
        <v>6443</v>
      </c>
      <c r="F708" t="s">
        <v>6677</v>
      </c>
      <c r="G708" s="1"/>
      <c r="H708">
        <v>2019</v>
      </c>
      <c r="K708">
        <v>47</v>
      </c>
      <c r="L708">
        <v>54</v>
      </c>
      <c r="M708" t="s">
        <v>6914</v>
      </c>
      <c r="N708" t="s">
        <v>7208</v>
      </c>
      <c r="O708" t="s">
        <v>2830</v>
      </c>
      <c r="P708" t="s">
        <v>7113</v>
      </c>
      <c r="R708" t="str">
        <f>HYPERLINK("http://dx.doi.org/10.1016/j.jlp.2018.08.010","http://dx.doi.org/10.1016/j.jlp.2018.08.010")</f>
        <v>http://dx.doi.org/10.1016/j.jlp.2018.08.010</v>
      </c>
      <c r="S708" t="s">
        <v>7426</v>
      </c>
      <c r="AB708" s="1"/>
      <c r="AE708" t="s">
        <v>7625</v>
      </c>
      <c r="AF708" t="s">
        <v>5981</v>
      </c>
      <c r="AG708" t="s">
        <v>5988</v>
      </c>
    </row>
    <row r="709" spans="1:33" x14ac:dyDescent="0.3">
      <c r="A709" s="4">
        <v>708</v>
      </c>
      <c r="B709" s="6" t="s">
        <v>5992</v>
      </c>
      <c r="C709" t="s">
        <v>6011</v>
      </c>
      <c r="D709" t="s">
        <v>6178</v>
      </c>
      <c r="E709" t="s">
        <v>6444</v>
      </c>
      <c r="F709" t="s">
        <v>6645</v>
      </c>
      <c r="G709" s="1"/>
      <c r="H709">
        <v>2019</v>
      </c>
      <c r="K709">
        <v>1204</v>
      </c>
      <c r="L709">
        <v>1209</v>
      </c>
      <c r="M709" t="s">
        <v>6915</v>
      </c>
      <c r="N709" t="s">
        <v>7192</v>
      </c>
      <c r="O709" t="s">
        <v>2830</v>
      </c>
      <c r="P709" t="s">
        <v>7114</v>
      </c>
      <c r="R709" t="str">
        <f>HYPERLINK("http://dx.doi.org/10.1016/j.ifacol.2019.11.362","http://dx.doi.org/10.1016/j.ifacol.2019.11.362")</f>
        <v>http://dx.doi.org/10.1016/j.ifacol.2019.11.362</v>
      </c>
      <c r="S709" t="s">
        <v>7427</v>
      </c>
      <c r="AB709" s="1"/>
      <c r="AE709" t="s">
        <v>7614</v>
      </c>
      <c r="AF709" t="s">
        <v>7607</v>
      </c>
      <c r="AG709" t="s">
        <v>5988</v>
      </c>
    </row>
    <row r="710" spans="1:33" x14ac:dyDescent="0.3">
      <c r="A710" s="3">
        <v>709</v>
      </c>
      <c r="B710" s="3" t="s">
        <v>5992</v>
      </c>
      <c r="C710" t="s">
        <v>3189</v>
      </c>
      <c r="D710" t="s">
        <v>6179</v>
      </c>
      <c r="E710" t="s">
        <v>6445</v>
      </c>
      <c r="F710" t="s">
        <v>6678</v>
      </c>
      <c r="G710" s="1"/>
      <c r="H710" t="s">
        <v>2830</v>
      </c>
      <c r="K710" t="s">
        <v>2830</v>
      </c>
      <c r="L710" t="s">
        <v>2830</v>
      </c>
      <c r="M710" t="s">
        <v>6916</v>
      </c>
      <c r="N710" t="s">
        <v>7209</v>
      </c>
      <c r="O710" t="s">
        <v>2830</v>
      </c>
      <c r="P710" t="s">
        <v>5075</v>
      </c>
      <c r="R710" t="str">
        <f>HYPERLINK("http://dx.doi.org/10.1002/spe.3164","http://dx.doi.org/10.1002/spe.3164")</f>
        <v>http://dx.doi.org/10.1002/spe.3164</v>
      </c>
      <c r="S710" t="s">
        <v>5686</v>
      </c>
      <c r="AB710" s="1"/>
      <c r="AE710" t="s">
        <v>7626</v>
      </c>
      <c r="AF710" t="s">
        <v>7608</v>
      </c>
      <c r="AG710" t="s">
        <v>5988</v>
      </c>
    </row>
    <row r="711" spans="1:33" x14ac:dyDescent="0.3">
      <c r="A711" s="4">
        <v>710</v>
      </c>
      <c r="B711" s="6" t="s">
        <v>5992</v>
      </c>
      <c r="C711" t="s">
        <v>6012</v>
      </c>
      <c r="D711" t="s">
        <v>6180</v>
      </c>
      <c r="E711" t="s">
        <v>6446</v>
      </c>
      <c r="F711" t="s">
        <v>6679</v>
      </c>
      <c r="G711" s="1"/>
      <c r="H711">
        <v>2020</v>
      </c>
      <c r="K711">
        <v>142</v>
      </c>
      <c r="L711">
        <v>150</v>
      </c>
      <c r="M711" t="s">
        <v>6917</v>
      </c>
      <c r="N711" t="s">
        <v>2830</v>
      </c>
      <c r="O711" t="s">
        <v>7339</v>
      </c>
      <c r="P711" t="s">
        <v>7115</v>
      </c>
      <c r="R711" t="str">
        <f>HYPERLINK("http://dx.doi.org/10.1109/ICWS49710.2020.00026","http://dx.doi.org/10.1109/ICWS49710.2020.00026")</f>
        <v>http://dx.doi.org/10.1109/ICWS49710.2020.00026</v>
      </c>
      <c r="S711" t="s">
        <v>2830</v>
      </c>
      <c r="AB711" s="1"/>
      <c r="AE711" t="s">
        <v>7612</v>
      </c>
      <c r="AF711" t="s">
        <v>7607</v>
      </c>
      <c r="AG711" t="s">
        <v>5988</v>
      </c>
    </row>
    <row r="712" spans="1:33" x14ac:dyDescent="0.3">
      <c r="A712" s="3">
        <v>711</v>
      </c>
      <c r="B712" s="3" t="s">
        <v>5992</v>
      </c>
      <c r="C712" t="s">
        <v>943</v>
      </c>
      <c r="D712" t="s">
        <v>6181</v>
      </c>
      <c r="E712" t="s">
        <v>6447</v>
      </c>
      <c r="F712" t="s">
        <v>6680</v>
      </c>
      <c r="G712" s="1"/>
      <c r="H712">
        <v>2022</v>
      </c>
      <c r="K712">
        <v>5161</v>
      </c>
      <c r="L712">
        <v>5173</v>
      </c>
      <c r="M712" t="s">
        <v>947</v>
      </c>
      <c r="N712" t="s">
        <v>7210</v>
      </c>
      <c r="O712" t="s">
        <v>2830</v>
      </c>
      <c r="P712" t="s">
        <v>949</v>
      </c>
      <c r="R712" t="str">
        <f>HYPERLINK("http://dx.doi.org/10.1109/TCYB.2020.3027724","http://dx.doi.org/10.1109/TCYB.2020.3027724")</f>
        <v>http://dx.doi.org/10.1109/TCYB.2020.3027724</v>
      </c>
      <c r="S712" t="s">
        <v>7428</v>
      </c>
      <c r="AB712" s="1"/>
      <c r="AE712" t="s">
        <v>7618</v>
      </c>
      <c r="AF712" t="s">
        <v>5981</v>
      </c>
      <c r="AG712" t="s">
        <v>5988</v>
      </c>
    </row>
    <row r="713" spans="1:33" x14ac:dyDescent="0.3">
      <c r="A713" s="4">
        <v>712</v>
      </c>
      <c r="B713" s="6" t="s">
        <v>5992</v>
      </c>
      <c r="C713" t="s">
        <v>1638</v>
      </c>
      <c r="D713" t="s">
        <v>6182</v>
      </c>
      <c r="E713" t="s">
        <v>6448</v>
      </c>
      <c r="F713" t="s">
        <v>6681</v>
      </c>
      <c r="G713" s="1"/>
      <c r="H713">
        <v>2016</v>
      </c>
      <c r="K713" t="s">
        <v>2830</v>
      </c>
      <c r="L713" t="s">
        <v>2830</v>
      </c>
      <c r="M713" t="s">
        <v>1642</v>
      </c>
      <c r="N713" t="s">
        <v>2830</v>
      </c>
      <c r="O713" t="s">
        <v>1643</v>
      </c>
      <c r="P713" t="s">
        <v>2830</v>
      </c>
      <c r="R713" t="s">
        <v>2830</v>
      </c>
      <c r="S713" t="s">
        <v>2830</v>
      </c>
      <c r="AB713" s="1"/>
      <c r="AE713" t="s">
        <v>43</v>
      </c>
      <c r="AF713" t="s">
        <v>7607</v>
      </c>
      <c r="AG713" t="s">
        <v>5988</v>
      </c>
    </row>
    <row r="714" spans="1:33" x14ac:dyDescent="0.3">
      <c r="A714" s="3">
        <v>713</v>
      </c>
      <c r="B714" s="3" t="s">
        <v>5992</v>
      </c>
      <c r="C714" t="s">
        <v>6013</v>
      </c>
      <c r="D714" t="s">
        <v>6183</v>
      </c>
      <c r="E714" t="s">
        <v>6449</v>
      </c>
      <c r="F714" t="s">
        <v>6682</v>
      </c>
      <c r="G714" s="1"/>
      <c r="H714">
        <v>2019</v>
      </c>
      <c r="K714" t="s">
        <v>2830</v>
      </c>
      <c r="L714" t="s">
        <v>2830</v>
      </c>
      <c r="M714" t="s">
        <v>6918</v>
      </c>
      <c r="N714" t="s">
        <v>2830</v>
      </c>
      <c r="O714" t="s">
        <v>2830</v>
      </c>
      <c r="P714" t="s">
        <v>5138</v>
      </c>
      <c r="R714" t="str">
        <f>HYPERLINK("http://dx.doi.org/10.3390/app9214502","http://dx.doi.org/10.3390/app9214502")</f>
        <v>http://dx.doi.org/10.3390/app9214502</v>
      </c>
      <c r="S714" t="s">
        <v>7429</v>
      </c>
      <c r="AB714" s="1"/>
      <c r="AE714" t="s">
        <v>5895</v>
      </c>
      <c r="AF714" t="s">
        <v>5981</v>
      </c>
      <c r="AG714" t="s">
        <v>5988</v>
      </c>
    </row>
    <row r="715" spans="1:33" x14ac:dyDescent="0.3">
      <c r="A715" s="4">
        <v>714</v>
      </c>
      <c r="B715" s="6" t="s">
        <v>5992</v>
      </c>
      <c r="C715" t="s">
        <v>3184</v>
      </c>
      <c r="D715" t="s">
        <v>6184</v>
      </c>
      <c r="E715" t="s">
        <v>6450</v>
      </c>
      <c r="F715" t="s">
        <v>6683</v>
      </c>
      <c r="G715" s="1"/>
      <c r="H715">
        <v>2022</v>
      </c>
      <c r="K715">
        <v>2467</v>
      </c>
      <c r="L715">
        <v>2479</v>
      </c>
      <c r="M715" t="s">
        <v>6919</v>
      </c>
      <c r="N715" t="s">
        <v>7211</v>
      </c>
      <c r="O715" t="s">
        <v>2830</v>
      </c>
      <c r="P715" t="s">
        <v>5073</v>
      </c>
      <c r="R715" t="str">
        <f>HYPERLINK("http://dx.doi.org/10.1007/s00170-021-08001-6","http://dx.doi.org/10.1007/s00170-021-08001-6")</f>
        <v>http://dx.doi.org/10.1007/s00170-021-08001-6</v>
      </c>
      <c r="S715" t="s">
        <v>7430</v>
      </c>
      <c r="AB715" s="1"/>
      <c r="AE715" t="s">
        <v>7627</v>
      </c>
      <c r="AF715" t="s">
        <v>5981</v>
      </c>
      <c r="AG715" t="s">
        <v>5988</v>
      </c>
    </row>
    <row r="716" spans="1:33" x14ac:dyDescent="0.3">
      <c r="A716" s="3">
        <v>715</v>
      </c>
      <c r="B716" s="3" t="s">
        <v>5992</v>
      </c>
      <c r="C716" t="s">
        <v>6014</v>
      </c>
      <c r="D716" t="s">
        <v>6185</v>
      </c>
      <c r="E716" t="s">
        <v>6451</v>
      </c>
      <c r="F716" t="s">
        <v>6684</v>
      </c>
      <c r="G716" s="1"/>
      <c r="H716">
        <v>2014</v>
      </c>
      <c r="K716">
        <v>83</v>
      </c>
      <c r="L716">
        <v>92</v>
      </c>
      <c r="M716" t="s">
        <v>1150</v>
      </c>
      <c r="N716" t="s">
        <v>7212</v>
      </c>
      <c r="O716" t="s">
        <v>1151</v>
      </c>
      <c r="P716" t="s">
        <v>2830</v>
      </c>
      <c r="R716" t="s">
        <v>2830</v>
      </c>
      <c r="S716" t="s">
        <v>7431</v>
      </c>
      <c r="AB716" s="1"/>
      <c r="AE716" t="s">
        <v>43</v>
      </c>
      <c r="AF716" t="s">
        <v>7607</v>
      </c>
      <c r="AG716" t="s">
        <v>5988</v>
      </c>
    </row>
    <row r="717" spans="1:33" x14ac:dyDescent="0.3">
      <c r="A717" s="4">
        <v>716</v>
      </c>
      <c r="B717" s="6" t="s">
        <v>5992</v>
      </c>
      <c r="C717" t="s">
        <v>3183</v>
      </c>
      <c r="D717" t="s">
        <v>6186</v>
      </c>
      <c r="E717" t="s">
        <v>6452</v>
      </c>
      <c r="F717" t="s">
        <v>6685</v>
      </c>
      <c r="G717" s="1"/>
      <c r="H717">
        <v>2022</v>
      </c>
      <c r="K717">
        <v>349</v>
      </c>
      <c r="L717">
        <v>363</v>
      </c>
      <c r="M717" t="s">
        <v>6920</v>
      </c>
      <c r="N717" t="s">
        <v>7213</v>
      </c>
      <c r="O717" t="s">
        <v>2830</v>
      </c>
      <c r="P717" t="s">
        <v>5072</v>
      </c>
      <c r="R717" t="str">
        <f>HYPERLINK("http://dx.doi.org/10.2118/208586-PA","http://dx.doi.org/10.2118/208586-PA")</f>
        <v>http://dx.doi.org/10.2118/208586-PA</v>
      </c>
      <c r="S717" t="s">
        <v>2830</v>
      </c>
      <c r="AB717" s="1"/>
      <c r="AE717" t="s">
        <v>7628</v>
      </c>
      <c r="AF717" t="s">
        <v>5981</v>
      </c>
      <c r="AG717" t="s">
        <v>5988</v>
      </c>
    </row>
    <row r="718" spans="1:33" x14ac:dyDescent="0.3">
      <c r="A718" s="3">
        <v>717</v>
      </c>
      <c r="B718" s="3" t="s">
        <v>5992</v>
      </c>
      <c r="C718" t="s">
        <v>6015</v>
      </c>
      <c r="D718" t="s">
        <v>6187</v>
      </c>
      <c r="E718" t="s">
        <v>6453</v>
      </c>
      <c r="F718" t="s">
        <v>6686</v>
      </c>
      <c r="G718" s="1"/>
      <c r="H718">
        <v>2022</v>
      </c>
      <c r="K718">
        <v>65</v>
      </c>
      <c r="L718">
        <v>72</v>
      </c>
      <c r="M718" t="s">
        <v>6921</v>
      </c>
      <c r="N718" t="s">
        <v>7214</v>
      </c>
      <c r="O718" t="s">
        <v>7340</v>
      </c>
      <c r="P718" t="s">
        <v>7116</v>
      </c>
      <c r="R718" t="str">
        <f>HYPERLINK("http://dx.doi.org/10.1007/978-3-030-93639-6_6","http://dx.doi.org/10.1007/978-3-030-93639-6_6")</f>
        <v>http://dx.doi.org/10.1007/978-3-030-93639-6_6</v>
      </c>
      <c r="S718" t="s">
        <v>7432</v>
      </c>
      <c r="AB718" s="1"/>
      <c r="AE718" t="s">
        <v>7629</v>
      </c>
      <c r="AF718" t="s">
        <v>7607</v>
      </c>
      <c r="AG718" t="s">
        <v>5988</v>
      </c>
    </row>
    <row r="719" spans="1:33" x14ac:dyDescent="0.3">
      <c r="A719" s="4">
        <v>718</v>
      </c>
      <c r="B719" s="6" t="s">
        <v>5992</v>
      </c>
      <c r="C719" t="s">
        <v>6016</v>
      </c>
      <c r="D719" t="s">
        <v>6188</v>
      </c>
      <c r="E719" t="s">
        <v>6454</v>
      </c>
      <c r="F719" t="s">
        <v>6687</v>
      </c>
      <c r="G719" s="1"/>
      <c r="H719">
        <v>2017</v>
      </c>
      <c r="K719">
        <v>519</v>
      </c>
      <c r="L719">
        <v>523</v>
      </c>
      <c r="M719" t="s">
        <v>431</v>
      </c>
      <c r="N719" t="s">
        <v>2830</v>
      </c>
      <c r="O719" t="s">
        <v>432</v>
      </c>
      <c r="P719" t="s">
        <v>2830</v>
      </c>
      <c r="R719" t="s">
        <v>2830</v>
      </c>
      <c r="S719" t="s">
        <v>7433</v>
      </c>
      <c r="AB719" s="1"/>
      <c r="AE719" t="s">
        <v>43</v>
      </c>
      <c r="AF719" t="s">
        <v>7607</v>
      </c>
      <c r="AG719" t="s">
        <v>5988</v>
      </c>
    </row>
    <row r="720" spans="1:33" x14ac:dyDescent="0.3">
      <c r="A720" s="3">
        <v>719</v>
      </c>
      <c r="B720" s="3" t="s">
        <v>5992</v>
      </c>
      <c r="C720" t="s">
        <v>6017</v>
      </c>
      <c r="D720" t="s">
        <v>6189</v>
      </c>
      <c r="E720" t="s">
        <v>6455</v>
      </c>
      <c r="F720" t="s">
        <v>6688</v>
      </c>
      <c r="G720" s="1"/>
      <c r="H720">
        <v>2016</v>
      </c>
      <c r="K720" t="s">
        <v>2830</v>
      </c>
      <c r="L720" t="s">
        <v>2830</v>
      </c>
      <c r="M720" t="s">
        <v>6922</v>
      </c>
      <c r="N720" t="s">
        <v>7215</v>
      </c>
      <c r="O720" t="s">
        <v>604</v>
      </c>
      <c r="P720" t="s">
        <v>2830</v>
      </c>
      <c r="R720" t="s">
        <v>2830</v>
      </c>
      <c r="S720" t="s">
        <v>7434</v>
      </c>
      <c r="AB720" s="1"/>
      <c r="AE720" t="s">
        <v>43</v>
      </c>
      <c r="AF720" t="s">
        <v>7607</v>
      </c>
      <c r="AG720" t="s">
        <v>5988</v>
      </c>
    </row>
    <row r="721" spans="1:33" x14ac:dyDescent="0.3">
      <c r="A721" s="4">
        <v>720</v>
      </c>
      <c r="B721" s="6" t="s">
        <v>5992</v>
      </c>
      <c r="C721" t="s">
        <v>6018</v>
      </c>
      <c r="D721" t="s">
        <v>6190</v>
      </c>
      <c r="E721" t="s">
        <v>6456</v>
      </c>
      <c r="F721" t="s">
        <v>6689</v>
      </c>
      <c r="G721" s="1"/>
      <c r="H721">
        <v>2016</v>
      </c>
      <c r="K721" t="s">
        <v>2830</v>
      </c>
      <c r="L721" t="s">
        <v>2830</v>
      </c>
      <c r="M721" t="s">
        <v>6923</v>
      </c>
      <c r="N721" t="s">
        <v>7216</v>
      </c>
      <c r="O721" t="s">
        <v>2830</v>
      </c>
      <c r="P721" t="s">
        <v>7117</v>
      </c>
      <c r="R721" t="str">
        <f>HYPERLINK("http://dx.doi.org/10.1051/matecconf/20166810006","http://dx.doi.org/10.1051/matecconf/20166810006")</f>
        <v>http://dx.doi.org/10.1051/matecconf/20166810006</v>
      </c>
      <c r="S721" t="s">
        <v>2830</v>
      </c>
      <c r="AB721" s="1"/>
      <c r="AE721" t="s">
        <v>7630</v>
      </c>
      <c r="AF721" t="s">
        <v>7607</v>
      </c>
      <c r="AG721" t="s">
        <v>5988</v>
      </c>
    </row>
    <row r="722" spans="1:33" x14ac:dyDescent="0.3">
      <c r="A722" s="3">
        <v>721</v>
      </c>
      <c r="B722" s="3" t="s">
        <v>5992</v>
      </c>
      <c r="C722" t="s">
        <v>6019</v>
      </c>
      <c r="D722" t="s">
        <v>6191</v>
      </c>
      <c r="E722" t="s">
        <v>6457</v>
      </c>
      <c r="F722" t="s">
        <v>6690</v>
      </c>
      <c r="G722" s="1"/>
      <c r="H722">
        <v>2018</v>
      </c>
      <c r="K722">
        <v>107</v>
      </c>
      <c r="L722">
        <v>114</v>
      </c>
      <c r="M722" t="s">
        <v>6924</v>
      </c>
      <c r="N722" t="s">
        <v>2830</v>
      </c>
      <c r="O722" t="s">
        <v>7341</v>
      </c>
      <c r="P722" t="s">
        <v>5164</v>
      </c>
      <c r="R722" t="str">
        <f>HYPERLINK("http://dx.doi.org/10.1145/3184407.3184436","http://dx.doi.org/10.1145/3184407.3184436")</f>
        <v>http://dx.doi.org/10.1145/3184407.3184436</v>
      </c>
      <c r="S722" t="s">
        <v>7435</v>
      </c>
      <c r="AB722" s="1"/>
      <c r="AE722" t="s">
        <v>7621</v>
      </c>
      <c r="AF722" t="s">
        <v>7607</v>
      </c>
      <c r="AG722" t="s">
        <v>5988</v>
      </c>
    </row>
    <row r="723" spans="1:33" x14ac:dyDescent="0.3">
      <c r="A723" s="4">
        <v>722</v>
      </c>
      <c r="B723" s="6" t="s">
        <v>5992</v>
      </c>
      <c r="C723" t="s">
        <v>3179</v>
      </c>
      <c r="D723" t="s">
        <v>6192</v>
      </c>
      <c r="E723" t="s">
        <v>6458</v>
      </c>
      <c r="F723" t="s">
        <v>6691</v>
      </c>
      <c r="G723" s="1"/>
      <c r="H723">
        <v>2022</v>
      </c>
      <c r="K723" t="s">
        <v>2830</v>
      </c>
      <c r="L723" t="s">
        <v>2830</v>
      </c>
      <c r="M723" t="s">
        <v>6925</v>
      </c>
      <c r="N723" t="s">
        <v>2830</v>
      </c>
      <c r="O723" t="s">
        <v>2830</v>
      </c>
      <c r="P723" t="s">
        <v>5068</v>
      </c>
      <c r="R723" t="str">
        <f>HYPERLINK("http://dx.doi.org/10.3390/s22072479","http://dx.doi.org/10.3390/s22072479")</f>
        <v>http://dx.doi.org/10.3390/s22072479</v>
      </c>
      <c r="S723" t="s">
        <v>7436</v>
      </c>
      <c r="AB723" s="1"/>
      <c r="AE723" t="s">
        <v>5895</v>
      </c>
      <c r="AF723" t="s">
        <v>5981</v>
      </c>
      <c r="AG723" t="s">
        <v>5988</v>
      </c>
    </row>
    <row r="724" spans="1:33" x14ac:dyDescent="0.3">
      <c r="A724" s="3">
        <v>723</v>
      </c>
      <c r="B724" s="3" t="s">
        <v>5992</v>
      </c>
      <c r="C724" t="s">
        <v>169</v>
      </c>
      <c r="D724" t="s">
        <v>6193</v>
      </c>
      <c r="E724" t="s">
        <v>6459</v>
      </c>
      <c r="F724" t="s">
        <v>6692</v>
      </c>
      <c r="G724" s="1"/>
      <c r="H724">
        <v>2020</v>
      </c>
      <c r="K724">
        <v>1920</v>
      </c>
      <c r="L724">
        <v>1925</v>
      </c>
      <c r="M724" t="s">
        <v>173</v>
      </c>
      <c r="N724" t="s">
        <v>7217</v>
      </c>
      <c r="O724" t="s">
        <v>175</v>
      </c>
      <c r="P724" t="s">
        <v>176</v>
      </c>
      <c r="R724" t="str">
        <f>HYPERLINK("http://dx.doi.org/10.1109/TrustCom50675.2020.00262","http://dx.doi.org/10.1109/TrustCom50675.2020.00262")</f>
        <v>http://dx.doi.org/10.1109/TrustCom50675.2020.00262</v>
      </c>
      <c r="S724" t="s">
        <v>7437</v>
      </c>
      <c r="AB724" s="1"/>
      <c r="AE724" t="s">
        <v>7612</v>
      </c>
      <c r="AF724" t="s">
        <v>7607</v>
      </c>
      <c r="AG724" t="s">
        <v>5988</v>
      </c>
    </row>
    <row r="725" spans="1:33" x14ac:dyDescent="0.3">
      <c r="A725" s="4">
        <v>724</v>
      </c>
      <c r="B725" s="6" t="s">
        <v>5992</v>
      </c>
      <c r="C725" t="s">
        <v>6020</v>
      </c>
      <c r="D725" t="s">
        <v>6194</v>
      </c>
      <c r="E725" t="s">
        <v>6460</v>
      </c>
      <c r="F725" t="s">
        <v>6693</v>
      </c>
      <c r="G725" s="1"/>
      <c r="H725">
        <v>2016</v>
      </c>
      <c r="K725">
        <v>1</v>
      </c>
      <c r="L725">
        <v>12</v>
      </c>
      <c r="M725" t="s">
        <v>6926</v>
      </c>
      <c r="N725" t="s">
        <v>2830</v>
      </c>
      <c r="O725" t="s">
        <v>7342</v>
      </c>
      <c r="P725" t="s">
        <v>5182</v>
      </c>
      <c r="R725" t="str">
        <f>HYPERLINK("http://dx.doi.org/10.1145/2994487.2994490","http://dx.doi.org/10.1145/2994487.2994490")</f>
        <v>http://dx.doi.org/10.1145/2994487.2994490</v>
      </c>
      <c r="S725" t="s">
        <v>7438</v>
      </c>
      <c r="AB725" s="1"/>
      <c r="AE725" t="s">
        <v>7621</v>
      </c>
      <c r="AF725" t="s">
        <v>7607</v>
      </c>
      <c r="AG725" t="s">
        <v>5988</v>
      </c>
    </row>
    <row r="726" spans="1:33" x14ac:dyDescent="0.3">
      <c r="A726" s="3">
        <v>725</v>
      </c>
      <c r="B726" s="3" t="s">
        <v>5992</v>
      </c>
      <c r="C726" t="s">
        <v>82</v>
      </c>
      <c r="D726" t="s">
        <v>6195</v>
      </c>
      <c r="E726" t="s">
        <v>6461</v>
      </c>
      <c r="F726" t="s">
        <v>6694</v>
      </c>
      <c r="G726" s="1"/>
      <c r="H726">
        <v>2021</v>
      </c>
      <c r="K726" t="s">
        <v>2830</v>
      </c>
      <c r="L726" t="s">
        <v>2830</v>
      </c>
      <c r="M726" t="s">
        <v>86</v>
      </c>
      <c r="N726" t="s">
        <v>2830</v>
      </c>
      <c r="O726" t="s">
        <v>87</v>
      </c>
      <c r="P726" t="s">
        <v>88</v>
      </c>
      <c r="R726" t="str">
        <f>HYPERLINK("http://dx.doi.org/10.1109/ICECIE52348.2021.9664675","http://dx.doi.org/10.1109/ICECIE52348.2021.9664675")</f>
        <v>http://dx.doi.org/10.1109/ICECIE52348.2021.9664675</v>
      </c>
      <c r="S726" t="s">
        <v>7439</v>
      </c>
      <c r="AB726" s="1"/>
      <c r="AE726" t="s">
        <v>43</v>
      </c>
      <c r="AF726" t="s">
        <v>7607</v>
      </c>
      <c r="AG726" t="s">
        <v>5988</v>
      </c>
    </row>
    <row r="727" spans="1:33" x14ac:dyDescent="0.3">
      <c r="A727" s="4">
        <v>726</v>
      </c>
      <c r="B727" s="6" t="s">
        <v>5992</v>
      </c>
      <c r="C727" t="s">
        <v>6021</v>
      </c>
      <c r="D727" t="s">
        <v>6196</v>
      </c>
      <c r="E727" t="s">
        <v>6462</v>
      </c>
      <c r="F727" t="s">
        <v>6695</v>
      </c>
      <c r="G727" s="1"/>
      <c r="H727">
        <v>2007</v>
      </c>
      <c r="K727">
        <v>244</v>
      </c>
      <c r="L727" t="s">
        <v>7100</v>
      </c>
      <c r="M727" t="s">
        <v>6927</v>
      </c>
      <c r="N727" t="s">
        <v>7195</v>
      </c>
      <c r="O727" t="s">
        <v>7343</v>
      </c>
      <c r="P727" t="s">
        <v>2830</v>
      </c>
      <c r="R727" t="s">
        <v>2830</v>
      </c>
      <c r="S727" t="s">
        <v>2830</v>
      </c>
      <c r="AB727" s="1"/>
      <c r="AE727" t="s">
        <v>7623</v>
      </c>
      <c r="AF727" t="s">
        <v>7607</v>
      </c>
      <c r="AG727" t="s">
        <v>5988</v>
      </c>
    </row>
    <row r="728" spans="1:33" x14ac:dyDescent="0.3">
      <c r="A728" s="3">
        <v>727</v>
      </c>
      <c r="B728" s="3" t="s">
        <v>5992</v>
      </c>
      <c r="C728" t="s">
        <v>3303</v>
      </c>
      <c r="D728" t="s">
        <v>6197</v>
      </c>
      <c r="E728" t="s">
        <v>6463</v>
      </c>
      <c r="F728" t="s">
        <v>6696</v>
      </c>
      <c r="G728" s="1"/>
      <c r="H728">
        <v>2019</v>
      </c>
      <c r="K728">
        <v>63</v>
      </c>
      <c r="L728">
        <v>78</v>
      </c>
      <c r="M728" t="s">
        <v>6928</v>
      </c>
      <c r="N728" t="s">
        <v>7195</v>
      </c>
      <c r="O728" t="s">
        <v>7344</v>
      </c>
      <c r="P728" t="s">
        <v>5149</v>
      </c>
      <c r="R728" t="str">
        <f>HYPERLINK("http://dx.doi.org/10.1007/978-3-030-27615-7_5","http://dx.doi.org/10.1007/978-3-030-27615-7_5")</f>
        <v>http://dx.doi.org/10.1007/978-3-030-27615-7_5</v>
      </c>
      <c r="S728" t="s">
        <v>7440</v>
      </c>
      <c r="AB728" s="1"/>
      <c r="AE728" t="s">
        <v>7615</v>
      </c>
      <c r="AF728" t="s">
        <v>7607</v>
      </c>
      <c r="AG728" t="s">
        <v>5988</v>
      </c>
    </row>
    <row r="729" spans="1:33" x14ac:dyDescent="0.3">
      <c r="A729" s="4">
        <v>728</v>
      </c>
      <c r="B729" s="6" t="s">
        <v>5992</v>
      </c>
      <c r="C729" t="s">
        <v>6022</v>
      </c>
      <c r="D729" t="s">
        <v>6198</v>
      </c>
      <c r="E729" t="s">
        <v>6464</v>
      </c>
      <c r="F729" t="s">
        <v>6697</v>
      </c>
      <c r="G729" s="1"/>
      <c r="H729">
        <v>2008</v>
      </c>
      <c r="K729">
        <v>610</v>
      </c>
      <c r="L729" t="s">
        <v>7100</v>
      </c>
      <c r="M729" t="s">
        <v>6929</v>
      </c>
      <c r="N729" t="s">
        <v>2830</v>
      </c>
      <c r="O729" t="s">
        <v>7345</v>
      </c>
      <c r="P729" t="s">
        <v>7118</v>
      </c>
      <c r="R729" t="str">
        <f>HYPERLINK("http://dx.doi.org/10.1109/ARES.2008.148","http://dx.doi.org/10.1109/ARES.2008.148")</f>
        <v>http://dx.doi.org/10.1109/ARES.2008.148</v>
      </c>
      <c r="S729" t="s">
        <v>2830</v>
      </c>
      <c r="AB729" s="1"/>
      <c r="AE729" t="s">
        <v>7612</v>
      </c>
      <c r="AF729" t="s">
        <v>7607</v>
      </c>
      <c r="AG729" t="s">
        <v>5988</v>
      </c>
    </row>
    <row r="730" spans="1:33" x14ac:dyDescent="0.3">
      <c r="A730" s="3">
        <v>729</v>
      </c>
      <c r="B730" s="3" t="s">
        <v>5992</v>
      </c>
      <c r="C730" t="s">
        <v>3296</v>
      </c>
      <c r="D730" t="s">
        <v>6199</v>
      </c>
      <c r="E730" t="s">
        <v>6465</v>
      </c>
      <c r="F730" t="s">
        <v>6698</v>
      </c>
      <c r="G730" s="1"/>
      <c r="H730">
        <v>2019</v>
      </c>
      <c r="K730" t="s">
        <v>2830</v>
      </c>
      <c r="L730" t="s">
        <v>2830</v>
      </c>
      <c r="M730" t="s">
        <v>6930</v>
      </c>
      <c r="N730" t="s">
        <v>7218</v>
      </c>
      <c r="O730" t="s">
        <v>2830</v>
      </c>
      <c r="P730" t="s">
        <v>5142</v>
      </c>
      <c r="R730" t="str">
        <f>HYPERLINK("http://dx.doi.org/10.1371/journal.pone.0218341","http://dx.doi.org/10.1371/journal.pone.0218341")</f>
        <v>http://dx.doi.org/10.1371/journal.pone.0218341</v>
      </c>
      <c r="S730" t="s">
        <v>2830</v>
      </c>
      <c r="AB730" s="1"/>
      <c r="AE730" t="s">
        <v>7631</v>
      </c>
      <c r="AF730" t="s">
        <v>5981</v>
      </c>
      <c r="AG730" t="s">
        <v>5988</v>
      </c>
    </row>
    <row r="731" spans="1:33" x14ac:dyDescent="0.3">
      <c r="A731" s="4">
        <v>730</v>
      </c>
      <c r="B731" s="6" t="s">
        <v>5992</v>
      </c>
      <c r="C731" t="s">
        <v>827</v>
      </c>
      <c r="D731" t="s">
        <v>6200</v>
      </c>
      <c r="E731" t="s">
        <v>6466</v>
      </c>
      <c r="F731" t="s">
        <v>6699</v>
      </c>
      <c r="G731" s="1"/>
      <c r="H731">
        <v>2021</v>
      </c>
      <c r="K731" t="s">
        <v>2830</v>
      </c>
      <c r="L731" t="s">
        <v>2830</v>
      </c>
      <c r="M731" t="s">
        <v>6931</v>
      </c>
      <c r="N731" t="s">
        <v>2830</v>
      </c>
      <c r="O731" t="s">
        <v>832</v>
      </c>
      <c r="P731" t="s">
        <v>833</v>
      </c>
      <c r="R731" t="str">
        <f>HYPERLINK("http://dx.doi.org/10.1109/RWS52686.2021.9611805","http://dx.doi.org/10.1109/RWS52686.2021.9611805")</f>
        <v>http://dx.doi.org/10.1109/RWS52686.2021.9611805</v>
      </c>
      <c r="S731" t="s">
        <v>7441</v>
      </c>
      <c r="AB731" s="1"/>
      <c r="AE731" t="s">
        <v>43</v>
      </c>
      <c r="AF731" t="s">
        <v>7607</v>
      </c>
      <c r="AG731" t="s">
        <v>5988</v>
      </c>
    </row>
    <row r="732" spans="1:33" x14ac:dyDescent="0.3">
      <c r="A732" s="3">
        <v>731</v>
      </c>
      <c r="B732" s="3" t="s">
        <v>5992</v>
      </c>
      <c r="C732" t="s">
        <v>6023</v>
      </c>
      <c r="D732" t="s">
        <v>6201</v>
      </c>
      <c r="E732" t="s">
        <v>2830</v>
      </c>
      <c r="F732" t="s">
        <v>6700</v>
      </c>
      <c r="G732" s="1"/>
      <c r="H732">
        <v>2022</v>
      </c>
      <c r="K732">
        <v>44</v>
      </c>
      <c r="L732">
        <v>59</v>
      </c>
      <c r="M732" t="s">
        <v>6932</v>
      </c>
      <c r="N732" t="s">
        <v>2830</v>
      </c>
      <c r="O732" t="s">
        <v>7346</v>
      </c>
      <c r="P732" t="s">
        <v>7119</v>
      </c>
      <c r="R732" t="str">
        <f>HYPERLINK("http://dx.doi.org/10.1109/EuroSP53844.2022.00011","http://dx.doi.org/10.1109/EuroSP53844.2022.00011")</f>
        <v>http://dx.doi.org/10.1109/EuroSP53844.2022.00011</v>
      </c>
      <c r="S732" t="s">
        <v>7442</v>
      </c>
      <c r="AB732" s="1"/>
      <c r="AE732" t="s">
        <v>7612</v>
      </c>
      <c r="AF732" t="s">
        <v>7607</v>
      </c>
      <c r="AG732" t="s">
        <v>5988</v>
      </c>
    </row>
    <row r="733" spans="1:33" x14ac:dyDescent="0.3">
      <c r="A733" s="4">
        <v>732</v>
      </c>
      <c r="B733" s="6" t="s">
        <v>5992</v>
      </c>
      <c r="C733" t="s">
        <v>3168</v>
      </c>
      <c r="D733" t="s">
        <v>6202</v>
      </c>
      <c r="E733" t="s">
        <v>6467</v>
      </c>
      <c r="F733" t="s">
        <v>6701</v>
      </c>
      <c r="G733" s="1"/>
      <c r="H733">
        <v>2022</v>
      </c>
      <c r="K733" t="s">
        <v>2830</v>
      </c>
      <c r="L733" t="s">
        <v>2830</v>
      </c>
      <c r="M733" t="s">
        <v>6933</v>
      </c>
      <c r="N733" t="s">
        <v>7219</v>
      </c>
      <c r="O733" t="s">
        <v>2830</v>
      </c>
      <c r="P733" t="s">
        <v>5057</v>
      </c>
      <c r="R733" t="str">
        <f>HYPERLINK("http://dx.doi.org/10.3390/computers11080117","http://dx.doi.org/10.3390/computers11080117")</f>
        <v>http://dx.doi.org/10.3390/computers11080117</v>
      </c>
      <c r="S733" t="s">
        <v>7443</v>
      </c>
      <c r="AB733" s="1"/>
      <c r="AE733" t="s">
        <v>5895</v>
      </c>
      <c r="AF733" t="s">
        <v>5981</v>
      </c>
      <c r="AG733" t="s">
        <v>5988</v>
      </c>
    </row>
    <row r="734" spans="1:33" x14ac:dyDescent="0.3">
      <c r="A734" s="3">
        <v>733</v>
      </c>
      <c r="B734" s="3" t="s">
        <v>5992</v>
      </c>
      <c r="C734" t="s">
        <v>3429</v>
      </c>
      <c r="D734" t="s">
        <v>6203</v>
      </c>
      <c r="E734" t="s">
        <v>6468</v>
      </c>
      <c r="F734" t="s">
        <v>6702</v>
      </c>
      <c r="G734" s="1"/>
      <c r="H734">
        <v>2008</v>
      </c>
      <c r="K734">
        <v>1508</v>
      </c>
      <c r="L734">
        <v>1526</v>
      </c>
      <c r="M734" t="s">
        <v>6934</v>
      </c>
      <c r="N734" t="s">
        <v>7220</v>
      </c>
      <c r="O734" t="s">
        <v>2830</v>
      </c>
      <c r="P734" t="s">
        <v>5221</v>
      </c>
      <c r="R734" t="str">
        <f>HYPERLINK("http://dx.doi.org/10.1002/sim.3017","http://dx.doi.org/10.1002/sim.3017")</f>
        <v>http://dx.doi.org/10.1002/sim.3017</v>
      </c>
      <c r="S734" t="s">
        <v>7444</v>
      </c>
      <c r="AB734" s="1"/>
      <c r="AE734" t="s">
        <v>7632</v>
      </c>
      <c r="AF734" t="s">
        <v>5981</v>
      </c>
      <c r="AG734" t="s">
        <v>5988</v>
      </c>
    </row>
    <row r="735" spans="1:33" x14ac:dyDescent="0.3">
      <c r="A735" s="4">
        <v>734</v>
      </c>
      <c r="B735" s="6" t="s">
        <v>5992</v>
      </c>
      <c r="C735" t="s">
        <v>6024</v>
      </c>
      <c r="D735" t="s">
        <v>6204</v>
      </c>
      <c r="E735" t="s">
        <v>6469</v>
      </c>
      <c r="F735" t="s">
        <v>6703</v>
      </c>
      <c r="G735" s="1"/>
      <c r="H735">
        <v>2017</v>
      </c>
      <c r="K735">
        <v>1051</v>
      </c>
      <c r="L735">
        <v>1062</v>
      </c>
      <c r="M735" t="s">
        <v>6935</v>
      </c>
      <c r="N735" t="s">
        <v>7221</v>
      </c>
      <c r="O735" t="s">
        <v>2830</v>
      </c>
      <c r="P735" t="s">
        <v>2830</v>
      </c>
      <c r="R735" t="s">
        <v>2830</v>
      </c>
      <c r="S735" t="s">
        <v>2830</v>
      </c>
      <c r="AB735" s="1"/>
      <c r="AE735" t="s">
        <v>7633</v>
      </c>
      <c r="AF735" t="s">
        <v>7607</v>
      </c>
      <c r="AG735" t="s">
        <v>5988</v>
      </c>
    </row>
    <row r="736" spans="1:33" x14ac:dyDescent="0.3">
      <c r="A736" s="3">
        <v>735</v>
      </c>
      <c r="B736" s="3" t="s">
        <v>5992</v>
      </c>
      <c r="C736" t="s">
        <v>6025</v>
      </c>
      <c r="D736" t="s">
        <v>6205</v>
      </c>
      <c r="E736" t="s">
        <v>6470</v>
      </c>
      <c r="F736" t="s">
        <v>6704</v>
      </c>
      <c r="G736" s="1"/>
      <c r="H736">
        <v>2019</v>
      </c>
      <c r="K736">
        <v>63</v>
      </c>
      <c r="L736">
        <v>66</v>
      </c>
      <c r="M736" t="s">
        <v>2114</v>
      </c>
      <c r="N736" t="s">
        <v>2830</v>
      </c>
      <c r="O736" t="s">
        <v>2115</v>
      </c>
      <c r="P736" t="s">
        <v>2116</v>
      </c>
      <c r="R736" t="str">
        <f>HYPERLINK("http://dx.doi.org/10.1109/AI4I46381.2019.00023","http://dx.doi.org/10.1109/AI4I46381.2019.00023")</f>
        <v>http://dx.doi.org/10.1109/AI4I46381.2019.00023</v>
      </c>
      <c r="S736" t="s">
        <v>7445</v>
      </c>
      <c r="AB736" s="1"/>
      <c r="AE736" t="s">
        <v>43</v>
      </c>
      <c r="AF736" t="s">
        <v>7607</v>
      </c>
      <c r="AG736" t="s">
        <v>5988</v>
      </c>
    </row>
    <row r="737" spans="1:33" x14ac:dyDescent="0.3">
      <c r="A737" s="4">
        <v>736</v>
      </c>
      <c r="B737" s="6" t="s">
        <v>5992</v>
      </c>
      <c r="C737" t="s">
        <v>839</v>
      </c>
      <c r="D737" t="s">
        <v>6206</v>
      </c>
      <c r="E737" t="s">
        <v>6471</v>
      </c>
      <c r="F737" t="s">
        <v>6705</v>
      </c>
      <c r="G737" s="1"/>
      <c r="H737">
        <v>2018</v>
      </c>
      <c r="K737">
        <v>151</v>
      </c>
      <c r="L737">
        <v>158</v>
      </c>
      <c r="M737" t="s">
        <v>6936</v>
      </c>
      <c r="N737" t="s">
        <v>2830</v>
      </c>
      <c r="O737" t="s">
        <v>844</v>
      </c>
      <c r="P737" t="s">
        <v>845</v>
      </c>
      <c r="R737" t="str">
        <f>HYPERLINK("http://dx.doi.org/10.1109/DASC/PiCom/DataCom/CyberSciTec.2018.00037","http://dx.doi.org/10.1109/DASC/PiCom/DataCom/CyberSciTec.2018.00037")</f>
        <v>http://dx.doi.org/10.1109/DASC/PiCom/DataCom/CyberSciTec.2018.00037</v>
      </c>
      <c r="S737" t="s">
        <v>7446</v>
      </c>
      <c r="AB737" s="1"/>
      <c r="AE737" t="s">
        <v>43</v>
      </c>
      <c r="AF737" t="s">
        <v>7607</v>
      </c>
      <c r="AG737" t="s">
        <v>5988</v>
      </c>
    </row>
    <row r="738" spans="1:33" x14ac:dyDescent="0.3">
      <c r="A738" s="3">
        <v>737</v>
      </c>
      <c r="B738" s="3" t="s">
        <v>5992</v>
      </c>
      <c r="C738" t="s">
        <v>3362</v>
      </c>
      <c r="D738" t="s">
        <v>6173</v>
      </c>
      <c r="E738" t="s">
        <v>6439</v>
      </c>
      <c r="F738" t="s">
        <v>6706</v>
      </c>
      <c r="G738" s="1"/>
      <c r="H738">
        <v>2016</v>
      </c>
      <c r="K738" t="s">
        <v>2830</v>
      </c>
      <c r="L738" t="s">
        <v>2830</v>
      </c>
      <c r="M738" t="s">
        <v>6937</v>
      </c>
      <c r="N738" t="s">
        <v>7222</v>
      </c>
      <c r="O738" t="s">
        <v>2830</v>
      </c>
      <c r="P738" t="s">
        <v>5189</v>
      </c>
      <c r="R738" t="str">
        <f>HYPERLINK("http://dx.doi.org/10.1155/2016/1652475","http://dx.doi.org/10.1155/2016/1652475")</f>
        <v>http://dx.doi.org/10.1155/2016/1652475</v>
      </c>
      <c r="S738" t="s">
        <v>2830</v>
      </c>
      <c r="AB738" s="1"/>
      <c r="AE738" t="s">
        <v>7634</v>
      </c>
      <c r="AF738" t="s">
        <v>5981</v>
      </c>
      <c r="AG738" t="s">
        <v>5988</v>
      </c>
    </row>
    <row r="739" spans="1:33" x14ac:dyDescent="0.3">
      <c r="A739" s="4">
        <v>738</v>
      </c>
      <c r="B739" s="6" t="s">
        <v>5992</v>
      </c>
      <c r="C739" t="s">
        <v>6026</v>
      </c>
      <c r="D739" t="s">
        <v>6207</v>
      </c>
      <c r="E739" t="s">
        <v>6472</v>
      </c>
      <c r="F739" t="s">
        <v>6707</v>
      </c>
      <c r="G739" s="1"/>
      <c r="H739">
        <v>2022</v>
      </c>
      <c r="K739">
        <v>51</v>
      </c>
      <c r="L739">
        <v>62</v>
      </c>
      <c r="M739" t="s">
        <v>6938</v>
      </c>
      <c r="N739" t="s">
        <v>7223</v>
      </c>
      <c r="O739" t="s">
        <v>7347</v>
      </c>
      <c r="P739" t="s">
        <v>7120</v>
      </c>
      <c r="R739" t="str">
        <f>HYPERLINK("http://dx.doi.org/10.5220/0010774900003124","http://dx.doi.org/10.5220/0010774900003124")</f>
        <v>http://dx.doi.org/10.5220/0010774900003124</v>
      </c>
      <c r="S739" t="s">
        <v>7447</v>
      </c>
      <c r="AB739" s="1"/>
      <c r="AE739" t="s">
        <v>7635</v>
      </c>
      <c r="AF739" t="s">
        <v>7607</v>
      </c>
      <c r="AG739" t="s">
        <v>5988</v>
      </c>
    </row>
    <row r="740" spans="1:33" x14ac:dyDescent="0.3">
      <c r="A740" s="3">
        <v>739</v>
      </c>
      <c r="B740" s="3" t="s">
        <v>5992</v>
      </c>
      <c r="C740" t="s">
        <v>6027</v>
      </c>
      <c r="D740" t="s">
        <v>6208</v>
      </c>
      <c r="E740" t="s">
        <v>6473</v>
      </c>
      <c r="F740" t="s">
        <v>6708</v>
      </c>
      <c r="G740" s="1"/>
      <c r="H740">
        <v>2018</v>
      </c>
      <c r="K740">
        <v>34</v>
      </c>
      <c r="L740">
        <v>44</v>
      </c>
      <c r="M740" t="s">
        <v>6939</v>
      </c>
      <c r="N740" t="s">
        <v>2830</v>
      </c>
      <c r="O740" t="s">
        <v>7348</v>
      </c>
      <c r="P740" t="s">
        <v>5156</v>
      </c>
      <c r="R740" t="str">
        <f>HYPERLINK("http://dx.doi.org/10.1145/3239372.3239398","http://dx.doi.org/10.1145/3239372.3239398")</f>
        <v>http://dx.doi.org/10.1145/3239372.3239398</v>
      </c>
      <c r="S740" t="s">
        <v>7448</v>
      </c>
      <c r="AB740" s="1"/>
      <c r="AE740" t="s">
        <v>7621</v>
      </c>
      <c r="AF740" t="s">
        <v>7607</v>
      </c>
      <c r="AG740" t="s">
        <v>5988</v>
      </c>
    </row>
    <row r="741" spans="1:33" x14ac:dyDescent="0.3">
      <c r="A741" s="4">
        <v>740</v>
      </c>
      <c r="B741" s="6" t="s">
        <v>5992</v>
      </c>
      <c r="C741" t="s">
        <v>6028</v>
      </c>
      <c r="D741" t="s">
        <v>6209</v>
      </c>
      <c r="E741" t="s">
        <v>6474</v>
      </c>
      <c r="F741" t="s">
        <v>6709</v>
      </c>
      <c r="G741" s="1"/>
      <c r="H741">
        <v>2017</v>
      </c>
      <c r="K741">
        <v>90</v>
      </c>
      <c r="L741">
        <v>100</v>
      </c>
      <c r="M741" t="s">
        <v>6940</v>
      </c>
      <c r="N741" t="s">
        <v>7203</v>
      </c>
      <c r="O741" t="s">
        <v>7349</v>
      </c>
      <c r="P741" t="s">
        <v>7121</v>
      </c>
      <c r="R741" t="str">
        <f>HYPERLINK("http://dx.doi.org/10.1109/ISSRE.2017.12","http://dx.doi.org/10.1109/ISSRE.2017.12")</f>
        <v>http://dx.doi.org/10.1109/ISSRE.2017.12</v>
      </c>
      <c r="S741" t="s">
        <v>7449</v>
      </c>
      <c r="AB741" s="1"/>
      <c r="AE741" t="s">
        <v>43</v>
      </c>
      <c r="AF741" t="s">
        <v>7607</v>
      </c>
      <c r="AG741" t="s">
        <v>5988</v>
      </c>
    </row>
    <row r="742" spans="1:33" x14ac:dyDescent="0.3">
      <c r="A742" s="3">
        <v>741</v>
      </c>
      <c r="B742" s="3" t="s">
        <v>5992</v>
      </c>
      <c r="C742" t="s">
        <v>6029</v>
      </c>
      <c r="D742" t="s">
        <v>6210</v>
      </c>
      <c r="E742" t="s">
        <v>6475</v>
      </c>
      <c r="F742" t="s">
        <v>6710</v>
      </c>
      <c r="G742" s="1"/>
      <c r="H742">
        <v>2018</v>
      </c>
      <c r="K742">
        <v>69</v>
      </c>
      <c r="L742">
        <v>78</v>
      </c>
      <c r="M742" t="s">
        <v>2363</v>
      </c>
      <c r="N742" t="s">
        <v>2830</v>
      </c>
      <c r="O742" t="s">
        <v>2364</v>
      </c>
      <c r="P742" t="s">
        <v>2365</v>
      </c>
      <c r="R742" t="str">
        <f>HYPERLINK("http://dx.doi.org/10.1109/FTXS.2018.00011","http://dx.doi.org/10.1109/FTXS.2018.00011")</f>
        <v>http://dx.doi.org/10.1109/FTXS.2018.00011</v>
      </c>
      <c r="S742" t="s">
        <v>7450</v>
      </c>
      <c r="AB742" s="1"/>
      <c r="AE742" t="s">
        <v>43</v>
      </c>
      <c r="AF742" t="s">
        <v>7607</v>
      </c>
      <c r="AG742" t="s">
        <v>5988</v>
      </c>
    </row>
    <row r="743" spans="1:33" x14ac:dyDescent="0.3">
      <c r="A743" s="4">
        <v>742</v>
      </c>
      <c r="B743" s="6" t="s">
        <v>5992</v>
      </c>
      <c r="C743" t="s">
        <v>6030</v>
      </c>
      <c r="D743" t="s">
        <v>6211</v>
      </c>
      <c r="E743" t="s">
        <v>6476</v>
      </c>
      <c r="F743" t="s">
        <v>6711</v>
      </c>
      <c r="G743" s="1"/>
      <c r="H743">
        <v>2019</v>
      </c>
      <c r="K743">
        <v>387</v>
      </c>
      <c r="L743">
        <v>396</v>
      </c>
      <c r="M743" t="s">
        <v>6941</v>
      </c>
      <c r="N743" t="s">
        <v>7224</v>
      </c>
      <c r="O743" t="s">
        <v>2830</v>
      </c>
      <c r="P743" t="s">
        <v>7122</v>
      </c>
      <c r="R743" t="str">
        <f>HYPERLINK("http://dx.doi.org/10.1504/IJCSE.2019.103943","http://dx.doi.org/10.1504/IJCSE.2019.103943")</f>
        <v>http://dx.doi.org/10.1504/IJCSE.2019.103943</v>
      </c>
      <c r="S743" t="s">
        <v>7451</v>
      </c>
      <c r="AB743" s="1"/>
      <c r="AE743" t="s">
        <v>7636</v>
      </c>
      <c r="AF743" t="s">
        <v>5981</v>
      </c>
      <c r="AG743" t="s">
        <v>5988</v>
      </c>
    </row>
    <row r="744" spans="1:33" x14ac:dyDescent="0.3">
      <c r="A744" s="3">
        <v>743</v>
      </c>
      <c r="B744" s="3" t="s">
        <v>5992</v>
      </c>
      <c r="C744" t="s">
        <v>3159</v>
      </c>
      <c r="D744" t="s">
        <v>6212</v>
      </c>
      <c r="E744" t="s">
        <v>6477</v>
      </c>
      <c r="F744" t="s">
        <v>6712</v>
      </c>
      <c r="G744" s="1"/>
      <c r="H744">
        <v>2023</v>
      </c>
      <c r="K744">
        <v>57</v>
      </c>
      <c r="L744">
        <v>65</v>
      </c>
      <c r="M744" t="s">
        <v>6942</v>
      </c>
      <c r="N744" t="s">
        <v>7225</v>
      </c>
      <c r="O744" t="s">
        <v>7350</v>
      </c>
      <c r="P744" t="s">
        <v>5048</v>
      </c>
      <c r="R744" t="str">
        <f>HYPERLINK("http://dx.doi.org/10.1007/978-3-031-05449-5_7","http://dx.doi.org/10.1007/978-3-031-05449-5_7")</f>
        <v>http://dx.doi.org/10.1007/978-3-031-05449-5_7</v>
      </c>
      <c r="S744" t="s">
        <v>7452</v>
      </c>
      <c r="AB744" s="1"/>
      <c r="AE744" t="s">
        <v>7615</v>
      </c>
      <c r="AF744" t="s">
        <v>7607</v>
      </c>
      <c r="AG744" t="s">
        <v>5988</v>
      </c>
    </row>
    <row r="745" spans="1:33" x14ac:dyDescent="0.3">
      <c r="A745" s="4">
        <v>744</v>
      </c>
      <c r="B745" s="6" t="s">
        <v>5992</v>
      </c>
      <c r="C745" t="s">
        <v>3369</v>
      </c>
      <c r="D745" t="s">
        <v>6213</v>
      </c>
      <c r="E745" t="s">
        <v>6478</v>
      </c>
      <c r="F745" t="s">
        <v>6650</v>
      </c>
      <c r="G745" s="1"/>
      <c r="H745">
        <v>2015</v>
      </c>
      <c r="K745">
        <v>1</v>
      </c>
      <c r="L745">
        <v>15</v>
      </c>
      <c r="M745" t="s">
        <v>6943</v>
      </c>
      <c r="N745" t="s">
        <v>7196</v>
      </c>
      <c r="O745" t="s">
        <v>2830</v>
      </c>
      <c r="P745" t="s">
        <v>5194</v>
      </c>
      <c r="R745" t="str">
        <f>HYPERLINK("http://dx.doi.org/10.1016/j.cose.2014.12.003","http://dx.doi.org/10.1016/j.cose.2014.12.003")</f>
        <v>http://dx.doi.org/10.1016/j.cose.2014.12.003</v>
      </c>
      <c r="S745" t="s">
        <v>7453</v>
      </c>
      <c r="AB745" s="1"/>
      <c r="AE745" t="s">
        <v>7616</v>
      </c>
      <c r="AF745" t="s">
        <v>5981</v>
      </c>
      <c r="AG745" t="s">
        <v>5988</v>
      </c>
    </row>
    <row r="746" spans="1:33" x14ac:dyDescent="0.3">
      <c r="A746" s="3">
        <v>745</v>
      </c>
      <c r="B746" s="3" t="s">
        <v>5992</v>
      </c>
      <c r="C746" t="s">
        <v>6031</v>
      </c>
      <c r="D746" t="s">
        <v>6214</v>
      </c>
      <c r="E746" t="s">
        <v>6440</v>
      </c>
      <c r="F746" t="s">
        <v>6675</v>
      </c>
      <c r="G746" s="1"/>
      <c r="H746">
        <v>2018</v>
      </c>
      <c r="K746">
        <v>428</v>
      </c>
      <c r="L746">
        <v>438</v>
      </c>
      <c r="M746" t="s">
        <v>6944</v>
      </c>
      <c r="N746" t="s">
        <v>7197</v>
      </c>
      <c r="O746" t="s">
        <v>7338</v>
      </c>
      <c r="P746" t="s">
        <v>7123</v>
      </c>
      <c r="R746" t="str">
        <f>HYPERLINK("http://dx.doi.org/10.1007/978-3-319-67180-2_42","http://dx.doi.org/10.1007/978-3-319-67180-2_42")</f>
        <v>http://dx.doi.org/10.1007/978-3-319-67180-2_42</v>
      </c>
      <c r="S746" t="s">
        <v>7454</v>
      </c>
      <c r="AB746" s="1"/>
      <c r="AE746" t="s">
        <v>7615</v>
      </c>
      <c r="AF746" t="s">
        <v>7607</v>
      </c>
      <c r="AG746" t="s">
        <v>5988</v>
      </c>
    </row>
    <row r="747" spans="1:33" x14ac:dyDescent="0.3">
      <c r="A747" s="4">
        <v>746</v>
      </c>
      <c r="B747" s="6" t="s">
        <v>5992</v>
      </c>
      <c r="C747" t="s">
        <v>6032</v>
      </c>
      <c r="D747" t="s">
        <v>6215</v>
      </c>
      <c r="E747" t="s">
        <v>6479</v>
      </c>
      <c r="F747" t="s">
        <v>6713</v>
      </c>
      <c r="G747" s="1"/>
      <c r="H747">
        <v>2013</v>
      </c>
      <c r="K747" t="s">
        <v>2830</v>
      </c>
      <c r="L747" t="s">
        <v>2830</v>
      </c>
      <c r="M747" t="s">
        <v>2221</v>
      </c>
      <c r="N747" t="s">
        <v>2830</v>
      </c>
      <c r="O747" t="s">
        <v>7351</v>
      </c>
      <c r="P747" t="s">
        <v>2830</v>
      </c>
      <c r="R747" t="s">
        <v>2830</v>
      </c>
      <c r="S747" t="s">
        <v>2830</v>
      </c>
      <c r="AB747" s="1"/>
      <c r="AE747" t="s">
        <v>43</v>
      </c>
      <c r="AF747" t="s">
        <v>7607</v>
      </c>
      <c r="AG747" t="s">
        <v>5988</v>
      </c>
    </row>
    <row r="748" spans="1:33" x14ac:dyDescent="0.3">
      <c r="A748" s="3">
        <v>747</v>
      </c>
      <c r="B748" s="3" t="s">
        <v>5992</v>
      </c>
      <c r="C748" t="s">
        <v>1480</v>
      </c>
      <c r="D748" t="s">
        <v>6216</v>
      </c>
      <c r="E748" t="s">
        <v>6480</v>
      </c>
      <c r="F748" t="s">
        <v>6714</v>
      </c>
      <c r="G748" s="1"/>
      <c r="H748">
        <v>2022</v>
      </c>
      <c r="K748" t="s">
        <v>2830</v>
      </c>
      <c r="L748" t="s">
        <v>2830</v>
      </c>
      <c r="M748" t="s">
        <v>6945</v>
      </c>
      <c r="N748" t="s">
        <v>7226</v>
      </c>
      <c r="O748" t="s">
        <v>1486</v>
      </c>
      <c r="P748" t="s">
        <v>1487</v>
      </c>
      <c r="R748" t="str">
        <f>HYPERLINK("http://dx.doi.org/10.1109/CIVEMSA53371.2022.9853685","http://dx.doi.org/10.1109/CIVEMSA53371.2022.9853685")</f>
        <v>http://dx.doi.org/10.1109/CIVEMSA53371.2022.9853685</v>
      </c>
      <c r="S748" t="s">
        <v>7455</v>
      </c>
      <c r="AB748" s="1"/>
      <c r="AE748" t="s">
        <v>43</v>
      </c>
      <c r="AF748" t="s">
        <v>7607</v>
      </c>
      <c r="AG748" t="s">
        <v>5988</v>
      </c>
    </row>
    <row r="749" spans="1:33" x14ac:dyDescent="0.3">
      <c r="A749" s="4">
        <v>748</v>
      </c>
      <c r="B749" s="6" t="s">
        <v>5992</v>
      </c>
      <c r="C749" t="s">
        <v>6033</v>
      </c>
      <c r="D749" t="s">
        <v>6217</v>
      </c>
      <c r="E749" t="s">
        <v>6481</v>
      </c>
      <c r="F749" t="s">
        <v>6675</v>
      </c>
      <c r="G749" s="1"/>
      <c r="H749">
        <v>2018</v>
      </c>
      <c r="K749">
        <v>661</v>
      </c>
      <c r="L749">
        <v>671</v>
      </c>
      <c r="M749" t="s">
        <v>6946</v>
      </c>
      <c r="N749" t="s">
        <v>7197</v>
      </c>
      <c r="O749" t="s">
        <v>7338</v>
      </c>
      <c r="P749" t="s">
        <v>7124</v>
      </c>
      <c r="R749" t="str">
        <f>HYPERLINK("http://dx.doi.org/10.1007/978-3-319-67180-2_64","http://dx.doi.org/10.1007/978-3-319-67180-2_64")</f>
        <v>http://dx.doi.org/10.1007/978-3-319-67180-2_64</v>
      </c>
      <c r="S749" t="s">
        <v>7456</v>
      </c>
      <c r="AB749" s="1"/>
      <c r="AE749" t="s">
        <v>7615</v>
      </c>
      <c r="AF749" t="s">
        <v>7607</v>
      </c>
      <c r="AG749" t="s">
        <v>5988</v>
      </c>
    </row>
    <row r="750" spans="1:33" x14ac:dyDescent="0.3">
      <c r="A750" s="3">
        <v>749</v>
      </c>
      <c r="B750" s="3" t="s">
        <v>5992</v>
      </c>
      <c r="C750" t="s">
        <v>6034</v>
      </c>
      <c r="D750" t="s">
        <v>6218</v>
      </c>
      <c r="E750" t="s">
        <v>6482</v>
      </c>
      <c r="F750" t="s">
        <v>6715</v>
      </c>
      <c r="G750" s="1"/>
      <c r="H750">
        <v>2020</v>
      </c>
      <c r="K750">
        <v>402</v>
      </c>
      <c r="L750">
        <v>418</v>
      </c>
      <c r="M750" t="s">
        <v>6947</v>
      </c>
      <c r="N750" t="s">
        <v>7195</v>
      </c>
      <c r="O750" t="s">
        <v>7352</v>
      </c>
      <c r="P750" t="s">
        <v>5135</v>
      </c>
      <c r="R750" t="str">
        <f>HYPERLINK("http://dx.doi.org/10.1007/978-3-030-42048-2_26","http://dx.doi.org/10.1007/978-3-030-42048-2_26")</f>
        <v>http://dx.doi.org/10.1007/978-3-030-42048-2_26</v>
      </c>
      <c r="S750" t="s">
        <v>2830</v>
      </c>
      <c r="AB750" s="1"/>
      <c r="AE750" t="s">
        <v>7615</v>
      </c>
      <c r="AF750" t="s">
        <v>7607</v>
      </c>
      <c r="AG750" t="s">
        <v>5988</v>
      </c>
    </row>
    <row r="751" spans="1:33" x14ac:dyDescent="0.3">
      <c r="A751" s="4">
        <v>750</v>
      </c>
      <c r="B751" s="6" t="s">
        <v>5992</v>
      </c>
      <c r="C751" t="s">
        <v>106</v>
      </c>
      <c r="D751" t="s">
        <v>6219</v>
      </c>
      <c r="E751" t="s">
        <v>6474</v>
      </c>
      <c r="F751" t="s">
        <v>6716</v>
      </c>
      <c r="G751" s="1"/>
      <c r="H751">
        <v>2020</v>
      </c>
      <c r="K751">
        <v>3871</v>
      </c>
      <c r="L751">
        <v>3880</v>
      </c>
      <c r="M751" t="s">
        <v>110</v>
      </c>
      <c r="N751" t="s">
        <v>7227</v>
      </c>
      <c r="O751" t="s">
        <v>2830</v>
      </c>
      <c r="P751" t="s">
        <v>112</v>
      </c>
      <c r="R751" t="str">
        <f>HYPERLINK("http://dx.doi.org/10.1109/TII.2019.2944477","http://dx.doi.org/10.1109/TII.2019.2944477")</f>
        <v>http://dx.doi.org/10.1109/TII.2019.2944477</v>
      </c>
      <c r="S751" t="s">
        <v>7457</v>
      </c>
      <c r="AB751" s="1"/>
      <c r="AE751" t="s">
        <v>7618</v>
      </c>
      <c r="AF751" t="s">
        <v>5981</v>
      </c>
      <c r="AG751" t="s">
        <v>5988</v>
      </c>
    </row>
    <row r="752" spans="1:33" x14ac:dyDescent="0.3">
      <c r="A752" s="3">
        <v>751</v>
      </c>
      <c r="B752" s="3" t="s">
        <v>5992</v>
      </c>
      <c r="C752" t="s">
        <v>6035</v>
      </c>
      <c r="D752" t="s">
        <v>6220</v>
      </c>
      <c r="E752" t="s">
        <v>6483</v>
      </c>
      <c r="F752" t="s">
        <v>6717</v>
      </c>
      <c r="G752" s="1"/>
      <c r="H752">
        <v>2022</v>
      </c>
      <c r="K752" t="s">
        <v>2830</v>
      </c>
      <c r="L752" t="s">
        <v>2830</v>
      </c>
      <c r="M752" t="s">
        <v>6948</v>
      </c>
      <c r="N752" t="s">
        <v>7228</v>
      </c>
      <c r="O752" t="s">
        <v>2830</v>
      </c>
      <c r="P752" t="s">
        <v>7125</v>
      </c>
      <c r="R752" t="str">
        <f>HYPERLINK("http://dx.doi.org/10.1016/j.ymssp.2021.108105","http://dx.doi.org/10.1016/j.ymssp.2021.108105")</f>
        <v>http://dx.doi.org/10.1016/j.ymssp.2021.108105</v>
      </c>
      <c r="S752" t="s">
        <v>7458</v>
      </c>
      <c r="AB752" s="1"/>
      <c r="AE752" t="s">
        <v>7637</v>
      </c>
      <c r="AF752" t="s">
        <v>5981</v>
      </c>
      <c r="AG752" t="s">
        <v>5988</v>
      </c>
    </row>
    <row r="753" spans="1:33" x14ac:dyDescent="0.3">
      <c r="A753" s="4">
        <v>752</v>
      </c>
      <c r="B753" s="6" t="s">
        <v>5992</v>
      </c>
      <c r="C753" t="s">
        <v>3436</v>
      </c>
      <c r="D753" t="s">
        <v>6221</v>
      </c>
      <c r="E753" t="s">
        <v>6484</v>
      </c>
      <c r="F753" t="s">
        <v>6718</v>
      </c>
      <c r="G753" s="1"/>
      <c r="H753">
        <v>2007</v>
      </c>
      <c r="K753">
        <v>928</v>
      </c>
      <c r="L753" t="s">
        <v>7100</v>
      </c>
      <c r="M753" t="s">
        <v>4596</v>
      </c>
      <c r="N753" t="s">
        <v>7195</v>
      </c>
      <c r="O753" t="s">
        <v>7353</v>
      </c>
      <c r="P753" t="s">
        <v>2830</v>
      </c>
      <c r="R753" t="s">
        <v>2830</v>
      </c>
      <c r="S753" t="s">
        <v>7459</v>
      </c>
      <c r="AB753" s="1"/>
      <c r="AE753" t="s">
        <v>7623</v>
      </c>
      <c r="AF753" t="s">
        <v>7607</v>
      </c>
      <c r="AG753" t="s">
        <v>5988</v>
      </c>
    </row>
    <row r="754" spans="1:33" x14ac:dyDescent="0.3">
      <c r="A754" s="3">
        <v>753</v>
      </c>
      <c r="B754" s="3" t="s">
        <v>5992</v>
      </c>
      <c r="C754" t="s">
        <v>3165</v>
      </c>
      <c r="D754" t="s">
        <v>6222</v>
      </c>
      <c r="E754" t="s">
        <v>6485</v>
      </c>
      <c r="F754" t="s">
        <v>6719</v>
      </c>
      <c r="G754" s="1"/>
      <c r="H754">
        <v>2022</v>
      </c>
      <c r="K754" t="s">
        <v>2830</v>
      </c>
      <c r="L754" t="s">
        <v>2830</v>
      </c>
      <c r="M754" t="s">
        <v>6949</v>
      </c>
      <c r="N754" t="s">
        <v>7229</v>
      </c>
      <c r="O754" t="s">
        <v>2830</v>
      </c>
      <c r="P754" t="s">
        <v>5054</v>
      </c>
      <c r="R754" t="str">
        <f>HYPERLINK("http://dx.doi.org/10.1016/j.engappai.2022.105317","http://dx.doi.org/10.1016/j.engappai.2022.105317")</f>
        <v>http://dx.doi.org/10.1016/j.engappai.2022.105317</v>
      </c>
      <c r="S754" t="s">
        <v>7460</v>
      </c>
      <c r="AB754" s="1"/>
      <c r="AE754" t="s">
        <v>7617</v>
      </c>
      <c r="AF754" t="s">
        <v>5981</v>
      </c>
      <c r="AG754" t="s">
        <v>5988</v>
      </c>
    </row>
    <row r="755" spans="1:33" x14ac:dyDescent="0.3">
      <c r="A755" s="4">
        <v>754</v>
      </c>
      <c r="B755" s="6" t="s">
        <v>5992</v>
      </c>
      <c r="C755" t="s">
        <v>3197</v>
      </c>
      <c r="D755" t="s">
        <v>6223</v>
      </c>
      <c r="E755" t="s">
        <v>6486</v>
      </c>
      <c r="F755" t="s">
        <v>6720</v>
      </c>
      <c r="G755" s="1"/>
      <c r="H755">
        <v>2022</v>
      </c>
      <c r="K755" t="s">
        <v>2830</v>
      </c>
      <c r="L755" t="s">
        <v>2830</v>
      </c>
      <c r="M755" t="s">
        <v>6950</v>
      </c>
      <c r="N755" t="s">
        <v>7230</v>
      </c>
      <c r="O755" t="s">
        <v>2830</v>
      </c>
      <c r="P755" t="s">
        <v>5081</v>
      </c>
      <c r="R755" t="str">
        <f>HYPERLINK("http://dx.doi.org/10.1155/2022/1558381","http://dx.doi.org/10.1155/2022/1558381")</f>
        <v>http://dx.doi.org/10.1155/2022/1558381</v>
      </c>
      <c r="S755" t="s">
        <v>2830</v>
      </c>
      <c r="AB755" s="1"/>
      <c r="AE755" t="s">
        <v>7634</v>
      </c>
      <c r="AF755" t="s">
        <v>5981</v>
      </c>
      <c r="AG755" t="s">
        <v>5988</v>
      </c>
    </row>
    <row r="756" spans="1:33" x14ac:dyDescent="0.3">
      <c r="A756" s="3">
        <v>755</v>
      </c>
      <c r="B756" s="3" t="s">
        <v>5992</v>
      </c>
      <c r="C756" t="s">
        <v>1852</v>
      </c>
      <c r="D756" t="s">
        <v>6224</v>
      </c>
      <c r="E756" t="s">
        <v>6487</v>
      </c>
      <c r="F756" t="s">
        <v>6721</v>
      </c>
      <c r="G756" s="1"/>
      <c r="H756">
        <v>2021</v>
      </c>
      <c r="K756" t="s">
        <v>2830</v>
      </c>
      <c r="L756" t="s">
        <v>2830</v>
      </c>
      <c r="M756" t="s">
        <v>1856</v>
      </c>
      <c r="N756" t="s">
        <v>2830</v>
      </c>
      <c r="O756" t="s">
        <v>1857</v>
      </c>
      <c r="P756" t="s">
        <v>1858</v>
      </c>
      <c r="R756" t="str">
        <f>HYPERLINK("http://dx.doi.org/10.1109/DSC49826.2021.9346239","http://dx.doi.org/10.1109/DSC49826.2021.9346239")</f>
        <v>http://dx.doi.org/10.1109/DSC49826.2021.9346239</v>
      </c>
      <c r="S756" t="s">
        <v>7461</v>
      </c>
      <c r="AB756" s="1"/>
      <c r="AE756" t="s">
        <v>43</v>
      </c>
      <c r="AF756" t="s">
        <v>7607</v>
      </c>
      <c r="AG756" t="s">
        <v>5988</v>
      </c>
    </row>
    <row r="757" spans="1:33" x14ac:dyDescent="0.3">
      <c r="A757" s="4">
        <v>756</v>
      </c>
      <c r="B757" s="6" t="s">
        <v>5992</v>
      </c>
      <c r="C757" t="s">
        <v>6036</v>
      </c>
      <c r="D757" t="s">
        <v>6225</v>
      </c>
      <c r="E757" t="s">
        <v>6488</v>
      </c>
      <c r="F757" t="s">
        <v>6682</v>
      </c>
      <c r="G757" s="1"/>
      <c r="H757">
        <v>2020</v>
      </c>
      <c r="K757" t="s">
        <v>2830</v>
      </c>
      <c r="L757" t="s">
        <v>2830</v>
      </c>
      <c r="M757" t="s">
        <v>6951</v>
      </c>
      <c r="N757" t="s">
        <v>2830</v>
      </c>
      <c r="O757" t="s">
        <v>2830</v>
      </c>
      <c r="P757" t="s">
        <v>5115</v>
      </c>
      <c r="R757" t="str">
        <f>HYPERLINK("http://dx.doi.org/10.3390/app10238649","http://dx.doi.org/10.3390/app10238649")</f>
        <v>http://dx.doi.org/10.3390/app10238649</v>
      </c>
      <c r="S757" t="s">
        <v>7462</v>
      </c>
      <c r="AB757" s="1"/>
      <c r="AE757" t="s">
        <v>5895</v>
      </c>
      <c r="AF757" t="s">
        <v>5981</v>
      </c>
      <c r="AG757" t="s">
        <v>5988</v>
      </c>
    </row>
    <row r="758" spans="1:33" x14ac:dyDescent="0.3">
      <c r="A758" s="3">
        <v>757</v>
      </c>
      <c r="B758" s="3" t="s">
        <v>5992</v>
      </c>
      <c r="C758" t="s">
        <v>3171</v>
      </c>
      <c r="D758" t="s">
        <v>6226</v>
      </c>
      <c r="E758" t="s">
        <v>6489</v>
      </c>
      <c r="F758" t="s">
        <v>6722</v>
      </c>
      <c r="G758" s="1"/>
      <c r="H758">
        <v>2022</v>
      </c>
      <c r="K758" t="s">
        <v>2830</v>
      </c>
      <c r="L758" t="s">
        <v>2830</v>
      </c>
      <c r="M758" t="s">
        <v>6952</v>
      </c>
      <c r="N758" t="s">
        <v>7231</v>
      </c>
      <c r="O758" t="s">
        <v>2830</v>
      </c>
      <c r="P758" t="s">
        <v>5060</v>
      </c>
      <c r="R758" t="str">
        <f>HYPERLINK("http://dx.doi.org/10.1115/1.4052762","http://dx.doi.org/10.1115/1.4052762")</f>
        <v>http://dx.doi.org/10.1115/1.4052762</v>
      </c>
      <c r="S758" t="s">
        <v>7463</v>
      </c>
      <c r="AB758" s="1"/>
      <c r="AE758" t="s">
        <v>7638</v>
      </c>
      <c r="AF758" t="s">
        <v>5981</v>
      </c>
      <c r="AG758" t="s">
        <v>5988</v>
      </c>
    </row>
    <row r="759" spans="1:33" x14ac:dyDescent="0.3">
      <c r="A759" s="4">
        <v>758</v>
      </c>
      <c r="B759" s="6" t="s">
        <v>5992</v>
      </c>
      <c r="C759" t="s">
        <v>563</v>
      </c>
      <c r="D759" t="s">
        <v>6227</v>
      </c>
      <c r="E759" t="s">
        <v>6490</v>
      </c>
      <c r="F759" t="s">
        <v>6723</v>
      </c>
      <c r="G759" s="1"/>
      <c r="H759">
        <v>2019</v>
      </c>
      <c r="K759">
        <v>121</v>
      </c>
      <c r="L759">
        <v>130</v>
      </c>
      <c r="M759" t="s">
        <v>567</v>
      </c>
      <c r="N759" t="s">
        <v>2830</v>
      </c>
      <c r="O759" t="s">
        <v>568</v>
      </c>
      <c r="P759" t="s">
        <v>569</v>
      </c>
      <c r="R759" t="str">
        <f>HYPERLINK("http://dx.doi.org/10.1109/ICSE-SEIP.2019.00021","http://dx.doi.org/10.1109/ICSE-SEIP.2019.00021")</f>
        <v>http://dx.doi.org/10.1109/ICSE-SEIP.2019.00021</v>
      </c>
      <c r="S759" t="s">
        <v>7464</v>
      </c>
      <c r="AB759" s="1"/>
      <c r="AE759" t="s">
        <v>43</v>
      </c>
      <c r="AF759" t="s">
        <v>7607</v>
      </c>
      <c r="AG759" t="s">
        <v>5988</v>
      </c>
    </row>
    <row r="760" spans="1:33" x14ac:dyDescent="0.3">
      <c r="A760" s="3">
        <v>759</v>
      </c>
      <c r="B760" s="3" t="s">
        <v>5992</v>
      </c>
      <c r="C760" t="s">
        <v>6037</v>
      </c>
      <c r="D760" t="s">
        <v>6228</v>
      </c>
      <c r="E760" t="s">
        <v>6491</v>
      </c>
      <c r="F760" t="s">
        <v>6724</v>
      </c>
      <c r="G760" s="1"/>
      <c r="H760">
        <v>2022</v>
      </c>
      <c r="K760">
        <v>66</v>
      </c>
      <c r="L760">
        <v>78</v>
      </c>
      <c r="M760" t="s">
        <v>6953</v>
      </c>
      <c r="N760" t="s">
        <v>7232</v>
      </c>
      <c r="O760" t="s">
        <v>2830</v>
      </c>
      <c r="P760" t="s">
        <v>5083</v>
      </c>
      <c r="R760" t="str">
        <f>HYPERLINK("http://dx.doi.org/10.18799/24131830/2022/4/3590","http://dx.doi.org/10.18799/24131830/2022/4/3590")</f>
        <v>http://dx.doi.org/10.18799/24131830/2022/4/3590</v>
      </c>
      <c r="S760" t="s">
        <v>7465</v>
      </c>
      <c r="AB760" s="1"/>
      <c r="AE760" t="s">
        <v>7639</v>
      </c>
      <c r="AF760" t="s">
        <v>5981</v>
      </c>
      <c r="AG760" t="s">
        <v>5990</v>
      </c>
    </row>
    <row r="761" spans="1:33" x14ac:dyDescent="0.3">
      <c r="A761" s="4">
        <v>760</v>
      </c>
      <c r="B761" s="6" t="s">
        <v>5992</v>
      </c>
      <c r="C761" t="s">
        <v>6038</v>
      </c>
      <c r="D761" t="s">
        <v>6229</v>
      </c>
      <c r="E761" t="s">
        <v>6492</v>
      </c>
      <c r="F761" t="s">
        <v>6725</v>
      </c>
      <c r="G761" s="1"/>
      <c r="H761">
        <v>2013</v>
      </c>
      <c r="K761">
        <v>962</v>
      </c>
      <c r="L761">
        <v>968</v>
      </c>
      <c r="M761" t="s">
        <v>1381</v>
      </c>
      <c r="N761" t="s">
        <v>2830</v>
      </c>
      <c r="O761" t="s">
        <v>7354</v>
      </c>
      <c r="P761" t="s">
        <v>2830</v>
      </c>
      <c r="R761" t="s">
        <v>2830</v>
      </c>
      <c r="S761" t="s">
        <v>7466</v>
      </c>
      <c r="AB761" s="1"/>
      <c r="AE761" t="s">
        <v>43</v>
      </c>
      <c r="AF761" t="s">
        <v>7607</v>
      </c>
      <c r="AG761" t="s">
        <v>5988</v>
      </c>
    </row>
    <row r="762" spans="1:33" x14ac:dyDescent="0.3">
      <c r="A762" s="3">
        <v>761</v>
      </c>
      <c r="B762" s="3" t="s">
        <v>5992</v>
      </c>
      <c r="C762" t="s">
        <v>3211</v>
      </c>
      <c r="D762" t="s">
        <v>6230</v>
      </c>
      <c r="E762" t="s">
        <v>6493</v>
      </c>
      <c r="F762" t="s">
        <v>6726</v>
      </c>
      <c r="G762" s="1"/>
      <c r="H762">
        <v>2021</v>
      </c>
      <c r="K762" t="s">
        <v>2830</v>
      </c>
      <c r="L762" t="s">
        <v>2830</v>
      </c>
      <c r="M762" t="s">
        <v>6954</v>
      </c>
      <c r="N762" t="s">
        <v>7233</v>
      </c>
      <c r="O762" t="s">
        <v>2830</v>
      </c>
      <c r="P762" t="s">
        <v>5092</v>
      </c>
      <c r="R762" t="str">
        <f>HYPERLINK("http://dx.doi.org/10.1016/j.compind.2021.103510","http://dx.doi.org/10.1016/j.compind.2021.103510")</f>
        <v>http://dx.doi.org/10.1016/j.compind.2021.103510</v>
      </c>
      <c r="S762" t="s">
        <v>7467</v>
      </c>
      <c r="AB762" s="1"/>
      <c r="AE762" t="s">
        <v>7614</v>
      </c>
      <c r="AF762" t="s">
        <v>5981</v>
      </c>
      <c r="AG762" t="s">
        <v>5988</v>
      </c>
    </row>
    <row r="763" spans="1:33" x14ac:dyDescent="0.3">
      <c r="A763" s="4">
        <v>762</v>
      </c>
      <c r="B763" s="6" t="s">
        <v>5992</v>
      </c>
      <c r="C763" t="s">
        <v>6039</v>
      </c>
      <c r="D763" t="s">
        <v>6231</v>
      </c>
      <c r="E763" t="s">
        <v>6494</v>
      </c>
      <c r="F763" t="s">
        <v>6727</v>
      </c>
      <c r="G763" s="1"/>
      <c r="H763">
        <v>2022</v>
      </c>
      <c r="K763" t="s">
        <v>2830</v>
      </c>
      <c r="L763" t="s">
        <v>2830</v>
      </c>
      <c r="M763" t="s">
        <v>6955</v>
      </c>
      <c r="N763" t="s">
        <v>7234</v>
      </c>
      <c r="O763" t="s">
        <v>2830</v>
      </c>
      <c r="P763" t="s">
        <v>7126</v>
      </c>
      <c r="R763" t="str">
        <f>HYPERLINK("http://dx.doi.org/10.1016/j.engstruct.2022.114586","http://dx.doi.org/10.1016/j.engstruct.2022.114586")</f>
        <v>http://dx.doi.org/10.1016/j.engstruct.2022.114586</v>
      </c>
      <c r="S763" t="s">
        <v>7468</v>
      </c>
      <c r="AB763" s="1"/>
      <c r="AE763" t="s">
        <v>7625</v>
      </c>
      <c r="AF763" t="s">
        <v>5981</v>
      </c>
      <c r="AG763" t="s">
        <v>5988</v>
      </c>
    </row>
    <row r="764" spans="1:33" x14ac:dyDescent="0.3">
      <c r="A764" s="3">
        <v>763</v>
      </c>
      <c r="B764" s="3" t="s">
        <v>5992</v>
      </c>
      <c r="C764" t="s">
        <v>3227</v>
      </c>
      <c r="D764" t="s">
        <v>6232</v>
      </c>
      <c r="E764" t="s">
        <v>6495</v>
      </c>
      <c r="F764" t="s">
        <v>6728</v>
      </c>
      <c r="G764" s="1"/>
      <c r="H764">
        <v>2021</v>
      </c>
      <c r="K764" t="s">
        <v>2830</v>
      </c>
      <c r="L764" t="s">
        <v>2830</v>
      </c>
      <c r="M764" t="s">
        <v>6956</v>
      </c>
      <c r="N764" t="s">
        <v>7235</v>
      </c>
      <c r="O764" t="s">
        <v>2830</v>
      </c>
      <c r="P764" t="s">
        <v>5105</v>
      </c>
      <c r="R764" t="str">
        <f>HYPERLINK("http://dx.doi.org/10.1016/j.micpro.2020.103628","http://dx.doi.org/10.1016/j.micpro.2020.103628")</f>
        <v>http://dx.doi.org/10.1016/j.micpro.2020.103628</v>
      </c>
      <c r="S764" t="s">
        <v>7469</v>
      </c>
      <c r="AB764" s="1"/>
      <c r="AE764" t="s">
        <v>7614</v>
      </c>
      <c r="AF764" t="s">
        <v>5981</v>
      </c>
      <c r="AG764" t="s">
        <v>5988</v>
      </c>
    </row>
    <row r="765" spans="1:33" x14ac:dyDescent="0.3">
      <c r="A765" s="4">
        <v>764</v>
      </c>
      <c r="B765" s="6" t="s">
        <v>5992</v>
      </c>
      <c r="C765" t="s">
        <v>1281</v>
      </c>
      <c r="D765" t="s">
        <v>6233</v>
      </c>
      <c r="E765" t="s">
        <v>6496</v>
      </c>
      <c r="F765" t="s">
        <v>6729</v>
      </c>
      <c r="G765" s="1"/>
      <c r="H765">
        <v>2021</v>
      </c>
      <c r="K765">
        <v>1353</v>
      </c>
      <c r="L765">
        <v>1357</v>
      </c>
      <c r="M765" t="s">
        <v>1285</v>
      </c>
      <c r="N765" t="s">
        <v>2830</v>
      </c>
      <c r="O765" t="s">
        <v>1287</v>
      </c>
      <c r="P765" t="s">
        <v>1288</v>
      </c>
      <c r="R765" t="str">
        <f>HYPERLINK("http://dx.doi.org/10.1109/ASE51524.2021.9678815","http://dx.doi.org/10.1109/ASE51524.2021.9678815")</f>
        <v>http://dx.doi.org/10.1109/ASE51524.2021.9678815</v>
      </c>
      <c r="S765" t="s">
        <v>7470</v>
      </c>
      <c r="AB765" s="1"/>
      <c r="AE765" t="s">
        <v>43</v>
      </c>
      <c r="AF765" t="s">
        <v>7607</v>
      </c>
      <c r="AG765" t="s">
        <v>5988</v>
      </c>
    </row>
    <row r="766" spans="1:33" x14ac:dyDescent="0.3">
      <c r="A766" s="3">
        <v>765</v>
      </c>
      <c r="B766" s="3" t="s">
        <v>5992</v>
      </c>
      <c r="C766" t="s">
        <v>6040</v>
      </c>
      <c r="D766" t="s">
        <v>6234</v>
      </c>
      <c r="E766" t="s">
        <v>6497</v>
      </c>
      <c r="F766" t="s">
        <v>6730</v>
      </c>
      <c r="G766" s="1"/>
      <c r="H766">
        <v>2019</v>
      </c>
      <c r="K766">
        <v>461</v>
      </c>
      <c r="L766">
        <v>472</v>
      </c>
      <c r="M766" t="s">
        <v>6957</v>
      </c>
      <c r="N766" t="s">
        <v>7195</v>
      </c>
      <c r="O766" t="s">
        <v>7355</v>
      </c>
      <c r="P766" t="s">
        <v>5153</v>
      </c>
      <c r="R766" t="str">
        <f>HYPERLINK("http://dx.doi.org/10.1007/978-3-030-10801-4_36","http://dx.doi.org/10.1007/978-3-030-10801-4_36")</f>
        <v>http://dx.doi.org/10.1007/978-3-030-10801-4_36</v>
      </c>
      <c r="S766" t="s">
        <v>7471</v>
      </c>
      <c r="AB766" s="1"/>
      <c r="AE766" t="s">
        <v>7615</v>
      </c>
      <c r="AF766" t="s">
        <v>7607</v>
      </c>
      <c r="AG766" t="s">
        <v>5988</v>
      </c>
    </row>
    <row r="767" spans="1:33" x14ac:dyDescent="0.3">
      <c r="A767" s="4">
        <v>766</v>
      </c>
      <c r="B767" s="6" t="s">
        <v>5992</v>
      </c>
      <c r="C767" t="s">
        <v>6041</v>
      </c>
      <c r="D767" t="s">
        <v>6235</v>
      </c>
      <c r="E767" t="s">
        <v>6498</v>
      </c>
      <c r="F767" t="s">
        <v>6691</v>
      </c>
      <c r="G767" s="1"/>
      <c r="H767">
        <v>2021</v>
      </c>
      <c r="K767" t="s">
        <v>2830</v>
      </c>
      <c r="L767" t="s">
        <v>2830</v>
      </c>
      <c r="M767" t="s">
        <v>6958</v>
      </c>
      <c r="N767" t="s">
        <v>2830</v>
      </c>
      <c r="O767" t="s">
        <v>2830</v>
      </c>
      <c r="P767" t="s">
        <v>5103</v>
      </c>
      <c r="R767" t="str">
        <f>HYPERLINK("http://dx.doi.org/10.3390/s21062039","http://dx.doi.org/10.3390/s21062039")</f>
        <v>http://dx.doi.org/10.3390/s21062039</v>
      </c>
      <c r="S767" t="s">
        <v>7472</v>
      </c>
      <c r="AB767" s="1"/>
      <c r="AE767" t="s">
        <v>5895</v>
      </c>
      <c r="AF767" t="s">
        <v>5981</v>
      </c>
      <c r="AG767" t="s">
        <v>5988</v>
      </c>
    </row>
    <row r="768" spans="1:33" x14ac:dyDescent="0.3">
      <c r="A768" s="3">
        <v>767</v>
      </c>
      <c r="B768" s="3" t="s">
        <v>5992</v>
      </c>
      <c r="C768" t="s">
        <v>3329</v>
      </c>
      <c r="D768" t="s">
        <v>6236</v>
      </c>
      <c r="E768" t="s">
        <v>6499</v>
      </c>
      <c r="F768" t="s">
        <v>6731</v>
      </c>
      <c r="G768" s="1"/>
      <c r="H768">
        <v>2018</v>
      </c>
      <c r="K768">
        <v>140</v>
      </c>
      <c r="L768">
        <v>150</v>
      </c>
      <c r="M768" t="s">
        <v>6959</v>
      </c>
      <c r="N768" t="s">
        <v>7236</v>
      </c>
      <c r="O768" t="s">
        <v>2830</v>
      </c>
      <c r="P768" t="s">
        <v>5162</v>
      </c>
      <c r="R768" t="str">
        <f>HYPERLINK("http://dx.doi.org/10.1016/j.chemolab.2018.03.006","http://dx.doi.org/10.1016/j.chemolab.2018.03.006")</f>
        <v>http://dx.doi.org/10.1016/j.chemolab.2018.03.006</v>
      </c>
      <c r="S768" t="s">
        <v>7473</v>
      </c>
      <c r="AB768" s="1"/>
      <c r="AE768" t="s">
        <v>7619</v>
      </c>
      <c r="AF768" t="s">
        <v>5981</v>
      </c>
      <c r="AG768" t="s">
        <v>5988</v>
      </c>
    </row>
    <row r="769" spans="1:33" x14ac:dyDescent="0.3">
      <c r="A769" s="4">
        <v>768</v>
      </c>
      <c r="B769" s="6" t="s">
        <v>5992</v>
      </c>
      <c r="C769" t="s">
        <v>6042</v>
      </c>
      <c r="D769" t="s">
        <v>6237</v>
      </c>
      <c r="E769" t="s">
        <v>6500</v>
      </c>
      <c r="F769" t="s">
        <v>6732</v>
      </c>
      <c r="G769" s="1"/>
      <c r="H769">
        <v>2015</v>
      </c>
      <c r="K769" t="s">
        <v>2830</v>
      </c>
      <c r="L769" t="s">
        <v>2830</v>
      </c>
      <c r="M769" t="s">
        <v>6960</v>
      </c>
      <c r="N769" t="s">
        <v>7202</v>
      </c>
      <c r="O769" t="s">
        <v>7356</v>
      </c>
      <c r="P769" t="s">
        <v>7127</v>
      </c>
      <c r="R769" t="str">
        <f>HYPERLINK("http://dx.doi.org/10.1117/12.2205963","http://dx.doi.org/10.1117/12.2205963")</f>
        <v>http://dx.doi.org/10.1117/12.2205963</v>
      </c>
      <c r="S769" t="s">
        <v>7474</v>
      </c>
      <c r="AB769" s="1"/>
      <c r="AE769" t="s">
        <v>7622</v>
      </c>
      <c r="AF769" t="s">
        <v>7607</v>
      </c>
      <c r="AG769" t="s">
        <v>5988</v>
      </c>
    </row>
    <row r="770" spans="1:33" x14ac:dyDescent="0.3">
      <c r="A770" s="3">
        <v>769</v>
      </c>
      <c r="B770" s="3" t="s">
        <v>5992</v>
      </c>
      <c r="C770" t="s">
        <v>6043</v>
      </c>
      <c r="D770" t="s">
        <v>6226</v>
      </c>
      <c r="E770" t="s">
        <v>6489</v>
      </c>
      <c r="F770" t="s">
        <v>6733</v>
      </c>
      <c r="G770" s="1"/>
      <c r="H770">
        <v>2020</v>
      </c>
      <c r="K770" t="s">
        <v>2830</v>
      </c>
      <c r="L770" t="s">
        <v>2830</v>
      </c>
      <c r="M770" t="s">
        <v>6961</v>
      </c>
      <c r="N770" t="s">
        <v>2830</v>
      </c>
      <c r="O770" t="s">
        <v>7357</v>
      </c>
      <c r="P770" t="s">
        <v>2830</v>
      </c>
      <c r="R770" t="s">
        <v>2830</v>
      </c>
      <c r="S770" t="s">
        <v>7475</v>
      </c>
      <c r="AB770" s="1"/>
      <c r="AE770" t="s">
        <v>7640</v>
      </c>
      <c r="AF770" t="s">
        <v>7607</v>
      </c>
      <c r="AG770" t="s">
        <v>5988</v>
      </c>
    </row>
    <row r="771" spans="1:33" x14ac:dyDescent="0.3">
      <c r="A771" s="4">
        <v>770</v>
      </c>
      <c r="B771" s="6" t="s">
        <v>5992</v>
      </c>
      <c r="C771" t="s">
        <v>3243</v>
      </c>
      <c r="D771" t="s">
        <v>6238</v>
      </c>
      <c r="E771" t="s">
        <v>6501</v>
      </c>
      <c r="F771" t="s">
        <v>6734</v>
      </c>
      <c r="G771" s="1"/>
      <c r="H771">
        <v>2021</v>
      </c>
      <c r="K771">
        <v>492</v>
      </c>
      <c r="L771">
        <v>501</v>
      </c>
      <c r="M771" t="s">
        <v>6962</v>
      </c>
      <c r="N771" t="s">
        <v>7237</v>
      </c>
      <c r="O771" t="s">
        <v>2830</v>
      </c>
      <c r="P771" t="s">
        <v>5114</v>
      </c>
      <c r="R771" t="str">
        <f>HYPERLINK("http://dx.doi.org/10.1016/j.procs.2021.01.265","http://dx.doi.org/10.1016/j.procs.2021.01.265")</f>
        <v>http://dx.doi.org/10.1016/j.procs.2021.01.265</v>
      </c>
      <c r="S771" t="s">
        <v>7476</v>
      </c>
      <c r="AB771" s="1"/>
      <c r="AE771" t="s">
        <v>7619</v>
      </c>
      <c r="AF771" t="s">
        <v>7607</v>
      </c>
      <c r="AG771" t="s">
        <v>5988</v>
      </c>
    </row>
    <row r="772" spans="1:33" x14ac:dyDescent="0.3">
      <c r="A772" s="3">
        <v>771</v>
      </c>
      <c r="B772" s="3" t="s">
        <v>5992</v>
      </c>
      <c r="C772" t="s">
        <v>2102</v>
      </c>
      <c r="D772" t="s">
        <v>6239</v>
      </c>
      <c r="E772" t="s">
        <v>6502</v>
      </c>
      <c r="F772" t="s">
        <v>6657</v>
      </c>
      <c r="G772" s="1"/>
      <c r="H772">
        <v>2021</v>
      </c>
      <c r="K772">
        <v>135266</v>
      </c>
      <c r="L772">
        <v>135284</v>
      </c>
      <c r="M772" t="s">
        <v>2103</v>
      </c>
      <c r="N772" t="s">
        <v>148</v>
      </c>
      <c r="O772" t="s">
        <v>2830</v>
      </c>
      <c r="P772" t="s">
        <v>2104</v>
      </c>
      <c r="R772" t="str">
        <f>HYPERLINK("http://dx.doi.org/10.1109/ACCESS.2021.3115819","http://dx.doi.org/10.1109/ACCESS.2021.3115819")</f>
        <v>http://dx.doi.org/10.1109/ACCESS.2021.3115819</v>
      </c>
      <c r="S772" t="s">
        <v>7477</v>
      </c>
      <c r="AB772" s="1"/>
      <c r="AE772" t="s">
        <v>7618</v>
      </c>
      <c r="AF772" t="s">
        <v>5981</v>
      </c>
      <c r="AG772" t="s">
        <v>5988</v>
      </c>
    </row>
    <row r="773" spans="1:33" x14ac:dyDescent="0.3">
      <c r="A773" s="4">
        <v>772</v>
      </c>
      <c r="B773" s="6" t="s">
        <v>5992</v>
      </c>
      <c r="C773" t="s">
        <v>3357</v>
      </c>
      <c r="D773" t="s">
        <v>6240</v>
      </c>
      <c r="E773" t="s">
        <v>6503</v>
      </c>
      <c r="F773" t="s">
        <v>6735</v>
      </c>
      <c r="G773" s="1"/>
      <c r="H773">
        <v>2016</v>
      </c>
      <c r="K773">
        <v>13</v>
      </c>
      <c r="L773">
        <v>33</v>
      </c>
      <c r="M773" t="s">
        <v>6963</v>
      </c>
      <c r="N773" t="s">
        <v>7238</v>
      </c>
      <c r="O773" t="s">
        <v>2830</v>
      </c>
      <c r="P773" t="s">
        <v>5185</v>
      </c>
      <c r="R773" t="str">
        <f>HYPERLINK("http://dx.doi.org/10.1016/j.is.2016.02.006","http://dx.doi.org/10.1016/j.is.2016.02.006")</f>
        <v>http://dx.doi.org/10.1016/j.is.2016.02.006</v>
      </c>
      <c r="S773" t="s">
        <v>7478</v>
      </c>
      <c r="AB773" s="1"/>
      <c r="AE773" t="s">
        <v>7617</v>
      </c>
      <c r="AF773" t="s">
        <v>5981</v>
      </c>
      <c r="AG773" t="s">
        <v>5988</v>
      </c>
    </row>
    <row r="774" spans="1:33" x14ac:dyDescent="0.3">
      <c r="A774" s="3">
        <v>773</v>
      </c>
      <c r="B774" s="3" t="s">
        <v>5992</v>
      </c>
      <c r="C774" t="s">
        <v>3298</v>
      </c>
      <c r="D774" t="s">
        <v>6241</v>
      </c>
      <c r="E774" t="s">
        <v>6504</v>
      </c>
      <c r="F774" t="s">
        <v>6736</v>
      </c>
      <c r="G774" s="1"/>
      <c r="H774">
        <v>2019</v>
      </c>
      <c r="K774">
        <v>18</v>
      </c>
      <c r="L774">
        <v>32</v>
      </c>
      <c r="M774" t="s">
        <v>6964</v>
      </c>
      <c r="N774" t="s">
        <v>7239</v>
      </c>
      <c r="O774" t="s">
        <v>2830</v>
      </c>
      <c r="P774" t="s">
        <v>5144</v>
      </c>
      <c r="R774" t="str">
        <f>HYPERLINK("http://dx.doi.org/10.1016/j.future.2018.10.016","http://dx.doi.org/10.1016/j.future.2018.10.016")</f>
        <v>http://dx.doi.org/10.1016/j.future.2018.10.016</v>
      </c>
      <c r="S774" t="s">
        <v>7479</v>
      </c>
      <c r="AB774" s="1"/>
      <c r="AE774" t="s">
        <v>7614</v>
      </c>
      <c r="AF774" t="s">
        <v>5981</v>
      </c>
      <c r="AG774" t="s">
        <v>5988</v>
      </c>
    </row>
    <row r="775" spans="1:33" x14ac:dyDescent="0.3">
      <c r="A775" s="4">
        <v>774</v>
      </c>
      <c r="B775" s="6" t="s">
        <v>5992</v>
      </c>
      <c r="C775" t="s">
        <v>1171</v>
      </c>
      <c r="D775" t="s">
        <v>6242</v>
      </c>
      <c r="E775" t="s">
        <v>6505</v>
      </c>
      <c r="F775" t="s">
        <v>6737</v>
      </c>
      <c r="G775" s="1"/>
      <c r="H775">
        <v>2021</v>
      </c>
      <c r="K775" t="s">
        <v>2830</v>
      </c>
      <c r="L775" t="s">
        <v>2830</v>
      </c>
      <c r="M775" t="s">
        <v>1175</v>
      </c>
      <c r="N775" t="s">
        <v>7240</v>
      </c>
      <c r="O775" t="s">
        <v>1177</v>
      </c>
      <c r="P775" t="s">
        <v>1178</v>
      </c>
      <c r="R775" t="str">
        <f>HYPERLINK("http://dx.doi.org/10.1109/IECON48115.2021.9589189","http://dx.doi.org/10.1109/IECON48115.2021.9589189")</f>
        <v>http://dx.doi.org/10.1109/IECON48115.2021.9589189</v>
      </c>
      <c r="S775" t="s">
        <v>7480</v>
      </c>
      <c r="AB775" s="1"/>
      <c r="AE775" t="s">
        <v>43</v>
      </c>
      <c r="AF775" t="s">
        <v>7607</v>
      </c>
      <c r="AG775" t="s">
        <v>5988</v>
      </c>
    </row>
    <row r="776" spans="1:33" x14ac:dyDescent="0.3">
      <c r="A776" s="3">
        <v>775</v>
      </c>
      <c r="B776" s="3" t="s">
        <v>5992</v>
      </c>
      <c r="C776" t="s">
        <v>2645</v>
      </c>
      <c r="D776" t="s">
        <v>6243</v>
      </c>
      <c r="E776" t="s">
        <v>6506</v>
      </c>
      <c r="F776" t="s">
        <v>6738</v>
      </c>
      <c r="G776" s="1"/>
      <c r="H776">
        <v>2022</v>
      </c>
      <c r="K776">
        <v>926</v>
      </c>
      <c r="L776">
        <v>937</v>
      </c>
      <c r="M776" t="s">
        <v>6965</v>
      </c>
      <c r="N776" t="s">
        <v>7241</v>
      </c>
      <c r="O776" t="s">
        <v>2830</v>
      </c>
      <c r="P776" t="s">
        <v>2651</v>
      </c>
      <c r="R776" t="str">
        <f>HYPERLINK("http://dx.doi.org/10.1109/TVLSI.2022.3171174","http://dx.doi.org/10.1109/TVLSI.2022.3171174")</f>
        <v>http://dx.doi.org/10.1109/TVLSI.2022.3171174</v>
      </c>
      <c r="S776" t="s">
        <v>7481</v>
      </c>
      <c r="AB776" s="1"/>
      <c r="AE776" t="s">
        <v>7618</v>
      </c>
      <c r="AF776" t="s">
        <v>5981</v>
      </c>
      <c r="AG776" t="s">
        <v>5988</v>
      </c>
    </row>
    <row r="777" spans="1:33" x14ac:dyDescent="0.3">
      <c r="A777" s="4">
        <v>776</v>
      </c>
      <c r="B777" s="6" t="s">
        <v>5992</v>
      </c>
      <c r="C777" t="s">
        <v>789</v>
      </c>
      <c r="D777" t="s">
        <v>6244</v>
      </c>
      <c r="E777" t="s">
        <v>6507</v>
      </c>
      <c r="F777" t="s">
        <v>6739</v>
      </c>
      <c r="G777" s="1"/>
      <c r="H777">
        <v>2022</v>
      </c>
      <c r="K777">
        <v>40</v>
      </c>
      <c r="L777">
        <v>48</v>
      </c>
      <c r="M777" t="s">
        <v>6966</v>
      </c>
      <c r="N777" t="s">
        <v>794</v>
      </c>
      <c r="O777" t="s">
        <v>795</v>
      </c>
      <c r="P777" t="s">
        <v>796</v>
      </c>
      <c r="R777" t="str">
        <f>HYPERLINK("http://dx.doi.org/10.1109/ICSTW55395.2022.00021","http://dx.doi.org/10.1109/ICSTW55395.2022.00021")</f>
        <v>http://dx.doi.org/10.1109/ICSTW55395.2022.00021</v>
      </c>
      <c r="S777" t="s">
        <v>7482</v>
      </c>
      <c r="AB777" s="1"/>
      <c r="AE777" t="s">
        <v>7612</v>
      </c>
      <c r="AF777" t="s">
        <v>7607</v>
      </c>
      <c r="AG777" t="s">
        <v>5988</v>
      </c>
    </row>
    <row r="778" spans="1:33" x14ac:dyDescent="0.3">
      <c r="A778" s="3">
        <v>777</v>
      </c>
      <c r="B778" s="3" t="s">
        <v>5992</v>
      </c>
      <c r="C778" t="s">
        <v>658</v>
      </c>
      <c r="D778" t="s">
        <v>6245</v>
      </c>
      <c r="E778" t="s">
        <v>6508</v>
      </c>
      <c r="F778" t="s">
        <v>6740</v>
      </c>
      <c r="G778" s="1"/>
      <c r="H778">
        <v>2020</v>
      </c>
      <c r="K778" t="s">
        <v>2830</v>
      </c>
      <c r="L778" t="s">
        <v>2830</v>
      </c>
      <c r="M778" t="s">
        <v>662</v>
      </c>
      <c r="N778" t="s">
        <v>7242</v>
      </c>
      <c r="O778" t="s">
        <v>664</v>
      </c>
      <c r="P778" t="s">
        <v>2830</v>
      </c>
      <c r="R778" t="s">
        <v>2830</v>
      </c>
      <c r="S778" t="s">
        <v>7483</v>
      </c>
      <c r="AB778" s="1"/>
      <c r="AE778" t="s">
        <v>43</v>
      </c>
      <c r="AF778" t="s">
        <v>7607</v>
      </c>
      <c r="AG778" t="s">
        <v>5988</v>
      </c>
    </row>
    <row r="779" spans="1:33" x14ac:dyDescent="0.3">
      <c r="A779" s="4">
        <v>778</v>
      </c>
      <c r="B779" s="6" t="s">
        <v>5992</v>
      </c>
      <c r="C779" t="s">
        <v>6044</v>
      </c>
      <c r="D779" t="s">
        <v>6246</v>
      </c>
      <c r="E779" t="s">
        <v>6509</v>
      </c>
      <c r="F779" t="s">
        <v>6726</v>
      </c>
      <c r="G779" s="1"/>
      <c r="H779">
        <v>2018</v>
      </c>
      <c r="K779">
        <v>258</v>
      </c>
      <c r="L779">
        <v>266</v>
      </c>
      <c r="M779" t="s">
        <v>6967</v>
      </c>
      <c r="N779" t="s">
        <v>7233</v>
      </c>
      <c r="O779" t="s">
        <v>2830</v>
      </c>
      <c r="P779" t="s">
        <v>7128</v>
      </c>
      <c r="R779" t="str">
        <f>HYPERLINK("http://dx.doi.org/10.1016/j.compind.2018.04.020","http://dx.doi.org/10.1016/j.compind.2018.04.020")</f>
        <v>http://dx.doi.org/10.1016/j.compind.2018.04.020</v>
      </c>
      <c r="S779" t="s">
        <v>7484</v>
      </c>
      <c r="AB779" s="1"/>
      <c r="AE779" t="s">
        <v>7619</v>
      </c>
      <c r="AF779" t="s">
        <v>5981</v>
      </c>
      <c r="AG779" t="s">
        <v>5988</v>
      </c>
    </row>
    <row r="780" spans="1:33" x14ac:dyDescent="0.3">
      <c r="A780" s="3">
        <v>779</v>
      </c>
      <c r="B780" s="3" t="s">
        <v>5992</v>
      </c>
      <c r="C780" t="s">
        <v>6045</v>
      </c>
      <c r="D780" t="s">
        <v>6247</v>
      </c>
      <c r="E780" t="s">
        <v>6510</v>
      </c>
      <c r="F780" t="s">
        <v>6741</v>
      </c>
      <c r="G780" s="1"/>
      <c r="H780">
        <v>2018</v>
      </c>
      <c r="K780">
        <v>1052</v>
      </c>
      <c r="L780">
        <v>1062</v>
      </c>
      <c r="M780" t="s">
        <v>62</v>
      </c>
      <c r="N780" t="s">
        <v>7243</v>
      </c>
      <c r="O780" t="s">
        <v>64</v>
      </c>
      <c r="P780" t="s">
        <v>65</v>
      </c>
      <c r="R780" t="str">
        <f>HYPERLINK("http://dx.doi.org/10.1109/ICDCS.2018.00105","http://dx.doi.org/10.1109/ICDCS.2018.00105")</f>
        <v>http://dx.doi.org/10.1109/ICDCS.2018.00105</v>
      </c>
      <c r="S780" t="s">
        <v>2830</v>
      </c>
      <c r="AB780" s="1"/>
      <c r="AE780" t="s">
        <v>43</v>
      </c>
      <c r="AF780" t="s">
        <v>7607</v>
      </c>
      <c r="AG780" t="s">
        <v>5988</v>
      </c>
    </row>
    <row r="781" spans="1:33" x14ac:dyDescent="0.3">
      <c r="A781" s="4">
        <v>780</v>
      </c>
      <c r="B781" s="6" t="s">
        <v>5992</v>
      </c>
      <c r="C781" t="s">
        <v>3262</v>
      </c>
      <c r="D781" t="s">
        <v>6248</v>
      </c>
      <c r="E781" t="s">
        <v>6511</v>
      </c>
      <c r="F781" t="s">
        <v>6742</v>
      </c>
      <c r="G781" s="1"/>
      <c r="H781">
        <v>2020</v>
      </c>
      <c r="K781" t="s">
        <v>2830</v>
      </c>
      <c r="L781" t="s">
        <v>2830</v>
      </c>
      <c r="M781" t="s">
        <v>6968</v>
      </c>
      <c r="N781" t="s">
        <v>2830</v>
      </c>
      <c r="O781" t="s">
        <v>2830</v>
      </c>
      <c r="P781" t="s">
        <v>7129</v>
      </c>
      <c r="R781" t="str">
        <f>HYPERLINK("http://dx.doi.org/10.1145/3392149","http://dx.doi.org/10.1145/3392149")</f>
        <v>http://dx.doi.org/10.1145/3392149</v>
      </c>
      <c r="S781" t="s">
        <v>7485</v>
      </c>
      <c r="AB781" s="1"/>
      <c r="AE781" t="s">
        <v>7621</v>
      </c>
      <c r="AF781" t="s">
        <v>5981</v>
      </c>
      <c r="AG781" t="s">
        <v>5988</v>
      </c>
    </row>
    <row r="782" spans="1:33" x14ac:dyDescent="0.3">
      <c r="A782" s="3">
        <v>781</v>
      </c>
      <c r="B782" s="3" t="s">
        <v>5992</v>
      </c>
      <c r="C782" t="s">
        <v>500</v>
      </c>
      <c r="D782" t="s">
        <v>6249</v>
      </c>
      <c r="E782" t="s">
        <v>6512</v>
      </c>
      <c r="F782" t="s">
        <v>6743</v>
      </c>
      <c r="G782" s="1"/>
      <c r="H782">
        <v>2019</v>
      </c>
      <c r="K782">
        <v>6313</v>
      </c>
      <c r="L782">
        <v>6323</v>
      </c>
      <c r="M782" t="s">
        <v>6969</v>
      </c>
      <c r="N782" t="s">
        <v>7244</v>
      </c>
      <c r="O782" t="s">
        <v>2830</v>
      </c>
      <c r="P782" t="s">
        <v>506</v>
      </c>
      <c r="R782" t="str">
        <f>HYPERLINK("http://dx.doi.org/10.1109/TIA.2019.2928500","http://dx.doi.org/10.1109/TIA.2019.2928500")</f>
        <v>http://dx.doi.org/10.1109/TIA.2019.2928500</v>
      </c>
      <c r="S782" t="s">
        <v>7486</v>
      </c>
      <c r="AB782" s="1"/>
      <c r="AE782" t="s">
        <v>7618</v>
      </c>
      <c r="AF782" t="s">
        <v>7609</v>
      </c>
      <c r="AG782" t="s">
        <v>5988</v>
      </c>
    </row>
    <row r="783" spans="1:33" x14ac:dyDescent="0.3">
      <c r="A783" s="4">
        <v>782</v>
      </c>
      <c r="B783" s="6" t="s">
        <v>5992</v>
      </c>
      <c r="C783" t="s">
        <v>3240</v>
      </c>
      <c r="D783" t="s">
        <v>6250</v>
      </c>
      <c r="E783" t="s">
        <v>6513</v>
      </c>
      <c r="F783" t="s">
        <v>6744</v>
      </c>
      <c r="G783" s="1"/>
      <c r="H783">
        <v>2021</v>
      </c>
      <c r="K783">
        <v>150</v>
      </c>
      <c r="L783">
        <v>161</v>
      </c>
      <c r="M783" t="s">
        <v>6970</v>
      </c>
      <c r="N783" t="s">
        <v>7195</v>
      </c>
      <c r="O783" t="s">
        <v>7358</v>
      </c>
      <c r="P783" t="s">
        <v>5111</v>
      </c>
      <c r="R783" t="str">
        <f>HYPERLINK("http://dx.doi.org/10.1007/978-3-030-76352-7_18","http://dx.doi.org/10.1007/978-3-030-76352-7_18")</f>
        <v>http://dx.doi.org/10.1007/978-3-030-76352-7_18</v>
      </c>
      <c r="S783" t="s">
        <v>7487</v>
      </c>
      <c r="AB783" s="1"/>
      <c r="AE783" t="s">
        <v>7615</v>
      </c>
      <c r="AF783" t="s">
        <v>7607</v>
      </c>
      <c r="AG783" t="s">
        <v>5988</v>
      </c>
    </row>
    <row r="784" spans="1:33" x14ac:dyDescent="0.3">
      <c r="A784" s="3">
        <v>783</v>
      </c>
      <c r="B784" s="3" t="s">
        <v>5992</v>
      </c>
      <c r="C784" t="s">
        <v>6046</v>
      </c>
      <c r="D784" t="s">
        <v>6251</v>
      </c>
      <c r="E784" t="s">
        <v>6514</v>
      </c>
      <c r="F784" t="s">
        <v>6745</v>
      </c>
      <c r="G784" s="1"/>
      <c r="H784">
        <v>2016</v>
      </c>
      <c r="K784">
        <v>1573</v>
      </c>
      <c r="L784">
        <v>1582</v>
      </c>
      <c r="M784" t="s">
        <v>6971</v>
      </c>
      <c r="N784" t="s">
        <v>2830</v>
      </c>
      <c r="O784" t="s">
        <v>7359</v>
      </c>
      <c r="P784" t="s">
        <v>5183</v>
      </c>
      <c r="R784" t="str">
        <f>HYPERLINK("http://dx.doi.org/10.1145/2983323.2983358","http://dx.doi.org/10.1145/2983323.2983358")</f>
        <v>http://dx.doi.org/10.1145/2983323.2983358</v>
      </c>
      <c r="S784" t="s">
        <v>7488</v>
      </c>
      <c r="AB784" s="1"/>
      <c r="AE784" t="s">
        <v>7621</v>
      </c>
      <c r="AF784" t="s">
        <v>7607</v>
      </c>
      <c r="AG784" t="s">
        <v>5988</v>
      </c>
    </row>
    <row r="785" spans="1:33" x14ac:dyDescent="0.3">
      <c r="A785" s="4">
        <v>784</v>
      </c>
      <c r="B785" s="6" t="s">
        <v>5992</v>
      </c>
      <c r="C785" t="s">
        <v>3431</v>
      </c>
      <c r="D785" t="s">
        <v>6252</v>
      </c>
      <c r="E785" t="s">
        <v>6484</v>
      </c>
      <c r="F785" t="s">
        <v>6746</v>
      </c>
      <c r="G785" s="1"/>
      <c r="H785">
        <v>2008</v>
      </c>
      <c r="K785">
        <v>751</v>
      </c>
      <c r="L785">
        <v>756</v>
      </c>
      <c r="M785" t="s">
        <v>4595</v>
      </c>
      <c r="N785" t="s">
        <v>2830</v>
      </c>
      <c r="O785" t="s">
        <v>7360</v>
      </c>
      <c r="P785" t="s">
        <v>5223</v>
      </c>
      <c r="R785" t="str">
        <f>HYPERLINK("http://dx.doi.org/10.1142/9789812799470_0123","http://dx.doi.org/10.1142/9789812799470_0123")</f>
        <v>http://dx.doi.org/10.1142/9789812799470_0123</v>
      </c>
      <c r="S785" t="s">
        <v>2830</v>
      </c>
      <c r="AB785" s="1"/>
      <c r="AE785" t="s">
        <v>7641</v>
      </c>
      <c r="AF785" t="s">
        <v>7607</v>
      </c>
      <c r="AG785" t="s">
        <v>5988</v>
      </c>
    </row>
    <row r="786" spans="1:33" x14ac:dyDescent="0.3">
      <c r="A786" s="3">
        <v>785</v>
      </c>
      <c r="B786" s="3" t="s">
        <v>5992</v>
      </c>
      <c r="C786" t="s">
        <v>3163</v>
      </c>
      <c r="D786" t="s">
        <v>6253</v>
      </c>
      <c r="E786" t="s">
        <v>6515</v>
      </c>
      <c r="F786" t="s">
        <v>6726</v>
      </c>
      <c r="G786" s="1"/>
      <c r="H786">
        <v>2022</v>
      </c>
      <c r="K786" t="s">
        <v>2830</v>
      </c>
      <c r="L786" t="s">
        <v>2830</v>
      </c>
      <c r="M786" t="s">
        <v>6972</v>
      </c>
      <c r="N786" t="s">
        <v>7233</v>
      </c>
      <c r="O786" t="s">
        <v>2830</v>
      </c>
      <c r="P786" t="s">
        <v>5052</v>
      </c>
      <c r="R786" t="str">
        <f>HYPERLINK("http://dx.doi.org/10.1016/j.compind.2022.103741","http://dx.doi.org/10.1016/j.compind.2022.103741")</f>
        <v>http://dx.doi.org/10.1016/j.compind.2022.103741</v>
      </c>
      <c r="S786" t="s">
        <v>7489</v>
      </c>
      <c r="AB786" s="1"/>
      <c r="AE786" t="s">
        <v>7614</v>
      </c>
      <c r="AF786" t="s">
        <v>5981</v>
      </c>
      <c r="AG786" t="s">
        <v>5988</v>
      </c>
    </row>
    <row r="787" spans="1:33" x14ac:dyDescent="0.3">
      <c r="A787" s="4">
        <v>786</v>
      </c>
      <c r="B787" s="6" t="s">
        <v>5992</v>
      </c>
      <c r="C787" t="s">
        <v>3456</v>
      </c>
      <c r="D787" t="s">
        <v>6254</v>
      </c>
      <c r="E787" t="s">
        <v>6516</v>
      </c>
      <c r="F787" t="s">
        <v>6747</v>
      </c>
      <c r="G787" s="1"/>
      <c r="H787">
        <v>2002</v>
      </c>
      <c r="K787">
        <v>479</v>
      </c>
      <c r="L787">
        <v>489</v>
      </c>
      <c r="M787" t="s">
        <v>6973</v>
      </c>
      <c r="N787" t="s">
        <v>7202</v>
      </c>
      <c r="O787" t="s">
        <v>7361</v>
      </c>
      <c r="P787" t="s">
        <v>5235</v>
      </c>
      <c r="R787" t="str">
        <f>HYPERLINK("http://dx.doi.org/10.1117/12.478781","http://dx.doi.org/10.1117/12.478781")</f>
        <v>http://dx.doi.org/10.1117/12.478781</v>
      </c>
      <c r="S787" t="s">
        <v>7490</v>
      </c>
      <c r="AB787" s="1"/>
      <c r="AE787" t="s">
        <v>7622</v>
      </c>
      <c r="AF787" t="s">
        <v>7607</v>
      </c>
      <c r="AG787" t="s">
        <v>5988</v>
      </c>
    </row>
    <row r="788" spans="1:33" x14ac:dyDescent="0.3">
      <c r="A788" s="3">
        <v>787</v>
      </c>
      <c r="B788" s="3" t="s">
        <v>5992</v>
      </c>
      <c r="C788" t="s">
        <v>6047</v>
      </c>
      <c r="D788" t="s">
        <v>6255</v>
      </c>
      <c r="E788" t="s">
        <v>6517</v>
      </c>
      <c r="F788" t="s">
        <v>6748</v>
      </c>
      <c r="G788" s="1"/>
      <c r="H788">
        <v>2017</v>
      </c>
      <c r="K788">
        <v>432</v>
      </c>
      <c r="L788">
        <v>436</v>
      </c>
      <c r="M788" t="s">
        <v>6974</v>
      </c>
      <c r="N788" t="s">
        <v>2830</v>
      </c>
      <c r="O788" t="s">
        <v>7362</v>
      </c>
      <c r="P788" t="s">
        <v>7130</v>
      </c>
      <c r="R788" t="str">
        <f>HYPERLINK("http://dx.doi.org/10.1109/ICMLA.2017.0-123","http://dx.doi.org/10.1109/ICMLA.2017.0-123")</f>
        <v>http://dx.doi.org/10.1109/ICMLA.2017.0-123</v>
      </c>
      <c r="S788" t="s">
        <v>7491</v>
      </c>
      <c r="AB788" s="1"/>
      <c r="AE788" t="s">
        <v>43</v>
      </c>
      <c r="AF788" t="s">
        <v>7607</v>
      </c>
      <c r="AG788" t="s">
        <v>5988</v>
      </c>
    </row>
    <row r="789" spans="1:33" x14ac:dyDescent="0.3">
      <c r="A789" s="4">
        <v>788</v>
      </c>
      <c r="B789" s="6" t="s">
        <v>5992</v>
      </c>
      <c r="C789" t="s">
        <v>3279</v>
      </c>
      <c r="D789" t="s">
        <v>6256</v>
      </c>
      <c r="E789" t="s">
        <v>2830</v>
      </c>
      <c r="F789" t="s">
        <v>6749</v>
      </c>
      <c r="G789" s="1"/>
      <c r="H789">
        <v>2020</v>
      </c>
      <c r="K789" t="s">
        <v>2830</v>
      </c>
      <c r="L789" t="s">
        <v>2830</v>
      </c>
      <c r="M789" t="s">
        <v>6975</v>
      </c>
      <c r="N789" t="s">
        <v>7202</v>
      </c>
      <c r="O789" t="s">
        <v>7363</v>
      </c>
      <c r="P789" t="s">
        <v>5134</v>
      </c>
      <c r="R789" t="str">
        <f>HYPERLINK("http://dx.doi.org/10.1117/12.2558947","http://dx.doi.org/10.1117/12.2558947")</f>
        <v>http://dx.doi.org/10.1117/12.2558947</v>
      </c>
      <c r="S789" t="s">
        <v>7492</v>
      </c>
      <c r="AB789" s="1"/>
      <c r="AE789" t="s">
        <v>7622</v>
      </c>
      <c r="AF789" t="s">
        <v>7607</v>
      </c>
      <c r="AG789" t="s">
        <v>5988</v>
      </c>
    </row>
    <row r="790" spans="1:33" x14ac:dyDescent="0.3">
      <c r="A790" s="3">
        <v>789</v>
      </c>
      <c r="B790" s="3" t="s">
        <v>5992</v>
      </c>
      <c r="C790" t="s">
        <v>6048</v>
      </c>
      <c r="D790" t="s">
        <v>6257</v>
      </c>
      <c r="E790" t="s">
        <v>6518</v>
      </c>
      <c r="F790" t="s">
        <v>6750</v>
      </c>
      <c r="G790" s="1"/>
      <c r="H790">
        <v>2018</v>
      </c>
      <c r="K790">
        <v>273</v>
      </c>
      <c r="L790">
        <v>284</v>
      </c>
      <c r="M790" t="s">
        <v>6976</v>
      </c>
      <c r="N790" t="s">
        <v>7245</v>
      </c>
      <c r="O790" t="s">
        <v>7364</v>
      </c>
      <c r="P790" t="s">
        <v>5169</v>
      </c>
      <c r="R790" t="str">
        <f>HYPERLINK("http://dx.doi.org/10.1007/978-3-319-74030-0_20","http://dx.doi.org/10.1007/978-3-319-74030-0_20")</f>
        <v>http://dx.doi.org/10.1007/978-3-319-74030-0_20</v>
      </c>
      <c r="S790" t="s">
        <v>7493</v>
      </c>
      <c r="AB790" s="1"/>
      <c r="AE790" t="s">
        <v>7623</v>
      </c>
      <c r="AF790" t="s">
        <v>7607</v>
      </c>
      <c r="AG790" t="s">
        <v>5988</v>
      </c>
    </row>
    <row r="791" spans="1:33" x14ac:dyDescent="0.3">
      <c r="A791" s="4">
        <v>790</v>
      </c>
      <c r="B791" s="6" t="s">
        <v>5992</v>
      </c>
      <c r="C791" t="s">
        <v>1543</v>
      </c>
      <c r="D791" t="s">
        <v>6258</v>
      </c>
      <c r="E791" t="s">
        <v>6519</v>
      </c>
      <c r="F791" t="s">
        <v>6751</v>
      </c>
      <c r="G791" s="1"/>
      <c r="H791">
        <v>2020</v>
      </c>
      <c r="K791">
        <v>889</v>
      </c>
      <c r="L791">
        <v>896</v>
      </c>
      <c r="M791" t="s">
        <v>1547</v>
      </c>
      <c r="N791" t="s">
        <v>7215</v>
      </c>
      <c r="O791" t="s">
        <v>1549</v>
      </c>
      <c r="P791" t="s">
        <v>2830</v>
      </c>
      <c r="R791" t="s">
        <v>2830</v>
      </c>
      <c r="S791" t="s">
        <v>7494</v>
      </c>
      <c r="AB791" s="1"/>
      <c r="AE791" t="s">
        <v>43</v>
      </c>
      <c r="AF791" t="s">
        <v>7607</v>
      </c>
      <c r="AG791" t="s">
        <v>5988</v>
      </c>
    </row>
    <row r="792" spans="1:33" x14ac:dyDescent="0.3">
      <c r="A792" s="3">
        <v>791</v>
      </c>
      <c r="B792" s="3" t="s">
        <v>5992</v>
      </c>
      <c r="C792" t="s">
        <v>671</v>
      </c>
      <c r="D792" t="s">
        <v>6259</v>
      </c>
      <c r="E792" t="s">
        <v>6520</v>
      </c>
      <c r="F792" t="s">
        <v>6716</v>
      </c>
      <c r="G792" s="1"/>
      <c r="H792">
        <v>2022</v>
      </c>
      <c r="K792">
        <v>3114</v>
      </c>
      <c r="L792">
        <v>3125</v>
      </c>
      <c r="M792" t="s">
        <v>674</v>
      </c>
      <c r="N792" t="s">
        <v>7227</v>
      </c>
      <c r="O792" t="s">
        <v>2830</v>
      </c>
      <c r="P792" t="s">
        <v>675</v>
      </c>
      <c r="R792" t="str">
        <f>HYPERLINK("http://dx.doi.org/10.1109/TII.2021.3103005","http://dx.doi.org/10.1109/TII.2021.3103005")</f>
        <v>http://dx.doi.org/10.1109/TII.2021.3103005</v>
      </c>
      <c r="S792" t="s">
        <v>7495</v>
      </c>
      <c r="AB792" s="1"/>
      <c r="AE792" t="s">
        <v>7618</v>
      </c>
      <c r="AF792" t="s">
        <v>5981</v>
      </c>
      <c r="AG792" t="s">
        <v>5988</v>
      </c>
    </row>
    <row r="793" spans="1:33" x14ac:dyDescent="0.3">
      <c r="A793" s="4">
        <v>792</v>
      </c>
      <c r="B793" s="6" t="s">
        <v>5992</v>
      </c>
      <c r="C793" t="s">
        <v>3455</v>
      </c>
      <c r="D793" t="s">
        <v>6260</v>
      </c>
      <c r="E793" t="s">
        <v>6521</v>
      </c>
      <c r="F793" t="s">
        <v>6752</v>
      </c>
      <c r="G793" s="1"/>
      <c r="H793">
        <v>2003</v>
      </c>
      <c r="K793">
        <v>255</v>
      </c>
      <c r="L793">
        <v>264</v>
      </c>
      <c r="M793" t="s">
        <v>6977</v>
      </c>
      <c r="N793" t="s">
        <v>2830</v>
      </c>
      <c r="O793" t="s">
        <v>2457</v>
      </c>
      <c r="P793" t="s">
        <v>2458</v>
      </c>
      <c r="R793" t="str">
        <f>HYPERLINK("http://dx.doi.org/10.1109/CSAC.2003.1254330","http://dx.doi.org/10.1109/CSAC.2003.1254330")</f>
        <v>http://dx.doi.org/10.1109/CSAC.2003.1254330</v>
      </c>
      <c r="S793" t="s">
        <v>2830</v>
      </c>
      <c r="AB793" s="1"/>
      <c r="AE793" t="s">
        <v>7612</v>
      </c>
      <c r="AF793" t="s">
        <v>7607</v>
      </c>
      <c r="AG793" t="s">
        <v>5988</v>
      </c>
    </row>
    <row r="794" spans="1:33" x14ac:dyDescent="0.3">
      <c r="A794" s="3">
        <v>793</v>
      </c>
      <c r="B794" s="3" t="s">
        <v>5992</v>
      </c>
      <c r="C794" t="s">
        <v>6049</v>
      </c>
      <c r="D794" t="s">
        <v>6261</v>
      </c>
      <c r="E794" t="s">
        <v>6522</v>
      </c>
      <c r="F794" t="s">
        <v>6753</v>
      </c>
      <c r="G794" s="1"/>
      <c r="H794">
        <v>2012</v>
      </c>
      <c r="K794">
        <v>1052</v>
      </c>
      <c r="L794">
        <v>1056</v>
      </c>
      <c r="M794" t="s">
        <v>6978</v>
      </c>
      <c r="N794" t="s">
        <v>7237</v>
      </c>
      <c r="O794" t="s">
        <v>2830</v>
      </c>
      <c r="P794" t="s">
        <v>5211</v>
      </c>
      <c r="R794" t="str">
        <f>HYPERLINK("http://dx.doi.org/10.1016/j.procs.2012.06.147","http://dx.doi.org/10.1016/j.procs.2012.06.147")</f>
        <v>http://dx.doi.org/10.1016/j.procs.2012.06.147</v>
      </c>
      <c r="S794" t="s">
        <v>7496</v>
      </c>
      <c r="AB794" s="1"/>
      <c r="AE794" t="s">
        <v>7619</v>
      </c>
      <c r="AF794" t="s">
        <v>7607</v>
      </c>
      <c r="AG794" t="s">
        <v>5988</v>
      </c>
    </row>
    <row r="795" spans="1:33" x14ac:dyDescent="0.3">
      <c r="A795" s="4">
        <v>794</v>
      </c>
      <c r="B795" s="6" t="s">
        <v>5992</v>
      </c>
      <c r="C795" t="s">
        <v>6050</v>
      </c>
      <c r="D795" t="s">
        <v>6262</v>
      </c>
      <c r="E795" t="s">
        <v>2830</v>
      </c>
      <c r="F795" t="s">
        <v>6754</v>
      </c>
      <c r="G795" s="1"/>
      <c r="H795">
        <v>2022</v>
      </c>
      <c r="K795" t="s">
        <v>2830</v>
      </c>
      <c r="L795" t="s">
        <v>2830</v>
      </c>
      <c r="M795" t="s">
        <v>6979</v>
      </c>
      <c r="N795" t="s">
        <v>7246</v>
      </c>
      <c r="O795" t="s">
        <v>2830</v>
      </c>
      <c r="P795" t="s">
        <v>7131</v>
      </c>
      <c r="R795" t="str">
        <f>HYPERLINK("http://dx.doi.org/10.4018/IJIRR.298647","http://dx.doi.org/10.4018/IJIRR.298647")</f>
        <v>http://dx.doi.org/10.4018/IJIRR.298647</v>
      </c>
      <c r="S795" t="s">
        <v>7497</v>
      </c>
      <c r="AB795" s="1"/>
      <c r="AE795" t="s">
        <v>7642</v>
      </c>
      <c r="AF795" t="s">
        <v>5981</v>
      </c>
      <c r="AG795" t="s">
        <v>5988</v>
      </c>
    </row>
    <row r="796" spans="1:33" x14ac:dyDescent="0.3">
      <c r="A796" s="3">
        <v>795</v>
      </c>
      <c r="B796" s="3" t="s">
        <v>5992</v>
      </c>
      <c r="C796" t="s">
        <v>3251</v>
      </c>
      <c r="D796" t="s">
        <v>6263</v>
      </c>
      <c r="E796" t="s">
        <v>6523</v>
      </c>
      <c r="F796" t="s">
        <v>6755</v>
      </c>
      <c r="G796" s="1"/>
      <c r="H796">
        <v>2020</v>
      </c>
      <c r="K796" t="s">
        <v>2830</v>
      </c>
      <c r="L796" t="s">
        <v>2830</v>
      </c>
      <c r="M796" t="s">
        <v>6980</v>
      </c>
      <c r="N796" t="s">
        <v>7247</v>
      </c>
      <c r="O796" t="s">
        <v>2830</v>
      </c>
      <c r="P796" t="s">
        <v>5116</v>
      </c>
      <c r="R796" t="str">
        <f>HYPERLINK("http://dx.doi.org/10.1016/j.datak.2020.101850","http://dx.doi.org/10.1016/j.datak.2020.101850")</f>
        <v>http://dx.doi.org/10.1016/j.datak.2020.101850</v>
      </c>
      <c r="S796" t="s">
        <v>2830</v>
      </c>
      <c r="AB796" s="1"/>
      <c r="AE796" t="s">
        <v>7614</v>
      </c>
      <c r="AF796" t="s">
        <v>5981</v>
      </c>
      <c r="AG796" t="s">
        <v>5988</v>
      </c>
    </row>
    <row r="797" spans="1:33" x14ac:dyDescent="0.3">
      <c r="A797" s="4">
        <v>796</v>
      </c>
      <c r="B797" s="6" t="s">
        <v>5992</v>
      </c>
      <c r="C797" t="s">
        <v>6051</v>
      </c>
      <c r="D797" t="s">
        <v>6264</v>
      </c>
      <c r="E797" t="s">
        <v>6524</v>
      </c>
      <c r="F797" t="s">
        <v>6756</v>
      </c>
      <c r="G797" s="1"/>
      <c r="H797">
        <v>2009</v>
      </c>
      <c r="K797">
        <v>588</v>
      </c>
      <c r="L797" t="s">
        <v>7100</v>
      </c>
      <c r="M797" t="s">
        <v>6981</v>
      </c>
      <c r="N797" t="s">
        <v>7188</v>
      </c>
      <c r="O797" t="s">
        <v>7365</v>
      </c>
      <c r="P797" t="s">
        <v>7132</v>
      </c>
      <c r="R797" t="str">
        <f>HYPERLINK("http://dx.doi.org/10.1109/ICDM.2009.19","http://dx.doi.org/10.1109/ICDM.2009.19")</f>
        <v>http://dx.doi.org/10.1109/ICDM.2009.19</v>
      </c>
      <c r="S797" t="s">
        <v>2830</v>
      </c>
      <c r="AB797" s="1"/>
      <c r="AE797" t="s">
        <v>43</v>
      </c>
      <c r="AF797" t="s">
        <v>7607</v>
      </c>
      <c r="AG797" t="s">
        <v>5988</v>
      </c>
    </row>
    <row r="798" spans="1:33" x14ac:dyDescent="0.3">
      <c r="A798" s="3">
        <v>797</v>
      </c>
      <c r="B798" s="3" t="s">
        <v>5992</v>
      </c>
      <c r="C798" t="s">
        <v>6052</v>
      </c>
      <c r="D798" t="s">
        <v>6265</v>
      </c>
      <c r="E798" t="s">
        <v>6525</v>
      </c>
      <c r="F798" t="s">
        <v>6757</v>
      </c>
      <c r="G798" s="1"/>
      <c r="H798">
        <v>2019</v>
      </c>
      <c r="K798">
        <v>646</v>
      </c>
      <c r="L798">
        <v>652</v>
      </c>
      <c r="M798" t="s">
        <v>6982</v>
      </c>
      <c r="N798" t="s">
        <v>7248</v>
      </c>
      <c r="O798" t="s">
        <v>2830</v>
      </c>
      <c r="P798" t="s">
        <v>7133</v>
      </c>
      <c r="R798" t="str">
        <f>HYPERLINK("http://dx.doi.org/10.1016/j.eng.2019.03.012","http://dx.doi.org/10.1016/j.eng.2019.03.012")</f>
        <v>http://dx.doi.org/10.1016/j.eng.2019.03.012</v>
      </c>
      <c r="S798" t="s">
        <v>7498</v>
      </c>
      <c r="AB798" s="1"/>
      <c r="AE798" t="s">
        <v>7614</v>
      </c>
      <c r="AF798" t="s">
        <v>5981</v>
      </c>
      <c r="AG798" t="s">
        <v>5988</v>
      </c>
    </row>
    <row r="799" spans="1:33" x14ac:dyDescent="0.3">
      <c r="A799" s="4">
        <v>798</v>
      </c>
      <c r="B799" s="6" t="s">
        <v>5992</v>
      </c>
      <c r="C799" t="s">
        <v>3215</v>
      </c>
      <c r="D799" t="s">
        <v>6266</v>
      </c>
      <c r="E799" t="s">
        <v>6526</v>
      </c>
      <c r="F799" t="s">
        <v>6758</v>
      </c>
      <c r="G799" s="1"/>
      <c r="H799">
        <v>2021</v>
      </c>
      <c r="K799" t="s">
        <v>2830</v>
      </c>
      <c r="L799" t="s">
        <v>2830</v>
      </c>
      <c r="M799" t="s">
        <v>6983</v>
      </c>
      <c r="N799" t="s">
        <v>7249</v>
      </c>
      <c r="O799" t="s">
        <v>2830</v>
      </c>
      <c r="P799" t="s">
        <v>5095</v>
      </c>
      <c r="R799" t="str">
        <f>HYPERLINK("http://dx.doi.org/10.1016/j.petrol.2021.108845","http://dx.doi.org/10.1016/j.petrol.2021.108845")</f>
        <v>http://dx.doi.org/10.1016/j.petrol.2021.108845</v>
      </c>
      <c r="S799" t="s">
        <v>7499</v>
      </c>
      <c r="AB799" s="1"/>
      <c r="AE799" t="s">
        <v>7614</v>
      </c>
      <c r="AF799" t="s">
        <v>5981</v>
      </c>
      <c r="AG799" t="s">
        <v>5988</v>
      </c>
    </row>
    <row r="800" spans="1:33" x14ac:dyDescent="0.3">
      <c r="A800" s="3">
        <v>799</v>
      </c>
      <c r="B800" s="3" t="s">
        <v>5992</v>
      </c>
      <c r="C800" t="s">
        <v>6053</v>
      </c>
      <c r="D800" t="s">
        <v>6267</v>
      </c>
      <c r="E800" t="s">
        <v>6527</v>
      </c>
      <c r="F800" t="s">
        <v>6759</v>
      </c>
      <c r="G800" s="1"/>
      <c r="H800">
        <v>2019</v>
      </c>
      <c r="K800">
        <v>1942</v>
      </c>
      <c r="L800">
        <v>1945</v>
      </c>
      <c r="M800" t="s">
        <v>6984</v>
      </c>
      <c r="N800" t="s">
        <v>7250</v>
      </c>
      <c r="O800" t="s">
        <v>2830</v>
      </c>
      <c r="P800" t="s">
        <v>5166</v>
      </c>
      <c r="R800" t="str">
        <f>HYPERLINK("http://dx.doi.org/10.14778/3352063.3352105","http://dx.doi.org/10.14778/3352063.3352105")</f>
        <v>http://dx.doi.org/10.14778/3352063.3352105</v>
      </c>
      <c r="S800" t="s">
        <v>2830</v>
      </c>
      <c r="AB800" s="1"/>
      <c r="AE800" t="s">
        <v>7621</v>
      </c>
      <c r="AF800" t="s">
        <v>5981</v>
      </c>
      <c r="AG800" t="s">
        <v>5988</v>
      </c>
    </row>
    <row r="801" spans="1:33" x14ac:dyDescent="0.3">
      <c r="A801" s="4">
        <v>800</v>
      </c>
      <c r="B801" s="6" t="s">
        <v>5992</v>
      </c>
      <c r="C801" t="s">
        <v>2031</v>
      </c>
      <c r="D801" t="s">
        <v>6268</v>
      </c>
      <c r="E801" t="s">
        <v>6528</v>
      </c>
      <c r="F801" t="s">
        <v>6760</v>
      </c>
      <c r="G801" s="1"/>
      <c r="H801">
        <v>2020</v>
      </c>
      <c r="K801">
        <v>1092</v>
      </c>
      <c r="L801">
        <v>1101</v>
      </c>
      <c r="M801" t="s">
        <v>6985</v>
      </c>
      <c r="N801" t="s">
        <v>2036</v>
      </c>
      <c r="O801" t="s">
        <v>2037</v>
      </c>
      <c r="P801" t="s">
        <v>2038</v>
      </c>
      <c r="R801" t="str">
        <f>HYPERLINK("http://dx.doi.org/10.1109/IPDPS47924.2020.00115","http://dx.doi.org/10.1109/IPDPS47924.2020.00115")</f>
        <v>http://dx.doi.org/10.1109/IPDPS47924.2020.00115</v>
      </c>
      <c r="S801" t="s">
        <v>7500</v>
      </c>
      <c r="AB801" s="1"/>
      <c r="AE801" t="s">
        <v>43</v>
      </c>
      <c r="AF801" t="s">
        <v>7607</v>
      </c>
      <c r="AG801" t="s">
        <v>5988</v>
      </c>
    </row>
    <row r="802" spans="1:33" x14ac:dyDescent="0.3">
      <c r="A802" s="3">
        <v>801</v>
      </c>
      <c r="B802" s="3" t="s">
        <v>5992</v>
      </c>
      <c r="C802" t="s">
        <v>2463</v>
      </c>
      <c r="D802" t="s">
        <v>6269</v>
      </c>
      <c r="E802" t="s">
        <v>6529</v>
      </c>
      <c r="F802" t="s">
        <v>6761</v>
      </c>
      <c r="G802" s="1"/>
      <c r="H802">
        <v>2022</v>
      </c>
      <c r="K802">
        <v>2549</v>
      </c>
      <c r="L802">
        <v>2561</v>
      </c>
      <c r="M802" t="s">
        <v>2467</v>
      </c>
      <c r="N802" t="s">
        <v>7251</v>
      </c>
      <c r="O802" t="s">
        <v>2469</v>
      </c>
      <c r="P802" t="s">
        <v>2470</v>
      </c>
      <c r="R802" t="str">
        <f>HYPERLINK("http://dx.doi.org/10.1109/ICDE53745.2022.00236","http://dx.doi.org/10.1109/ICDE53745.2022.00236")</f>
        <v>http://dx.doi.org/10.1109/ICDE53745.2022.00236</v>
      </c>
      <c r="S802" t="s">
        <v>7501</v>
      </c>
      <c r="AB802" s="1"/>
      <c r="AE802" t="s">
        <v>7612</v>
      </c>
      <c r="AF802" t="s">
        <v>7607</v>
      </c>
      <c r="AG802" t="s">
        <v>5988</v>
      </c>
    </row>
    <row r="803" spans="1:33" x14ac:dyDescent="0.3">
      <c r="A803" s="4">
        <v>802</v>
      </c>
      <c r="B803" s="6" t="s">
        <v>5992</v>
      </c>
      <c r="C803" t="s">
        <v>6054</v>
      </c>
      <c r="D803" t="s">
        <v>6270</v>
      </c>
      <c r="E803" t="s">
        <v>6530</v>
      </c>
      <c r="F803" t="s">
        <v>6687</v>
      </c>
      <c r="G803" s="1"/>
      <c r="H803">
        <v>2017</v>
      </c>
      <c r="K803">
        <v>1255</v>
      </c>
      <c r="L803">
        <v>1258</v>
      </c>
      <c r="M803" t="s">
        <v>924</v>
      </c>
      <c r="N803" t="s">
        <v>2830</v>
      </c>
      <c r="O803" t="s">
        <v>432</v>
      </c>
      <c r="P803" t="s">
        <v>2830</v>
      </c>
      <c r="R803" t="s">
        <v>2830</v>
      </c>
      <c r="S803" t="s">
        <v>7502</v>
      </c>
      <c r="AB803" s="1"/>
      <c r="AE803" t="s">
        <v>43</v>
      </c>
      <c r="AF803" t="s">
        <v>7607</v>
      </c>
      <c r="AG803" t="s">
        <v>5988</v>
      </c>
    </row>
    <row r="804" spans="1:33" x14ac:dyDescent="0.3">
      <c r="A804" s="3">
        <v>803</v>
      </c>
      <c r="B804" s="3" t="s">
        <v>5992</v>
      </c>
      <c r="C804" t="s">
        <v>6055</v>
      </c>
      <c r="D804" t="s">
        <v>6271</v>
      </c>
      <c r="E804" t="s">
        <v>6531</v>
      </c>
      <c r="F804" t="s">
        <v>6762</v>
      </c>
      <c r="G804" s="1"/>
      <c r="H804">
        <v>2015</v>
      </c>
      <c r="K804">
        <v>73</v>
      </c>
      <c r="L804">
        <v>82</v>
      </c>
      <c r="M804" t="s">
        <v>1793</v>
      </c>
      <c r="N804" t="s">
        <v>2830</v>
      </c>
      <c r="O804" t="s">
        <v>1794</v>
      </c>
      <c r="P804" t="s">
        <v>1795</v>
      </c>
      <c r="R804" t="str">
        <f>HYPERLINK("http://dx.doi.org/10.1145/2737182.2737186","http://dx.doi.org/10.1145/2737182.2737186")</f>
        <v>http://dx.doi.org/10.1145/2737182.2737186</v>
      </c>
      <c r="S804" t="s">
        <v>7503</v>
      </c>
      <c r="AB804" s="1"/>
      <c r="AE804" t="s">
        <v>43</v>
      </c>
      <c r="AF804" t="s">
        <v>7607</v>
      </c>
      <c r="AG804" t="s">
        <v>5988</v>
      </c>
    </row>
    <row r="805" spans="1:33" x14ac:dyDescent="0.3">
      <c r="A805" s="4">
        <v>804</v>
      </c>
      <c r="B805" s="6" t="s">
        <v>5992</v>
      </c>
      <c r="C805" t="s">
        <v>6056</v>
      </c>
      <c r="D805" t="s">
        <v>6272</v>
      </c>
      <c r="E805" t="s">
        <v>6532</v>
      </c>
      <c r="F805" t="s">
        <v>6657</v>
      </c>
      <c r="G805" s="1"/>
      <c r="H805">
        <v>2020</v>
      </c>
      <c r="K805">
        <v>16225</v>
      </c>
      <c r="L805">
        <v>16235</v>
      </c>
      <c r="M805" t="s">
        <v>6986</v>
      </c>
      <c r="N805" t="s">
        <v>148</v>
      </c>
      <c r="O805" t="s">
        <v>2830</v>
      </c>
      <c r="P805" t="s">
        <v>7134</v>
      </c>
      <c r="R805" t="str">
        <f>HYPERLINK("http://dx.doi.org/10.1109/ACCESS.2019.2962248","http://dx.doi.org/10.1109/ACCESS.2019.2962248")</f>
        <v>http://dx.doi.org/10.1109/ACCESS.2019.2962248</v>
      </c>
      <c r="S805" t="s">
        <v>7504</v>
      </c>
      <c r="AB805" s="1"/>
      <c r="AE805" t="s">
        <v>7618</v>
      </c>
      <c r="AF805" t="s">
        <v>5981</v>
      </c>
      <c r="AG805" t="s">
        <v>5988</v>
      </c>
    </row>
    <row r="806" spans="1:33" x14ac:dyDescent="0.3">
      <c r="A806" s="3">
        <v>805</v>
      </c>
      <c r="B806" s="3" t="s">
        <v>5992</v>
      </c>
      <c r="C806" t="s">
        <v>3293</v>
      </c>
      <c r="D806" t="s">
        <v>6273</v>
      </c>
      <c r="E806" t="s">
        <v>6533</v>
      </c>
      <c r="F806" t="s">
        <v>6763</v>
      </c>
      <c r="G806" s="1"/>
      <c r="H806">
        <v>2019</v>
      </c>
      <c r="K806" t="s">
        <v>2830</v>
      </c>
      <c r="L806" t="s">
        <v>2830</v>
      </c>
      <c r="M806" t="s">
        <v>6987</v>
      </c>
      <c r="N806" t="s">
        <v>7216</v>
      </c>
      <c r="O806" t="s">
        <v>2830</v>
      </c>
      <c r="P806" t="s">
        <v>5140</v>
      </c>
      <c r="R806" t="str">
        <f>HYPERLINK("http://dx.doi.org/10.1051/matecconf/201929002002","http://dx.doi.org/10.1051/matecconf/201929002002")</f>
        <v>http://dx.doi.org/10.1051/matecconf/201929002002</v>
      </c>
      <c r="S806" t="s">
        <v>2830</v>
      </c>
      <c r="AB806" s="1"/>
      <c r="AE806" t="s">
        <v>7630</v>
      </c>
      <c r="AF806" t="s">
        <v>7607</v>
      </c>
      <c r="AG806" t="s">
        <v>5988</v>
      </c>
    </row>
    <row r="807" spans="1:33" x14ac:dyDescent="0.3">
      <c r="A807" s="4">
        <v>806</v>
      </c>
      <c r="B807" s="6" t="s">
        <v>5992</v>
      </c>
      <c r="C807" t="s">
        <v>6057</v>
      </c>
      <c r="D807" t="s">
        <v>6274</v>
      </c>
      <c r="E807" t="s">
        <v>6534</v>
      </c>
      <c r="F807" t="s">
        <v>6764</v>
      </c>
      <c r="G807" s="1"/>
      <c r="H807">
        <v>2016</v>
      </c>
      <c r="K807">
        <v>670</v>
      </c>
      <c r="L807">
        <v>674</v>
      </c>
      <c r="M807" t="s">
        <v>6988</v>
      </c>
      <c r="N807" t="s">
        <v>7252</v>
      </c>
      <c r="O807" t="s">
        <v>7366</v>
      </c>
      <c r="P807" t="s">
        <v>2830</v>
      </c>
      <c r="R807" t="s">
        <v>2830</v>
      </c>
      <c r="S807" t="s">
        <v>7505</v>
      </c>
      <c r="AB807" s="1"/>
      <c r="AE807" t="s">
        <v>7643</v>
      </c>
      <c r="AF807" t="s">
        <v>7607</v>
      </c>
      <c r="AG807" t="s">
        <v>5988</v>
      </c>
    </row>
    <row r="808" spans="1:33" x14ac:dyDescent="0.3">
      <c r="A808" s="3">
        <v>807</v>
      </c>
      <c r="B808" s="3" t="s">
        <v>5992</v>
      </c>
      <c r="C808" t="s">
        <v>6058</v>
      </c>
      <c r="D808" t="s">
        <v>6275</v>
      </c>
      <c r="E808" t="s">
        <v>6535</v>
      </c>
      <c r="F808" t="s">
        <v>6765</v>
      </c>
      <c r="G808" s="1"/>
      <c r="H808">
        <v>2021</v>
      </c>
      <c r="K808" t="s">
        <v>2830</v>
      </c>
      <c r="L808" t="s">
        <v>2830</v>
      </c>
      <c r="M808" t="s">
        <v>6989</v>
      </c>
      <c r="N808" t="s">
        <v>2830</v>
      </c>
      <c r="O808" t="s">
        <v>2830</v>
      </c>
      <c r="P808" t="s">
        <v>5097</v>
      </c>
      <c r="R808" t="str">
        <f>HYPERLINK("http://dx.doi.org/10.3390/sym13071293","http://dx.doi.org/10.3390/sym13071293")</f>
        <v>http://dx.doi.org/10.3390/sym13071293</v>
      </c>
      <c r="S808" t="s">
        <v>7506</v>
      </c>
      <c r="AB808" s="1"/>
      <c r="AE808" t="s">
        <v>5895</v>
      </c>
      <c r="AF808" t="s">
        <v>5981</v>
      </c>
      <c r="AG808" t="s">
        <v>5988</v>
      </c>
    </row>
    <row r="809" spans="1:33" x14ac:dyDescent="0.3">
      <c r="A809" s="4">
        <v>808</v>
      </c>
      <c r="B809" s="6" t="s">
        <v>5992</v>
      </c>
      <c r="C809" t="s">
        <v>1778</v>
      </c>
      <c r="D809" t="s">
        <v>6276</v>
      </c>
      <c r="E809" t="s">
        <v>6536</v>
      </c>
      <c r="F809" t="s">
        <v>6656</v>
      </c>
      <c r="G809" s="1"/>
      <c r="H809">
        <v>2022</v>
      </c>
      <c r="K809">
        <v>1669</v>
      </c>
      <c r="L809">
        <v>1680</v>
      </c>
      <c r="M809" t="s">
        <v>1781</v>
      </c>
      <c r="N809" t="s">
        <v>7194</v>
      </c>
      <c r="O809" t="s">
        <v>259</v>
      </c>
      <c r="P809" t="s">
        <v>1782</v>
      </c>
      <c r="R809" t="str">
        <f>HYPERLINK("http://dx.doi.org/10.1145/3510003.3510110","http://dx.doi.org/10.1145/3510003.3510110")</f>
        <v>http://dx.doi.org/10.1145/3510003.3510110</v>
      </c>
      <c r="S809" t="s">
        <v>7507</v>
      </c>
      <c r="AB809" s="1"/>
      <c r="AE809" t="s">
        <v>7612</v>
      </c>
      <c r="AF809" t="s">
        <v>7607</v>
      </c>
      <c r="AG809" t="s">
        <v>5988</v>
      </c>
    </row>
    <row r="810" spans="1:33" x14ac:dyDescent="0.3">
      <c r="A810" s="3">
        <v>809</v>
      </c>
      <c r="B810" s="3" t="s">
        <v>5992</v>
      </c>
      <c r="C810" t="s">
        <v>6059</v>
      </c>
      <c r="D810" t="s">
        <v>6277</v>
      </c>
      <c r="E810" t="s">
        <v>6408</v>
      </c>
      <c r="F810" t="s">
        <v>6766</v>
      </c>
      <c r="G810" s="1"/>
      <c r="H810">
        <v>2021</v>
      </c>
      <c r="K810" t="s">
        <v>2830</v>
      </c>
      <c r="L810" t="s">
        <v>2830</v>
      </c>
      <c r="M810" t="s">
        <v>6990</v>
      </c>
      <c r="N810" t="s">
        <v>2830</v>
      </c>
      <c r="O810" t="s">
        <v>2830</v>
      </c>
      <c r="P810" t="s">
        <v>7135</v>
      </c>
      <c r="R810" t="str">
        <f>HYPERLINK("http://dx.doi.org/10.7717/peerj-cs.489","http://dx.doi.org/10.7717/peerj-cs.489")</f>
        <v>http://dx.doi.org/10.7717/peerj-cs.489</v>
      </c>
      <c r="S810" t="s">
        <v>7508</v>
      </c>
      <c r="AB810" s="1"/>
      <c r="AE810" t="s">
        <v>7644</v>
      </c>
      <c r="AF810" t="s">
        <v>5981</v>
      </c>
      <c r="AG810" t="s">
        <v>5988</v>
      </c>
    </row>
    <row r="811" spans="1:33" x14ac:dyDescent="0.3">
      <c r="A811" s="4">
        <v>810</v>
      </c>
      <c r="B811" s="6" t="s">
        <v>5992</v>
      </c>
      <c r="C811" t="s">
        <v>6060</v>
      </c>
      <c r="D811" t="s">
        <v>6278</v>
      </c>
      <c r="E811" t="s">
        <v>6537</v>
      </c>
      <c r="F811" t="s">
        <v>6657</v>
      </c>
      <c r="G811" s="1"/>
      <c r="H811">
        <v>2019</v>
      </c>
      <c r="K811">
        <v>24788</v>
      </c>
      <c r="L811">
        <v>24805</v>
      </c>
      <c r="M811" t="s">
        <v>1356</v>
      </c>
      <c r="N811" t="s">
        <v>148</v>
      </c>
      <c r="O811" t="s">
        <v>2830</v>
      </c>
      <c r="P811" t="s">
        <v>1357</v>
      </c>
      <c r="R811" t="str">
        <f>HYPERLINK("http://dx.doi.org/10.1109/ACCESS.2019.2896129","http://dx.doi.org/10.1109/ACCESS.2019.2896129")</f>
        <v>http://dx.doi.org/10.1109/ACCESS.2019.2896129</v>
      </c>
      <c r="S811" t="s">
        <v>7509</v>
      </c>
      <c r="AB811" s="1"/>
      <c r="AE811" t="s">
        <v>7618</v>
      </c>
      <c r="AF811" t="s">
        <v>5981</v>
      </c>
      <c r="AG811" t="s">
        <v>5988</v>
      </c>
    </row>
    <row r="812" spans="1:33" x14ac:dyDescent="0.3">
      <c r="A812" s="3">
        <v>811</v>
      </c>
      <c r="B812" s="3" t="s">
        <v>5992</v>
      </c>
      <c r="C812" t="s">
        <v>3439</v>
      </c>
      <c r="D812" t="s">
        <v>6252</v>
      </c>
      <c r="E812" t="s">
        <v>6484</v>
      </c>
      <c r="F812" t="s">
        <v>6767</v>
      </c>
      <c r="G812" s="1"/>
      <c r="H812">
        <v>2006</v>
      </c>
      <c r="K812">
        <v>19</v>
      </c>
      <c r="L812">
        <v>24</v>
      </c>
      <c r="M812" t="s">
        <v>6991</v>
      </c>
      <c r="N812" t="s">
        <v>2830</v>
      </c>
      <c r="O812" t="s">
        <v>2766</v>
      </c>
      <c r="P812" t="s">
        <v>2767</v>
      </c>
      <c r="R812" t="str">
        <f>HYPERLINK("http://dx.doi.org/10.1109/ISEFS.2006.251159","http://dx.doi.org/10.1109/ISEFS.2006.251159")</f>
        <v>http://dx.doi.org/10.1109/ISEFS.2006.251159</v>
      </c>
      <c r="S812" t="s">
        <v>2830</v>
      </c>
      <c r="AB812" s="1"/>
      <c r="AE812" t="s">
        <v>43</v>
      </c>
      <c r="AF812" t="s">
        <v>7607</v>
      </c>
      <c r="AG812" t="s">
        <v>5988</v>
      </c>
    </row>
    <row r="813" spans="1:33" x14ac:dyDescent="0.3">
      <c r="A813" s="4">
        <v>812</v>
      </c>
      <c r="B813" s="6" t="s">
        <v>5992</v>
      </c>
      <c r="C813" t="s">
        <v>3169</v>
      </c>
      <c r="D813" t="s">
        <v>6279</v>
      </c>
      <c r="E813" t="s">
        <v>6538</v>
      </c>
      <c r="F813" t="s">
        <v>6768</v>
      </c>
      <c r="G813" s="1"/>
      <c r="H813">
        <v>2022</v>
      </c>
      <c r="K813" t="s">
        <v>2830</v>
      </c>
      <c r="L813" t="s">
        <v>2830</v>
      </c>
      <c r="M813" t="s">
        <v>6992</v>
      </c>
      <c r="N813" t="s">
        <v>7253</v>
      </c>
      <c r="O813" t="s">
        <v>2830</v>
      </c>
      <c r="P813" t="s">
        <v>5058</v>
      </c>
      <c r="R813" t="str">
        <f>HYPERLINK("http://dx.doi.org/10.1016/j.ssci.2022.105766","http://dx.doi.org/10.1016/j.ssci.2022.105766")</f>
        <v>http://dx.doi.org/10.1016/j.ssci.2022.105766</v>
      </c>
      <c r="S813" t="s">
        <v>7510</v>
      </c>
      <c r="AB813" s="1"/>
      <c r="AE813" t="s">
        <v>7614</v>
      </c>
      <c r="AF813" t="s">
        <v>5981</v>
      </c>
      <c r="AG813" t="s">
        <v>5988</v>
      </c>
    </row>
    <row r="814" spans="1:33" x14ac:dyDescent="0.3">
      <c r="A814" s="3">
        <v>813</v>
      </c>
      <c r="B814" s="3" t="s">
        <v>5992</v>
      </c>
      <c r="C814" t="s">
        <v>2623</v>
      </c>
      <c r="D814" t="s">
        <v>6280</v>
      </c>
      <c r="E814" t="s">
        <v>6539</v>
      </c>
      <c r="F814" t="s">
        <v>6769</v>
      </c>
      <c r="G814" s="1"/>
      <c r="H814">
        <v>2020</v>
      </c>
      <c r="K814">
        <v>88</v>
      </c>
      <c r="L814">
        <v>94</v>
      </c>
      <c r="M814" t="s">
        <v>2627</v>
      </c>
      <c r="N814" t="s">
        <v>7254</v>
      </c>
      <c r="O814" t="s">
        <v>2830</v>
      </c>
      <c r="P814" t="s">
        <v>2629</v>
      </c>
      <c r="R814" t="str">
        <f>HYPERLINK("http://dx.doi.org/10.1109/MCE.2019.2941456","http://dx.doi.org/10.1109/MCE.2019.2941456")</f>
        <v>http://dx.doi.org/10.1109/MCE.2019.2941456</v>
      </c>
      <c r="S814" t="s">
        <v>7511</v>
      </c>
      <c r="AB814" s="1"/>
      <c r="AE814" t="s">
        <v>7618</v>
      </c>
      <c r="AF814" t="s">
        <v>5981</v>
      </c>
      <c r="AG814" t="s">
        <v>5988</v>
      </c>
    </row>
    <row r="815" spans="1:33" x14ac:dyDescent="0.3">
      <c r="A815" s="4">
        <v>814</v>
      </c>
      <c r="B815" s="6" t="s">
        <v>5992</v>
      </c>
      <c r="C815" t="s">
        <v>6061</v>
      </c>
      <c r="D815" t="s">
        <v>6281</v>
      </c>
      <c r="E815" t="s">
        <v>2830</v>
      </c>
      <c r="F815" t="s">
        <v>6770</v>
      </c>
      <c r="G815" s="1"/>
      <c r="H815">
        <v>2019</v>
      </c>
      <c r="K815">
        <v>925</v>
      </c>
      <c r="L815">
        <v>945</v>
      </c>
      <c r="M815" t="s">
        <v>6993</v>
      </c>
      <c r="N815" t="s">
        <v>7255</v>
      </c>
      <c r="O815" t="s">
        <v>2830</v>
      </c>
      <c r="P815" t="s">
        <v>2830</v>
      </c>
      <c r="R815" t="s">
        <v>2830</v>
      </c>
      <c r="S815" t="s">
        <v>7512</v>
      </c>
      <c r="AB815" s="1"/>
      <c r="AE815" t="s">
        <v>7645</v>
      </c>
      <c r="AF815" t="s">
        <v>5981</v>
      </c>
      <c r="AG815" t="s">
        <v>5988</v>
      </c>
    </row>
    <row r="816" spans="1:33" x14ac:dyDescent="0.3">
      <c r="A816" s="3">
        <v>815</v>
      </c>
      <c r="B816" s="3" t="s">
        <v>5992</v>
      </c>
      <c r="C816" t="s">
        <v>6062</v>
      </c>
      <c r="D816" t="s">
        <v>6282</v>
      </c>
      <c r="E816" t="s">
        <v>6540</v>
      </c>
      <c r="F816" t="s">
        <v>6771</v>
      </c>
      <c r="G816" s="1"/>
      <c r="H816">
        <v>2015</v>
      </c>
      <c r="K816">
        <v>315</v>
      </c>
      <c r="L816">
        <v>320</v>
      </c>
      <c r="M816" t="s">
        <v>2315</v>
      </c>
      <c r="N816" t="s">
        <v>7256</v>
      </c>
      <c r="O816" t="s">
        <v>2316</v>
      </c>
      <c r="P816" t="s">
        <v>2830</v>
      </c>
      <c r="R816" t="s">
        <v>2830</v>
      </c>
      <c r="S816" t="s">
        <v>5846</v>
      </c>
      <c r="AB816" s="1"/>
      <c r="AE816" t="s">
        <v>43</v>
      </c>
      <c r="AF816" t="s">
        <v>7607</v>
      </c>
      <c r="AG816" t="s">
        <v>5988</v>
      </c>
    </row>
    <row r="817" spans="1:33" x14ac:dyDescent="0.3">
      <c r="A817" s="4">
        <v>816</v>
      </c>
      <c r="B817" s="6" t="s">
        <v>5992</v>
      </c>
      <c r="C817" t="s">
        <v>3226</v>
      </c>
      <c r="D817" t="s">
        <v>6283</v>
      </c>
      <c r="E817" t="s">
        <v>6541</v>
      </c>
      <c r="F817" t="s">
        <v>6772</v>
      </c>
      <c r="G817" s="1"/>
      <c r="H817">
        <v>2021</v>
      </c>
      <c r="K817">
        <v>45</v>
      </c>
      <c r="L817">
        <v>56</v>
      </c>
      <c r="M817" t="s">
        <v>6994</v>
      </c>
      <c r="N817" t="s">
        <v>7257</v>
      </c>
      <c r="O817" t="s">
        <v>2830</v>
      </c>
      <c r="P817" t="s">
        <v>7136</v>
      </c>
      <c r="R817" t="str">
        <f>HYPERLINK("http://dx.doi.org/10.1108/IDD-06-2020-0060]","http://dx.doi.org/10.1108/IDD-06-2020-0060]")</f>
        <v>http://dx.doi.org/10.1108/IDD-06-2020-0060]</v>
      </c>
      <c r="S817" t="s">
        <v>7513</v>
      </c>
      <c r="AB817" s="1"/>
      <c r="AE817" t="s">
        <v>7646</v>
      </c>
      <c r="AF817" t="s">
        <v>5981</v>
      </c>
      <c r="AG817" t="s">
        <v>5988</v>
      </c>
    </row>
    <row r="818" spans="1:33" x14ac:dyDescent="0.3">
      <c r="A818" s="3">
        <v>817</v>
      </c>
      <c r="B818" s="3" t="s">
        <v>5992</v>
      </c>
      <c r="C818" t="s">
        <v>3226</v>
      </c>
      <c r="D818" t="s">
        <v>6283</v>
      </c>
      <c r="E818" t="s">
        <v>6541</v>
      </c>
      <c r="F818" t="s">
        <v>6772</v>
      </c>
      <c r="G818" s="1"/>
      <c r="H818" t="s">
        <v>2830</v>
      </c>
      <c r="K818" t="s">
        <v>2830</v>
      </c>
      <c r="L818" t="s">
        <v>2830</v>
      </c>
      <c r="M818" t="s">
        <v>6994</v>
      </c>
      <c r="N818" t="s">
        <v>7257</v>
      </c>
      <c r="O818" t="s">
        <v>2830</v>
      </c>
      <c r="P818" t="s">
        <v>5104</v>
      </c>
      <c r="R818" t="str">
        <f>HYPERLINK("http://dx.doi.org/10.1108/IDD-06-2020-0060","http://dx.doi.org/10.1108/IDD-06-2020-0060")</f>
        <v>http://dx.doi.org/10.1108/IDD-06-2020-0060</v>
      </c>
      <c r="S818" t="s">
        <v>7513</v>
      </c>
      <c r="AB818" s="1"/>
      <c r="AE818" t="s">
        <v>7646</v>
      </c>
      <c r="AF818" t="s">
        <v>7610</v>
      </c>
      <c r="AG818" t="s">
        <v>5988</v>
      </c>
    </row>
    <row r="819" spans="1:33" x14ac:dyDescent="0.3">
      <c r="A819" s="4">
        <v>818</v>
      </c>
      <c r="B819" s="6" t="s">
        <v>5992</v>
      </c>
      <c r="C819" t="s">
        <v>2091</v>
      </c>
      <c r="D819" t="s">
        <v>6284</v>
      </c>
      <c r="E819" t="s">
        <v>6529</v>
      </c>
      <c r="F819" t="s">
        <v>6657</v>
      </c>
      <c r="G819" s="1"/>
      <c r="H819">
        <v>2019</v>
      </c>
      <c r="K819">
        <v>142692</v>
      </c>
      <c r="L819">
        <v>142702</v>
      </c>
      <c r="M819" t="s">
        <v>6995</v>
      </c>
      <c r="N819" t="s">
        <v>148</v>
      </c>
      <c r="O819" t="s">
        <v>2830</v>
      </c>
      <c r="P819" t="s">
        <v>2095</v>
      </c>
      <c r="R819" t="str">
        <f>HYPERLINK("http://dx.doi.org/10.1109/ACCESS.2019.2944456","http://dx.doi.org/10.1109/ACCESS.2019.2944456")</f>
        <v>http://dx.doi.org/10.1109/ACCESS.2019.2944456</v>
      </c>
      <c r="S819" t="s">
        <v>7514</v>
      </c>
      <c r="AB819" s="1"/>
      <c r="AE819" t="s">
        <v>7618</v>
      </c>
      <c r="AF819" t="s">
        <v>5981</v>
      </c>
      <c r="AG819" t="s">
        <v>5988</v>
      </c>
    </row>
    <row r="820" spans="1:33" x14ac:dyDescent="0.3">
      <c r="A820" s="3">
        <v>819</v>
      </c>
      <c r="B820" s="3" t="s">
        <v>5992</v>
      </c>
      <c r="C820" t="s">
        <v>587</v>
      </c>
      <c r="D820" t="s">
        <v>6285</v>
      </c>
      <c r="E820" t="s">
        <v>6542</v>
      </c>
      <c r="F820" t="s">
        <v>6773</v>
      </c>
      <c r="G820" s="1"/>
      <c r="H820">
        <v>2020</v>
      </c>
      <c r="K820">
        <v>171</v>
      </c>
      <c r="L820">
        <v>174</v>
      </c>
      <c r="M820" t="s">
        <v>591</v>
      </c>
      <c r="N820" t="s">
        <v>7258</v>
      </c>
      <c r="O820" t="s">
        <v>592</v>
      </c>
      <c r="P820" t="s">
        <v>2830</v>
      </c>
      <c r="R820" t="s">
        <v>2830</v>
      </c>
      <c r="S820" t="s">
        <v>7515</v>
      </c>
      <c r="AB820" s="1"/>
      <c r="AE820" t="s">
        <v>43</v>
      </c>
      <c r="AF820" t="s">
        <v>7607</v>
      </c>
      <c r="AG820" t="s">
        <v>5988</v>
      </c>
    </row>
    <row r="821" spans="1:33" x14ac:dyDescent="0.3">
      <c r="A821" s="4">
        <v>820</v>
      </c>
      <c r="B821" s="6" t="s">
        <v>5992</v>
      </c>
      <c r="C821" t="s">
        <v>3174</v>
      </c>
      <c r="D821" t="s">
        <v>6286</v>
      </c>
      <c r="E821" t="s">
        <v>6543</v>
      </c>
      <c r="F821" t="s">
        <v>4108</v>
      </c>
      <c r="G821" s="1"/>
      <c r="H821">
        <v>2022</v>
      </c>
      <c r="K821" t="s">
        <v>2830</v>
      </c>
      <c r="L821" t="s">
        <v>2830</v>
      </c>
      <c r="M821" t="s">
        <v>6996</v>
      </c>
      <c r="N821" t="s">
        <v>2830</v>
      </c>
      <c r="O821" t="s">
        <v>2830</v>
      </c>
      <c r="P821" t="s">
        <v>5063</v>
      </c>
      <c r="R821" t="str">
        <f>HYPERLINK("http://dx.doi.org/10.3390/electronics11111717","http://dx.doi.org/10.3390/electronics11111717")</f>
        <v>http://dx.doi.org/10.3390/electronics11111717</v>
      </c>
      <c r="S821" t="s">
        <v>7516</v>
      </c>
      <c r="AB821" s="1"/>
      <c r="AE821" t="s">
        <v>5895</v>
      </c>
      <c r="AF821" t="s">
        <v>5981</v>
      </c>
      <c r="AG821" t="s">
        <v>5988</v>
      </c>
    </row>
    <row r="822" spans="1:33" x14ac:dyDescent="0.3">
      <c r="A822" s="3">
        <v>821</v>
      </c>
      <c r="B822" s="3" t="s">
        <v>5992</v>
      </c>
      <c r="C822" t="s">
        <v>3206</v>
      </c>
      <c r="D822" t="s">
        <v>6287</v>
      </c>
      <c r="E822" t="s">
        <v>6544</v>
      </c>
      <c r="F822" t="s">
        <v>6774</v>
      </c>
      <c r="G822" s="1"/>
      <c r="H822">
        <v>2022</v>
      </c>
      <c r="K822">
        <v>1765</v>
      </c>
      <c r="L822">
        <v>1783</v>
      </c>
      <c r="M822" t="s">
        <v>6997</v>
      </c>
      <c r="N822" t="s">
        <v>7259</v>
      </c>
      <c r="O822" t="s">
        <v>2830</v>
      </c>
      <c r="P822" t="s">
        <v>5088</v>
      </c>
      <c r="R822" t="str">
        <f>HYPERLINK("http://dx.doi.org/10.32604/cmc.2022.025604","http://dx.doi.org/10.32604/cmc.2022.025604")</f>
        <v>http://dx.doi.org/10.32604/cmc.2022.025604</v>
      </c>
      <c r="S822" t="s">
        <v>7517</v>
      </c>
      <c r="AB822" s="1"/>
      <c r="AE822" t="s">
        <v>7647</v>
      </c>
      <c r="AF822" t="s">
        <v>5981</v>
      </c>
      <c r="AG822" t="s">
        <v>5988</v>
      </c>
    </row>
    <row r="823" spans="1:33" x14ac:dyDescent="0.3">
      <c r="A823" s="4">
        <v>822</v>
      </c>
      <c r="B823" s="6" t="s">
        <v>5992</v>
      </c>
      <c r="C823" t="s">
        <v>2254</v>
      </c>
      <c r="D823" t="s">
        <v>6288</v>
      </c>
      <c r="E823" t="s">
        <v>6545</v>
      </c>
      <c r="F823" t="s">
        <v>6775</v>
      </c>
      <c r="G823" s="1"/>
      <c r="H823">
        <v>2019</v>
      </c>
      <c r="K823">
        <v>107</v>
      </c>
      <c r="L823">
        <v>115</v>
      </c>
      <c r="M823" t="s">
        <v>2258</v>
      </c>
      <c r="N823" t="s">
        <v>2830</v>
      </c>
      <c r="O823" t="s">
        <v>2259</v>
      </c>
      <c r="P823" t="s">
        <v>2260</v>
      </c>
      <c r="R823" t="str">
        <f>HYPERLINK("http://dx.doi.org/10.1109/CONISOFT.2019.00024","http://dx.doi.org/10.1109/CONISOFT.2019.00024")</f>
        <v>http://dx.doi.org/10.1109/CONISOFT.2019.00024</v>
      </c>
      <c r="S823" t="s">
        <v>7518</v>
      </c>
      <c r="AB823" s="1"/>
      <c r="AE823" t="s">
        <v>7612</v>
      </c>
      <c r="AF823" t="s">
        <v>7607</v>
      </c>
      <c r="AG823" t="s">
        <v>5988</v>
      </c>
    </row>
    <row r="824" spans="1:33" x14ac:dyDescent="0.3">
      <c r="A824" s="3">
        <v>823</v>
      </c>
      <c r="B824" s="3" t="s">
        <v>5992</v>
      </c>
      <c r="C824" t="s">
        <v>6063</v>
      </c>
      <c r="D824" t="s">
        <v>6289</v>
      </c>
      <c r="E824" t="s">
        <v>6546</v>
      </c>
      <c r="F824" t="s">
        <v>6776</v>
      </c>
      <c r="G824" s="1"/>
      <c r="H824">
        <v>2021</v>
      </c>
      <c r="K824" t="s">
        <v>2830</v>
      </c>
      <c r="L824" t="s">
        <v>2830</v>
      </c>
      <c r="M824" t="s">
        <v>6998</v>
      </c>
      <c r="N824" t="s">
        <v>2830</v>
      </c>
      <c r="O824" t="s">
        <v>2830</v>
      </c>
      <c r="P824" t="s">
        <v>7137</v>
      </c>
      <c r="R824" t="str">
        <f>HYPERLINK("http://dx.doi.org/10.3390/su132212337","http://dx.doi.org/10.3390/su132212337")</f>
        <v>http://dx.doi.org/10.3390/su132212337</v>
      </c>
      <c r="S824" t="s">
        <v>7519</v>
      </c>
      <c r="AB824" s="1"/>
      <c r="AE824" t="s">
        <v>5895</v>
      </c>
      <c r="AF824" t="s">
        <v>5981</v>
      </c>
      <c r="AG824" t="s">
        <v>5988</v>
      </c>
    </row>
    <row r="825" spans="1:33" x14ac:dyDescent="0.3">
      <c r="A825" s="4">
        <v>824</v>
      </c>
      <c r="B825" s="6" t="s">
        <v>5992</v>
      </c>
      <c r="C825" t="s">
        <v>6064</v>
      </c>
      <c r="D825" t="s">
        <v>6290</v>
      </c>
      <c r="E825" t="s">
        <v>6547</v>
      </c>
      <c r="F825" t="s">
        <v>6777</v>
      </c>
      <c r="G825" s="1"/>
      <c r="H825">
        <v>2018</v>
      </c>
      <c r="K825">
        <v>812</v>
      </c>
      <c r="L825">
        <v>827</v>
      </c>
      <c r="M825" t="s">
        <v>6999</v>
      </c>
      <c r="N825" t="s">
        <v>7195</v>
      </c>
      <c r="O825" t="s">
        <v>7367</v>
      </c>
      <c r="P825" t="s">
        <v>5168</v>
      </c>
      <c r="R825" t="str">
        <f>HYPERLINK("http://dx.doi.org/10.1007/978-3-030-03596-9_58","http://dx.doi.org/10.1007/978-3-030-03596-9_58")</f>
        <v>http://dx.doi.org/10.1007/978-3-030-03596-9_58</v>
      </c>
      <c r="S825" t="s">
        <v>7520</v>
      </c>
      <c r="AB825" s="1"/>
      <c r="AE825" t="s">
        <v>7615</v>
      </c>
      <c r="AF825" t="s">
        <v>7607</v>
      </c>
      <c r="AG825" t="s">
        <v>5988</v>
      </c>
    </row>
    <row r="826" spans="1:33" x14ac:dyDescent="0.3">
      <c r="A826" s="3">
        <v>825</v>
      </c>
      <c r="B826" s="3" t="s">
        <v>5992</v>
      </c>
      <c r="C826" t="s">
        <v>3209</v>
      </c>
      <c r="D826" t="s">
        <v>6291</v>
      </c>
      <c r="E826" t="s">
        <v>6548</v>
      </c>
      <c r="F826" t="s">
        <v>6778</v>
      </c>
      <c r="G826" s="1"/>
      <c r="H826">
        <v>2021</v>
      </c>
      <c r="K826" t="s">
        <v>2830</v>
      </c>
      <c r="L826" t="s">
        <v>2830</v>
      </c>
      <c r="M826" t="s">
        <v>7000</v>
      </c>
      <c r="N826" t="s">
        <v>7260</v>
      </c>
      <c r="O826" t="s">
        <v>2830</v>
      </c>
      <c r="P826" t="s">
        <v>5090</v>
      </c>
      <c r="R826" t="str">
        <f>HYPERLINK("http://dx.doi.org/10.1186/s42400-021-00069-7","http://dx.doi.org/10.1186/s42400-021-00069-7")</f>
        <v>http://dx.doi.org/10.1186/s42400-021-00069-7</v>
      </c>
      <c r="S826" t="s">
        <v>7521</v>
      </c>
      <c r="AB826" s="1"/>
      <c r="AE826" t="s">
        <v>7648</v>
      </c>
      <c r="AF826" t="s">
        <v>5981</v>
      </c>
      <c r="AG826" t="s">
        <v>5988</v>
      </c>
    </row>
    <row r="827" spans="1:33" x14ac:dyDescent="0.3">
      <c r="A827" s="4">
        <v>826</v>
      </c>
      <c r="B827" s="6" t="s">
        <v>5992</v>
      </c>
      <c r="C827" t="s">
        <v>2537</v>
      </c>
      <c r="D827" t="s">
        <v>6292</v>
      </c>
      <c r="E827" t="s">
        <v>6549</v>
      </c>
      <c r="F827" t="s">
        <v>6779</v>
      </c>
      <c r="G827" s="1"/>
      <c r="H827">
        <v>2021</v>
      </c>
      <c r="K827">
        <v>214</v>
      </c>
      <c r="L827">
        <v>218</v>
      </c>
      <c r="M827" t="s">
        <v>2541</v>
      </c>
      <c r="N827" t="s">
        <v>2542</v>
      </c>
      <c r="O827" t="s">
        <v>2543</v>
      </c>
      <c r="P827" t="s">
        <v>2544</v>
      </c>
      <c r="R827" t="str">
        <f>HYPERLINK("http://dx.doi.org/10.1109/KST51265.2021.9415845","http://dx.doi.org/10.1109/KST51265.2021.9415845")</f>
        <v>http://dx.doi.org/10.1109/KST51265.2021.9415845</v>
      </c>
      <c r="S827" t="s">
        <v>7522</v>
      </c>
      <c r="AB827" s="1"/>
      <c r="AE827" t="s">
        <v>43</v>
      </c>
      <c r="AF827" t="s">
        <v>7607</v>
      </c>
      <c r="AG827" t="s">
        <v>5988</v>
      </c>
    </row>
    <row r="828" spans="1:33" x14ac:dyDescent="0.3">
      <c r="A828" s="3">
        <v>827</v>
      </c>
      <c r="B828" s="3" t="s">
        <v>5992</v>
      </c>
      <c r="C828" t="s">
        <v>2670</v>
      </c>
      <c r="D828" t="s">
        <v>6293</v>
      </c>
      <c r="E828" t="s">
        <v>2830</v>
      </c>
      <c r="F828" t="s">
        <v>6780</v>
      </c>
      <c r="G828" s="1"/>
      <c r="H828">
        <v>2019</v>
      </c>
      <c r="K828">
        <v>8782</v>
      </c>
      <c r="L828">
        <v>8791</v>
      </c>
      <c r="M828" t="s">
        <v>7001</v>
      </c>
      <c r="N828" t="s">
        <v>7261</v>
      </c>
      <c r="O828" t="s">
        <v>2830</v>
      </c>
      <c r="P828" t="s">
        <v>2676</v>
      </c>
      <c r="R828" t="str">
        <f>HYPERLINK("http://dx.doi.org/10.1109/TIE.2018.2889623","http://dx.doi.org/10.1109/TIE.2018.2889623")</f>
        <v>http://dx.doi.org/10.1109/TIE.2018.2889623</v>
      </c>
      <c r="S828" t="s">
        <v>7523</v>
      </c>
      <c r="AB828" s="1"/>
      <c r="AE828" t="s">
        <v>7618</v>
      </c>
      <c r="AF828" t="s">
        <v>5981</v>
      </c>
      <c r="AG828" t="s">
        <v>5988</v>
      </c>
    </row>
    <row r="829" spans="1:33" x14ac:dyDescent="0.3">
      <c r="A829" s="4">
        <v>828</v>
      </c>
      <c r="B829" s="6" t="s">
        <v>5992</v>
      </c>
      <c r="C829" t="s">
        <v>2682</v>
      </c>
      <c r="D829" t="s">
        <v>6294</v>
      </c>
      <c r="E829" t="s">
        <v>6550</v>
      </c>
      <c r="F829" t="s">
        <v>6657</v>
      </c>
      <c r="G829" s="1"/>
      <c r="H829">
        <v>2019</v>
      </c>
      <c r="K829">
        <v>169657</v>
      </c>
      <c r="L829">
        <v>169676</v>
      </c>
      <c r="M829" t="s">
        <v>2685</v>
      </c>
      <c r="N829" t="s">
        <v>148</v>
      </c>
      <c r="O829" t="s">
        <v>2830</v>
      </c>
      <c r="P829" t="s">
        <v>2686</v>
      </c>
      <c r="R829" t="str">
        <f>HYPERLINK("http://dx.doi.org/10.1109/ACCESS.2019.2955245","http://dx.doi.org/10.1109/ACCESS.2019.2955245")</f>
        <v>http://dx.doi.org/10.1109/ACCESS.2019.2955245</v>
      </c>
      <c r="S829" t="s">
        <v>7524</v>
      </c>
      <c r="AB829" s="1"/>
      <c r="AE829" t="s">
        <v>7618</v>
      </c>
      <c r="AF829" t="s">
        <v>5981</v>
      </c>
      <c r="AG829" t="s">
        <v>5988</v>
      </c>
    </row>
    <row r="830" spans="1:33" x14ac:dyDescent="0.3">
      <c r="A830" s="3">
        <v>829</v>
      </c>
      <c r="B830" s="3" t="s">
        <v>5992</v>
      </c>
      <c r="C830" t="s">
        <v>6065</v>
      </c>
      <c r="D830" t="s">
        <v>6295</v>
      </c>
      <c r="E830" t="s">
        <v>6551</v>
      </c>
      <c r="F830" t="s">
        <v>6781</v>
      </c>
      <c r="G830" s="1"/>
      <c r="H830">
        <v>2021</v>
      </c>
      <c r="K830" t="s">
        <v>2830</v>
      </c>
      <c r="L830" t="s">
        <v>2830</v>
      </c>
      <c r="M830" t="s">
        <v>7002</v>
      </c>
      <c r="N830" t="s">
        <v>7262</v>
      </c>
      <c r="O830" t="s">
        <v>2830</v>
      </c>
      <c r="P830" t="s">
        <v>5094</v>
      </c>
      <c r="R830" t="str">
        <f>HYPERLINK("http://dx.doi.org/10.1016/j.comnet.2021.108413","http://dx.doi.org/10.1016/j.comnet.2021.108413")</f>
        <v>http://dx.doi.org/10.1016/j.comnet.2021.108413</v>
      </c>
      <c r="S830" t="s">
        <v>7525</v>
      </c>
      <c r="AB830" s="1"/>
      <c r="AE830" t="s">
        <v>7614</v>
      </c>
      <c r="AF830" t="s">
        <v>5981</v>
      </c>
      <c r="AG830" t="s">
        <v>5988</v>
      </c>
    </row>
    <row r="831" spans="1:33" x14ac:dyDescent="0.3">
      <c r="A831" s="4">
        <v>830</v>
      </c>
      <c r="B831" s="6" t="s">
        <v>5992</v>
      </c>
      <c r="C831" t="s">
        <v>3443</v>
      </c>
      <c r="D831" t="s">
        <v>6296</v>
      </c>
      <c r="E831" t="s">
        <v>2830</v>
      </c>
      <c r="F831" t="s">
        <v>6782</v>
      </c>
      <c r="G831" s="1"/>
      <c r="H831">
        <v>2006</v>
      </c>
      <c r="K831">
        <v>187</v>
      </c>
      <c r="L831">
        <v>203</v>
      </c>
      <c r="M831" t="s">
        <v>7003</v>
      </c>
      <c r="N831" t="s">
        <v>2830</v>
      </c>
      <c r="O831" t="s">
        <v>7368</v>
      </c>
      <c r="P831" t="s">
        <v>2830</v>
      </c>
      <c r="R831" t="s">
        <v>2830</v>
      </c>
      <c r="S831" t="s">
        <v>2830</v>
      </c>
      <c r="AB831" s="1"/>
      <c r="AE831" t="s">
        <v>7649</v>
      </c>
      <c r="AF831" t="s">
        <v>7607</v>
      </c>
      <c r="AG831" t="s">
        <v>5988</v>
      </c>
    </row>
    <row r="832" spans="1:33" x14ac:dyDescent="0.3">
      <c r="A832" s="3">
        <v>831</v>
      </c>
      <c r="B832" s="3" t="s">
        <v>5992</v>
      </c>
      <c r="C832" t="s">
        <v>6066</v>
      </c>
      <c r="D832" t="s">
        <v>6297</v>
      </c>
      <c r="E832" t="s">
        <v>6552</v>
      </c>
      <c r="F832" t="s">
        <v>6783</v>
      </c>
      <c r="G832" s="1"/>
      <c r="H832">
        <v>2020</v>
      </c>
      <c r="K832">
        <v>998</v>
      </c>
      <c r="L832">
        <v>1013</v>
      </c>
      <c r="M832" t="s">
        <v>7004</v>
      </c>
      <c r="N832" t="s">
        <v>7263</v>
      </c>
      <c r="O832" t="s">
        <v>2830</v>
      </c>
      <c r="P832" t="s">
        <v>7138</v>
      </c>
      <c r="R832" t="str">
        <f>HYPERLINK("http://dx.doi.org/10.1080/24725854.2019.1676937","http://dx.doi.org/10.1080/24725854.2019.1676937")</f>
        <v>http://dx.doi.org/10.1080/24725854.2019.1676937</v>
      </c>
      <c r="S832" t="s">
        <v>7526</v>
      </c>
      <c r="AB832" s="1"/>
      <c r="AE832" t="s">
        <v>7620</v>
      </c>
      <c r="AF832" t="s">
        <v>5981</v>
      </c>
      <c r="AG832" t="s">
        <v>5988</v>
      </c>
    </row>
    <row r="833" spans="1:33" x14ac:dyDescent="0.3">
      <c r="A833" s="4">
        <v>832</v>
      </c>
      <c r="B833" s="6" t="s">
        <v>5992</v>
      </c>
      <c r="C833" t="s">
        <v>6067</v>
      </c>
      <c r="D833" t="s">
        <v>6298</v>
      </c>
      <c r="E833" t="s">
        <v>6553</v>
      </c>
      <c r="F833" t="s">
        <v>6784</v>
      </c>
      <c r="G833" s="1"/>
      <c r="H833">
        <v>2017</v>
      </c>
      <c r="K833">
        <v>559</v>
      </c>
      <c r="L833">
        <v>576</v>
      </c>
      <c r="M833" t="s">
        <v>7005</v>
      </c>
      <c r="N833" t="s">
        <v>7195</v>
      </c>
      <c r="O833" t="s">
        <v>7369</v>
      </c>
      <c r="P833" t="s">
        <v>5179</v>
      </c>
      <c r="R833" t="str">
        <f>HYPERLINK("http://dx.doi.org/10.1007/978-3-319-68288-4_33","http://dx.doi.org/10.1007/978-3-319-68288-4_33")</f>
        <v>http://dx.doi.org/10.1007/978-3-319-68288-4_33</v>
      </c>
      <c r="S833" t="s">
        <v>7527</v>
      </c>
      <c r="AB833" s="1"/>
      <c r="AE833" t="s">
        <v>7615</v>
      </c>
      <c r="AF833" t="s">
        <v>7607</v>
      </c>
      <c r="AG833" t="s">
        <v>5988</v>
      </c>
    </row>
    <row r="834" spans="1:33" x14ac:dyDescent="0.3">
      <c r="A834" s="3">
        <v>833</v>
      </c>
      <c r="B834" s="3" t="s">
        <v>5992</v>
      </c>
      <c r="C834" t="s">
        <v>1801</v>
      </c>
      <c r="D834" t="s">
        <v>6299</v>
      </c>
      <c r="E834" t="s">
        <v>2830</v>
      </c>
      <c r="F834" t="s">
        <v>6785</v>
      </c>
      <c r="G834" s="1"/>
      <c r="H834">
        <v>2020</v>
      </c>
      <c r="K834" t="s">
        <v>2830</v>
      </c>
      <c r="L834" t="s">
        <v>2830</v>
      </c>
      <c r="M834" t="s">
        <v>1805</v>
      </c>
      <c r="N834" t="s">
        <v>7264</v>
      </c>
      <c r="O834" t="s">
        <v>1807</v>
      </c>
      <c r="P834" t="s">
        <v>2830</v>
      </c>
      <c r="R834" t="s">
        <v>2830</v>
      </c>
      <c r="S834" t="s">
        <v>7528</v>
      </c>
      <c r="AB834" s="1"/>
      <c r="AE834" t="s">
        <v>43</v>
      </c>
      <c r="AF834" t="s">
        <v>7607</v>
      </c>
      <c r="AG834" t="s">
        <v>5988</v>
      </c>
    </row>
    <row r="835" spans="1:33" x14ac:dyDescent="0.3">
      <c r="A835" s="4">
        <v>834</v>
      </c>
      <c r="B835" s="6" t="s">
        <v>5992</v>
      </c>
      <c r="C835" t="s">
        <v>3398</v>
      </c>
      <c r="D835" t="s">
        <v>6300</v>
      </c>
      <c r="E835" t="s">
        <v>6554</v>
      </c>
      <c r="F835" t="s">
        <v>6786</v>
      </c>
      <c r="G835" s="1"/>
      <c r="H835">
        <v>2013</v>
      </c>
      <c r="K835">
        <v>567</v>
      </c>
      <c r="L835">
        <v>583</v>
      </c>
      <c r="M835" t="s">
        <v>7006</v>
      </c>
      <c r="N835" t="s">
        <v>7265</v>
      </c>
      <c r="O835" t="s">
        <v>2830</v>
      </c>
      <c r="P835" t="s">
        <v>5208</v>
      </c>
      <c r="R835" t="str">
        <f>HYPERLINK("http://dx.doi.org/10.1002/sec.575","http://dx.doi.org/10.1002/sec.575")</f>
        <v>http://dx.doi.org/10.1002/sec.575</v>
      </c>
      <c r="S835" t="s">
        <v>7529</v>
      </c>
      <c r="AB835" s="1"/>
      <c r="AE835" t="s">
        <v>7650</v>
      </c>
      <c r="AF835" t="s">
        <v>5981</v>
      </c>
      <c r="AG835" t="s">
        <v>5988</v>
      </c>
    </row>
    <row r="836" spans="1:33" x14ac:dyDescent="0.3">
      <c r="A836" s="3">
        <v>835</v>
      </c>
      <c r="B836" s="3" t="s">
        <v>5992</v>
      </c>
      <c r="C836" t="s">
        <v>3343</v>
      </c>
      <c r="D836" t="s">
        <v>6301</v>
      </c>
      <c r="E836" t="s">
        <v>6555</v>
      </c>
      <c r="F836" t="s">
        <v>6787</v>
      </c>
      <c r="G836" s="1"/>
      <c r="H836">
        <v>2017</v>
      </c>
      <c r="K836" t="s">
        <v>2830</v>
      </c>
      <c r="L836" t="s">
        <v>2830</v>
      </c>
      <c r="M836" t="s">
        <v>4489</v>
      </c>
      <c r="N836" t="s">
        <v>7266</v>
      </c>
      <c r="O836" t="s">
        <v>2830</v>
      </c>
      <c r="P836" t="s">
        <v>5175</v>
      </c>
      <c r="R836" t="str">
        <f>HYPERLINK("http://dx.doi.org/10.1063/1.4983840","http://dx.doi.org/10.1063/1.4983840")</f>
        <v>http://dx.doi.org/10.1063/1.4983840</v>
      </c>
      <c r="S836" t="s">
        <v>2830</v>
      </c>
      <c r="AB836" s="1"/>
      <c r="AE836" t="s">
        <v>7651</v>
      </c>
      <c r="AF836" t="s">
        <v>5981</v>
      </c>
      <c r="AG836" t="s">
        <v>5988</v>
      </c>
    </row>
    <row r="837" spans="1:33" x14ac:dyDescent="0.3">
      <c r="A837" s="4">
        <v>836</v>
      </c>
      <c r="B837" s="6" t="s">
        <v>5992</v>
      </c>
      <c r="C837" t="s">
        <v>3353</v>
      </c>
      <c r="D837" t="s">
        <v>6302</v>
      </c>
      <c r="E837" t="s">
        <v>2830</v>
      </c>
      <c r="F837" t="s">
        <v>6788</v>
      </c>
      <c r="G837" s="1"/>
      <c r="H837">
        <v>2016</v>
      </c>
      <c r="K837" t="s">
        <v>2830</v>
      </c>
      <c r="L837" t="s">
        <v>2830</v>
      </c>
      <c r="M837" t="s">
        <v>7007</v>
      </c>
      <c r="N837" t="s">
        <v>2830</v>
      </c>
      <c r="O837" t="s">
        <v>7370</v>
      </c>
      <c r="P837" t="s">
        <v>5181</v>
      </c>
      <c r="R837" t="str">
        <f>HYPERLINK("http://dx.doi.org/10.1145/2996913.2996989","http://dx.doi.org/10.1145/2996913.2996989")</f>
        <v>http://dx.doi.org/10.1145/2996913.2996989</v>
      </c>
      <c r="S837" t="s">
        <v>7530</v>
      </c>
      <c r="AB837" s="1"/>
      <c r="AE837" t="s">
        <v>7621</v>
      </c>
      <c r="AF837" t="s">
        <v>7607</v>
      </c>
      <c r="AG837" t="s">
        <v>5988</v>
      </c>
    </row>
    <row r="838" spans="1:33" x14ac:dyDescent="0.3">
      <c r="A838" s="3">
        <v>837</v>
      </c>
      <c r="B838" s="3" t="s">
        <v>5992</v>
      </c>
      <c r="C838" t="s">
        <v>2740</v>
      </c>
      <c r="D838" t="s">
        <v>6303</v>
      </c>
      <c r="E838" t="s">
        <v>6556</v>
      </c>
      <c r="F838" t="s">
        <v>6761</v>
      </c>
      <c r="G838" s="1"/>
      <c r="H838">
        <v>2022</v>
      </c>
      <c r="K838">
        <v>2263</v>
      </c>
      <c r="L838">
        <v>2276</v>
      </c>
      <c r="M838" t="s">
        <v>7008</v>
      </c>
      <c r="N838" t="s">
        <v>7251</v>
      </c>
      <c r="O838" t="s">
        <v>2469</v>
      </c>
      <c r="P838" t="s">
        <v>2744</v>
      </c>
      <c r="R838" t="str">
        <f>HYPERLINK("http://dx.doi.org/10.1109/ICDE53745.2022.00215","http://dx.doi.org/10.1109/ICDE53745.2022.00215")</f>
        <v>http://dx.doi.org/10.1109/ICDE53745.2022.00215</v>
      </c>
      <c r="S838" t="s">
        <v>7531</v>
      </c>
      <c r="AB838" s="1"/>
      <c r="AE838" t="s">
        <v>7612</v>
      </c>
      <c r="AF838" t="s">
        <v>7607</v>
      </c>
      <c r="AG838" t="s">
        <v>5988</v>
      </c>
    </row>
    <row r="839" spans="1:33" x14ac:dyDescent="0.3">
      <c r="A839" s="4">
        <v>838</v>
      </c>
      <c r="B839" s="6" t="s">
        <v>5992</v>
      </c>
      <c r="C839" t="s">
        <v>6068</v>
      </c>
      <c r="D839" t="s">
        <v>6304</v>
      </c>
      <c r="E839" t="s">
        <v>6557</v>
      </c>
      <c r="F839" t="s">
        <v>6789</v>
      </c>
      <c r="G839" s="1"/>
      <c r="H839">
        <v>2021</v>
      </c>
      <c r="K839">
        <v>210</v>
      </c>
      <c r="L839">
        <v>236</v>
      </c>
      <c r="M839" t="s">
        <v>7009</v>
      </c>
      <c r="N839" t="s">
        <v>7267</v>
      </c>
      <c r="O839" t="s">
        <v>2830</v>
      </c>
      <c r="P839" t="s">
        <v>7139</v>
      </c>
      <c r="R839" t="str">
        <f>HYPERLINK("http://dx.doi.org/10.1016/j.jfranklin.2019.03.037","http://dx.doi.org/10.1016/j.jfranklin.2019.03.037")</f>
        <v>http://dx.doi.org/10.1016/j.jfranklin.2019.03.037</v>
      </c>
      <c r="S839" t="s">
        <v>2830</v>
      </c>
      <c r="AB839" s="1"/>
      <c r="AE839" t="s">
        <v>7617</v>
      </c>
      <c r="AF839" t="s">
        <v>5981</v>
      </c>
      <c r="AG839" t="s">
        <v>5988</v>
      </c>
    </row>
    <row r="840" spans="1:33" x14ac:dyDescent="0.3">
      <c r="A840" s="3">
        <v>839</v>
      </c>
      <c r="B840" s="3" t="s">
        <v>5992</v>
      </c>
      <c r="C840" t="s">
        <v>451</v>
      </c>
      <c r="D840" t="s">
        <v>6305</v>
      </c>
      <c r="E840" t="s">
        <v>6558</v>
      </c>
      <c r="F840" t="s">
        <v>6790</v>
      </c>
      <c r="G840" s="1"/>
      <c r="H840">
        <v>2015</v>
      </c>
      <c r="K840">
        <v>169</v>
      </c>
      <c r="L840">
        <v>178</v>
      </c>
      <c r="M840" t="s">
        <v>455</v>
      </c>
      <c r="N840" t="s">
        <v>2830</v>
      </c>
      <c r="O840" t="s">
        <v>456</v>
      </c>
      <c r="P840" t="s">
        <v>457</v>
      </c>
      <c r="R840" t="str">
        <f>HYPERLINK("http://dx.doi.org/10.1109/ICSE.2015.145","http://dx.doi.org/10.1109/ICSE.2015.145")</f>
        <v>http://dx.doi.org/10.1109/ICSE.2015.145</v>
      </c>
      <c r="S840" t="s">
        <v>7532</v>
      </c>
      <c r="AB840" s="1"/>
      <c r="AE840" t="s">
        <v>43</v>
      </c>
      <c r="AF840" t="s">
        <v>7607</v>
      </c>
      <c r="AG840" t="s">
        <v>5988</v>
      </c>
    </row>
    <row r="841" spans="1:33" x14ac:dyDescent="0.3">
      <c r="A841" s="4">
        <v>840</v>
      </c>
      <c r="B841" s="6" t="s">
        <v>5992</v>
      </c>
      <c r="C841" t="s">
        <v>2265</v>
      </c>
      <c r="D841" t="s">
        <v>6306</v>
      </c>
      <c r="E841" t="s">
        <v>6559</v>
      </c>
      <c r="F841" t="s">
        <v>6791</v>
      </c>
      <c r="G841" s="1"/>
      <c r="H841">
        <v>2021</v>
      </c>
      <c r="K841">
        <v>1581</v>
      </c>
      <c r="L841">
        <v>1595</v>
      </c>
      <c r="M841" t="s">
        <v>2268</v>
      </c>
      <c r="N841" t="s">
        <v>7268</v>
      </c>
      <c r="O841" t="s">
        <v>2830</v>
      </c>
      <c r="P841" t="s">
        <v>2269</v>
      </c>
      <c r="R841" t="str">
        <f>HYPERLINK("http://dx.doi.org/10.1109/TR.2021.3090310","http://dx.doi.org/10.1109/TR.2021.3090310")</f>
        <v>http://dx.doi.org/10.1109/TR.2021.3090310</v>
      </c>
      <c r="S841" t="s">
        <v>7533</v>
      </c>
      <c r="AB841" s="1"/>
      <c r="AE841" t="s">
        <v>7618</v>
      </c>
      <c r="AF841" t="s">
        <v>5981</v>
      </c>
      <c r="AG841" t="s">
        <v>5988</v>
      </c>
    </row>
    <row r="842" spans="1:33" x14ac:dyDescent="0.3">
      <c r="A842" s="3">
        <v>841</v>
      </c>
      <c r="B842" s="3" t="s">
        <v>5992</v>
      </c>
      <c r="C842" t="s">
        <v>2323</v>
      </c>
      <c r="D842" t="s">
        <v>6307</v>
      </c>
      <c r="E842" t="s">
        <v>6560</v>
      </c>
      <c r="F842" t="s">
        <v>6716</v>
      </c>
      <c r="G842" s="1"/>
      <c r="H842">
        <v>2022</v>
      </c>
      <c r="K842">
        <v>7240</v>
      </c>
      <c r="L842">
        <v>7251</v>
      </c>
      <c r="M842" t="s">
        <v>2326</v>
      </c>
      <c r="N842" t="s">
        <v>7227</v>
      </c>
      <c r="O842" t="s">
        <v>2830</v>
      </c>
      <c r="P842" t="s">
        <v>2327</v>
      </c>
      <c r="R842" t="str">
        <f>HYPERLINK("http://dx.doi.org/10.1109/TII.2021.3116145","http://dx.doi.org/10.1109/TII.2021.3116145")</f>
        <v>http://dx.doi.org/10.1109/TII.2021.3116145</v>
      </c>
      <c r="S842" t="s">
        <v>7534</v>
      </c>
      <c r="AB842" s="1"/>
      <c r="AE842" t="s">
        <v>7618</v>
      </c>
      <c r="AF842" t="s">
        <v>5981</v>
      </c>
      <c r="AG842" t="s">
        <v>5988</v>
      </c>
    </row>
    <row r="843" spans="1:33" x14ac:dyDescent="0.3">
      <c r="A843" s="4">
        <v>842</v>
      </c>
      <c r="B843" s="6" t="s">
        <v>5992</v>
      </c>
      <c r="C843" t="s">
        <v>2526</v>
      </c>
      <c r="D843" t="s">
        <v>6308</v>
      </c>
      <c r="E843" t="s">
        <v>6561</v>
      </c>
      <c r="F843" t="s">
        <v>6792</v>
      </c>
      <c r="G843" s="1"/>
      <c r="H843">
        <v>2022</v>
      </c>
      <c r="K843">
        <v>4857</v>
      </c>
      <c r="L843">
        <v>4872</v>
      </c>
      <c r="M843" t="s">
        <v>7010</v>
      </c>
      <c r="N843" t="s">
        <v>7269</v>
      </c>
      <c r="O843" t="s">
        <v>2830</v>
      </c>
      <c r="P843" t="s">
        <v>2530</v>
      </c>
      <c r="R843" t="str">
        <f>HYPERLINK("http://dx.doi.org/10.1109/TSE.2021.3128820","http://dx.doi.org/10.1109/TSE.2021.3128820")</f>
        <v>http://dx.doi.org/10.1109/TSE.2021.3128820</v>
      </c>
      <c r="S843" t="s">
        <v>7535</v>
      </c>
      <c r="AB843" s="1"/>
      <c r="AE843" t="s">
        <v>7612</v>
      </c>
      <c r="AF843" t="s">
        <v>5981</v>
      </c>
      <c r="AG843" t="s">
        <v>5988</v>
      </c>
    </row>
    <row r="844" spans="1:33" x14ac:dyDescent="0.3">
      <c r="A844" s="3">
        <v>843</v>
      </c>
      <c r="B844" s="3" t="s">
        <v>5992</v>
      </c>
      <c r="C844" t="s">
        <v>6069</v>
      </c>
      <c r="D844" t="s">
        <v>6309</v>
      </c>
      <c r="E844" t="s">
        <v>6562</v>
      </c>
      <c r="F844" t="s">
        <v>6793</v>
      </c>
      <c r="G844" s="1"/>
      <c r="H844">
        <v>2021</v>
      </c>
      <c r="K844">
        <v>3693</v>
      </c>
      <c r="L844">
        <v>3712</v>
      </c>
      <c r="M844" t="s">
        <v>7011</v>
      </c>
      <c r="N844" t="s">
        <v>7270</v>
      </c>
      <c r="O844" t="s">
        <v>2830</v>
      </c>
      <c r="P844" t="s">
        <v>7140</v>
      </c>
      <c r="R844" t="str">
        <f>HYPERLINK("http://dx.doi.org/10.1002/qre.2942","http://dx.doi.org/10.1002/qre.2942")</f>
        <v>http://dx.doi.org/10.1002/qre.2942</v>
      </c>
      <c r="S844" t="s">
        <v>7536</v>
      </c>
      <c r="AB844" s="1"/>
      <c r="AE844" t="s">
        <v>7626</v>
      </c>
      <c r="AF844" t="s">
        <v>5981</v>
      </c>
      <c r="AG844" t="s">
        <v>5988</v>
      </c>
    </row>
    <row r="845" spans="1:33" x14ac:dyDescent="0.3">
      <c r="A845" s="4">
        <v>844</v>
      </c>
      <c r="B845" s="6" t="s">
        <v>5992</v>
      </c>
      <c r="C845" t="s">
        <v>2405</v>
      </c>
      <c r="D845" t="s">
        <v>6310</v>
      </c>
      <c r="E845" t="s">
        <v>6563</v>
      </c>
      <c r="F845" t="s">
        <v>6657</v>
      </c>
      <c r="G845" s="1"/>
      <c r="H845">
        <v>2021</v>
      </c>
      <c r="K845">
        <v>162122</v>
      </c>
      <c r="L845">
        <v>162146</v>
      </c>
      <c r="M845" t="s">
        <v>2408</v>
      </c>
      <c r="N845" t="s">
        <v>148</v>
      </c>
      <c r="O845" t="s">
        <v>2830</v>
      </c>
      <c r="P845" t="s">
        <v>2409</v>
      </c>
      <c r="R845" t="str">
        <f>HYPERLINK("http://dx.doi.org/10.1109/ACCESS.2021.3132502","http://dx.doi.org/10.1109/ACCESS.2021.3132502")</f>
        <v>http://dx.doi.org/10.1109/ACCESS.2021.3132502</v>
      </c>
      <c r="S845" t="s">
        <v>7537</v>
      </c>
      <c r="AB845" s="1"/>
      <c r="AE845" t="s">
        <v>7618</v>
      </c>
      <c r="AF845" t="s">
        <v>5981</v>
      </c>
      <c r="AG845" t="s">
        <v>5988</v>
      </c>
    </row>
    <row r="846" spans="1:33" x14ac:dyDescent="0.3">
      <c r="A846" s="3">
        <v>845</v>
      </c>
      <c r="B846" s="3" t="s">
        <v>5992</v>
      </c>
      <c r="C846" t="s">
        <v>6070</v>
      </c>
      <c r="D846" t="s">
        <v>6311</v>
      </c>
      <c r="E846" t="s">
        <v>6564</v>
      </c>
      <c r="F846" t="s">
        <v>6794</v>
      </c>
      <c r="G846" s="1"/>
      <c r="H846">
        <v>2020</v>
      </c>
      <c r="K846">
        <v>418</v>
      </c>
      <c r="L846">
        <v>435</v>
      </c>
      <c r="M846" t="s">
        <v>7012</v>
      </c>
      <c r="N846" t="s">
        <v>7271</v>
      </c>
      <c r="O846" t="s">
        <v>2830</v>
      </c>
      <c r="P846" t="s">
        <v>2830</v>
      </c>
      <c r="R846" t="s">
        <v>2830</v>
      </c>
      <c r="S846" t="s">
        <v>7538</v>
      </c>
      <c r="AB846" s="1"/>
      <c r="AE846" t="s">
        <v>7652</v>
      </c>
      <c r="AF846" t="s">
        <v>5985</v>
      </c>
      <c r="AG846" t="s">
        <v>5988</v>
      </c>
    </row>
    <row r="847" spans="1:33" x14ac:dyDescent="0.3">
      <c r="A847" s="4">
        <v>846</v>
      </c>
      <c r="B847" s="6" t="s">
        <v>5992</v>
      </c>
      <c r="C847" t="s">
        <v>6071</v>
      </c>
      <c r="D847" t="s">
        <v>6312</v>
      </c>
      <c r="E847" t="s">
        <v>2830</v>
      </c>
      <c r="F847" t="s">
        <v>6795</v>
      </c>
      <c r="G847" s="1"/>
      <c r="H847">
        <v>2017</v>
      </c>
      <c r="K847">
        <v>804</v>
      </c>
      <c r="L847">
        <v>811</v>
      </c>
      <c r="M847" t="s">
        <v>7013</v>
      </c>
      <c r="N847" t="s">
        <v>7272</v>
      </c>
      <c r="O847" t="s">
        <v>1237</v>
      </c>
      <c r="P847" t="s">
        <v>7141</v>
      </c>
      <c r="R847" t="str">
        <f>HYPERLINK("http://dx.doi.org/10.1109/ICDMW.2017.111","http://dx.doi.org/10.1109/ICDMW.2017.111")</f>
        <v>http://dx.doi.org/10.1109/ICDMW.2017.111</v>
      </c>
      <c r="S847" t="s">
        <v>2830</v>
      </c>
      <c r="AB847" s="1"/>
      <c r="AE847" t="s">
        <v>43</v>
      </c>
      <c r="AF847" t="s">
        <v>7607</v>
      </c>
      <c r="AG847" t="s">
        <v>5988</v>
      </c>
    </row>
    <row r="848" spans="1:33" x14ac:dyDescent="0.3">
      <c r="A848" s="3">
        <v>847</v>
      </c>
      <c r="B848" s="3" t="s">
        <v>5992</v>
      </c>
      <c r="C848" t="s">
        <v>3170</v>
      </c>
      <c r="D848" t="s">
        <v>6313</v>
      </c>
      <c r="E848" t="s">
        <v>6565</v>
      </c>
      <c r="F848" t="s">
        <v>6796</v>
      </c>
      <c r="G848" s="1"/>
      <c r="H848">
        <v>2022</v>
      </c>
      <c r="K848">
        <v>1859</v>
      </c>
      <c r="L848">
        <v>1877</v>
      </c>
      <c r="M848" t="s">
        <v>7014</v>
      </c>
      <c r="N848" t="s">
        <v>7273</v>
      </c>
      <c r="O848" t="s">
        <v>2830</v>
      </c>
      <c r="P848" t="s">
        <v>5059</v>
      </c>
      <c r="R848" t="str">
        <f>HYPERLINK("http://dx.doi.org/10.1007/s10845-021-01772-5","http://dx.doi.org/10.1007/s10845-021-01772-5")</f>
        <v>http://dx.doi.org/10.1007/s10845-021-01772-5</v>
      </c>
      <c r="S848" t="s">
        <v>7539</v>
      </c>
      <c r="AB848" s="1"/>
      <c r="AE848" t="s">
        <v>7611</v>
      </c>
      <c r="AF848" t="s">
        <v>5981</v>
      </c>
      <c r="AG848" t="s">
        <v>5988</v>
      </c>
    </row>
    <row r="849" spans="1:33" x14ac:dyDescent="0.3">
      <c r="A849" s="4">
        <v>848</v>
      </c>
      <c r="B849" s="6" t="s">
        <v>5992</v>
      </c>
      <c r="C849" t="s">
        <v>3204</v>
      </c>
      <c r="D849" t="s">
        <v>6314</v>
      </c>
      <c r="E849" t="s">
        <v>6566</v>
      </c>
      <c r="F849" t="s">
        <v>6797</v>
      </c>
      <c r="G849" s="1"/>
      <c r="H849">
        <v>2022</v>
      </c>
      <c r="K849" t="s">
        <v>2830</v>
      </c>
      <c r="L849" t="s">
        <v>2830</v>
      </c>
      <c r="M849" t="s">
        <v>7015</v>
      </c>
      <c r="N849" t="s">
        <v>7274</v>
      </c>
      <c r="O849" t="s">
        <v>2830</v>
      </c>
      <c r="P849" t="s">
        <v>7142</v>
      </c>
      <c r="R849" t="str">
        <f>HYPERLINK("http://dx.doi.org/10.36001/IJPHM.2022.v13i1.3045","http://dx.doi.org/10.36001/IJPHM.2022.v13i1.3045")</f>
        <v>http://dx.doi.org/10.36001/IJPHM.2022.v13i1.3045</v>
      </c>
      <c r="S849" t="s">
        <v>2830</v>
      </c>
      <c r="AB849" s="1"/>
      <c r="AE849" t="s">
        <v>7653</v>
      </c>
      <c r="AF849" t="s">
        <v>5981</v>
      </c>
      <c r="AG849" t="s">
        <v>5988</v>
      </c>
    </row>
    <row r="850" spans="1:33" x14ac:dyDescent="0.3">
      <c r="A850" s="3">
        <v>849</v>
      </c>
      <c r="B850" s="3" t="s">
        <v>5992</v>
      </c>
      <c r="C850" t="s">
        <v>1755</v>
      </c>
      <c r="D850" t="s">
        <v>6239</v>
      </c>
      <c r="E850" t="s">
        <v>6502</v>
      </c>
      <c r="F850" t="s">
        <v>6657</v>
      </c>
      <c r="G850" s="1"/>
      <c r="H850">
        <v>2022</v>
      </c>
      <c r="K850">
        <v>61046</v>
      </c>
      <c r="L850">
        <v>61064</v>
      </c>
      <c r="M850" t="s">
        <v>7016</v>
      </c>
      <c r="N850" t="s">
        <v>148</v>
      </c>
      <c r="O850" t="s">
        <v>2830</v>
      </c>
      <c r="P850" t="s">
        <v>1759</v>
      </c>
      <c r="R850" t="str">
        <f>HYPERLINK("http://dx.doi.org/10.1109/ACCESS.2022.3181742","http://dx.doi.org/10.1109/ACCESS.2022.3181742")</f>
        <v>http://dx.doi.org/10.1109/ACCESS.2022.3181742</v>
      </c>
      <c r="S850" t="s">
        <v>7540</v>
      </c>
      <c r="AB850" s="1"/>
      <c r="AE850" t="s">
        <v>7618</v>
      </c>
      <c r="AF850" t="s">
        <v>5981</v>
      </c>
      <c r="AG850" t="s">
        <v>5988</v>
      </c>
    </row>
    <row r="851" spans="1:33" x14ac:dyDescent="0.3">
      <c r="A851" s="4">
        <v>850</v>
      </c>
      <c r="B851" s="6" t="s">
        <v>5992</v>
      </c>
      <c r="C851" t="s">
        <v>6072</v>
      </c>
      <c r="D851" t="s">
        <v>6315</v>
      </c>
      <c r="E851" t="s">
        <v>6567</v>
      </c>
      <c r="F851" t="s">
        <v>6798</v>
      </c>
      <c r="G851" s="1"/>
      <c r="H851">
        <v>2018</v>
      </c>
      <c r="K851">
        <v>321</v>
      </c>
      <c r="L851">
        <v>334</v>
      </c>
      <c r="M851" t="s">
        <v>7017</v>
      </c>
      <c r="N851" t="s">
        <v>2830</v>
      </c>
      <c r="O851" t="s">
        <v>7371</v>
      </c>
      <c r="P851" t="s">
        <v>2830</v>
      </c>
      <c r="R851" t="s">
        <v>2830</v>
      </c>
      <c r="S851" t="s">
        <v>2830</v>
      </c>
      <c r="AB851" s="1"/>
      <c r="AE851" t="s">
        <v>7649</v>
      </c>
      <c r="AF851" t="s">
        <v>7607</v>
      </c>
      <c r="AG851" t="s">
        <v>5988</v>
      </c>
    </row>
    <row r="852" spans="1:33" x14ac:dyDescent="0.3">
      <c r="A852" s="3">
        <v>851</v>
      </c>
      <c r="B852" s="3" t="s">
        <v>5992</v>
      </c>
      <c r="C852" t="s">
        <v>3201</v>
      </c>
      <c r="D852" t="s">
        <v>6316</v>
      </c>
      <c r="E852" t="s">
        <v>2830</v>
      </c>
      <c r="F852" t="s">
        <v>6799</v>
      </c>
      <c r="G852" s="1"/>
      <c r="H852">
        <v>2022</v>
      </c>
      <c r="K852">
        <v>602</v>
      </c>
      <c r="L852">
        <v>610</v>
      </c>
      <c r="M852" t="s">
        <v>7018</v>
      </c>
      <c r="N852" t="s">
        <v>7237</v>
      </c>
      <c r="O852" t="s">
        <v>2830</v>
      </c>
      <c r="P852" t="s">
        <v>5084</v>
      </c>
      <c r="R852" t="str">
        <f>HYPERLINK("http://dx.doi.org/10.1016/j.procs.2022.01.258","http://dx.doi.org/10.1016/j.procs.2022.01.258")</f>
        <v>http://dx.doi.org/10.1016/j.procs.2022.01.258</v>
      </c>
      <c r="S852" t="s">
        <v>7541</v>
      </c>
      <c r="AB852" s="1"/>
      <c r="AE852" t="s">
        <v>7619</v>
      </c>
      <c r="AF852" t="s">
        <v>7607</v>
      </c>
      <c r="AG852" t="s">
        <v>5988</v>
      </c>
    </row>
    <row r="853" spans="1:33" x14ac:dyDescent="0.3">
      <c r="A853" s="4">
        <v>852</v>
      </c>
      <c r="B853" s="6" t="s">
        <v>5992</v>
      </c>
      <c r="C853" t="s">
        <v>3207</v>
      </c>
      <c r="D853" t="s">
        <v>6317</v>
      </c>
      <c r="E853" t="s">
        <v>6568</v>
      </c>
      <c r="F853" t="s">
        <v>6800</v>
      </c>
      <c r="G853" s="1"/>
      <c r="H853">
        <v>2022</v>
      </c>
      <c r="K853" t="s">
        <v>2830</v>
      </c>
      <c r="L853" t="s">
        <v>2830</v>
      </c>
      <c r="M853" t="s">
        <v>7019</v>
      </c>
      <c r="N853" t="s">
        <v>7275</v>
      </c>
      <c r="O853" t="s">
        <v>2830</v>
      </c>
      <c r="P853" t="s">
        <v>5089</v>
      </c>
      <c r="R853" t="str">
        <f>HYPERLINK("http://dx.doi.org/10.1007/s10664-021-10063-9","http://dx.doi.org/10.1007/s10664-021-10063-9")</f>
        <v>http://dx.doi.org/10.1007/s10664-021-10063-9</v>
      </c>
      <c r="S853" t="s">
        <v>7542</v>
      </c>
      <c r="AB853" s="1"/>
      <c r="AE853" t="s">
        <v>7611</v>
      </c>
      <c r="AF853" t="s">
        <v>5981</v>
      </c>
      <c r="AG853" t="s">
        <v>5988</v>
      </c>
    </row>
    <row r="854" spans="1:33" x14ac:dyDescent="0.3">
      <c r="A854" s="3">
        <v>853</v>
      </c>
      <c r="B854" s="3" t="s">
        <v>5992</v>
      </c>
      <c r="C854" t="s">
        <v>3255</v>
      </c>
      <c r="D854" t="s">
        <v>6318</v>
      </c>
      <c r="E854" t="s">
        <v>6569</v>
      </c>
      <c r="F854" t="s">
        <v>6736</v>
      </c>
      <c r="G854" s="1"/>
      <c r="H854">
        <v>2020</v>
      </c>
      <c r="K854">
        <v>681</v>
      </c>
      <c r="L854">
        <v>697</v>
      </c>
      <c r="M854" t="s">
        <v>7020</v>
      </c>
      <c r="N854" t="s">
        <v>7239</v>
      </c>
      <c r="O854" t="s">
        <v>2830</v>
      </c>
      <c r="P854" t="s">
        <v>5118</v>
      </c>
      <c r="R854" t="str">
        <f>HYPERLINK("http://dx.doi.org/10.1016/j.future.2019.09.004","http://dx.doi.org/10.1016/j.future.2019.09.004")</f>
        <v>http://dx.doi.org/10.1016/j.future.2019.09.004</v>
      </c>
      <c r="S854" t="s">
        <v>7543</v>
      </c>
      <c r="AB854" s="1"/>
      <c r="AE854" t="s">
        <v>7614</v>
      </c>
      <c r="AF854" t="s">
        <v>5981</v>
      </c>
      <c r="AG854" t="s">
        <v>5988</v>
      </c>
    </row>
    <row r="855" spans="1:33" x14ac:dyDescent="0.3">
      <c r="A855" s="4">
        <v>854</v>
      </c>
      <c r="B855" s="6" t="s">
        <v>5992</v>
      </c>
      <c r="C855" t="s">
        <v>6073</v>
      </c>
      <c r="D855" t="s">
        <v>6319</v>
      </c>
      <c r="E855" t="s">
        <v>6570</v>
      </c>
      <c r="F855" t="s">
        <v>6801</v>
      </c>
      <c r="G855" s="1"/>
      <c r="H855">
        <v>2018</v>
      </c>
      <c r="K855">
        <v>60</v>
      </c>
      <c r="L855">
        <v>70</v>
      </c>
      <c r="M855" t="s">
        <v>7021</v>
      </c>
      <c r="N855" t="s">
        <v>2830</v>
      </c>
      <c r="O855" t="s">
        <v>7372</v>
      </c>
      <c r="P855" t="s">
        <v>5155</v>
      </c>
      <c r="R855" t="str">
        <f>HYPERLINK("http://dx.doi.org/10.1145/3236024.3236083","http://dx.doi.org/10.1145/3236024.3236083")</f>
        <v>http://dx.doi.org/10.1145/3236024.3236083</v>
      </c>
      <c r="S855" t="s">
        <v>7544</v>
      </c>
      <c r="AB855" s="1"/>
      <c r="AE855" t="s">
        <v>7621</v>
      </c>
      <c r="AF855" t="s">
        <v>7607</v>
      </c>
      <c r="AG855" t="s">
        <v>5988</v>
      </c>
    </row>
    <row r="856" spans="1:33" x14ac:dyDescent="0.3">
      <c r="A856" s="3">
        <v>855</v>
      </c>
      <c r="B856" s="3" t="s">
        <v>5992</v>
      </c>
      <c r="C856" t="s">
        <v>6074</v>
      </c>
      <c r="D856" t="s">
        <v>6320</v>
      </c>
      <c r="E856" t="s">
        <v>6571</v>
      </c>
      <c r="F856" t="s">
        <v>6802</v>
      </c>
      <c r="G856" s="1"/>
      <c r="H856">
        <v>2011</v>
      </c>
      <c r="K856">
        <v>1817</v>
      </c>
      <c r="L856">
        <v>1826</v>
      </c>
      <c r="M856" t="s">
        <v>7022</v>
      </c>
      <c r="N856" t="s">
        <v>2830</v>
      </c>
      <c r="O856" t="s">
        <v>7373</v>
      </c>
      <c r="P856" t="s">
        <v>2830</v>
      </c>
      <c r="R856" t="s">
        <v>2830</v>
      </c>
      <c r="S856" t="s">
        <v>5877</v>
      </c>
      <c r="AB856" s="1"/>
      <c r="AE856" t="s">
        <v>7621</v>
      </c>
      <c r="AF856" t="s">
        <v>7607</v>
      </c>
      <c r="AG856" t="s">
        <v>5988</v>
      </c>
    </row>
    <row r="857" spans="1:33" x14ac:dyDescent="0.3">
      <c r="A857" s="4">
        <v>856</v>
      </c>
      <c r="B857" s="6" t="s">
        <v>5992</v>
      </c>
      <c r="C857" t="s">
        <v>6075</v>
      </c>
      <c r="D857" t="s">
        <v>6321</v>
      </c>
      <c r="E857" t="s">
        <v>6572</v>
      </c>
      <c r="F857" t="s">
        <v>6803</v>
      </c>
      <c r="G857" s="1"/>
      <c r="H857">
        <v>2017</v>
      </c>
      <c r="K857">
        <v>358</v>
      </c>
      <c r="L857">
        <v>369</v>
      </c>
      <c r="M857" t="s">
        <v>7023</v>
      </c>
      <c r="N857" t="s">
        <v>7276</v>
      </c>
      <c r="O857" t="s">
        <v>2830</v>
      </c>
      <c r="P857" t="s">
        <v>7143</v>
      </c>
      <c r="R857" t="str">
        <f>HYPERLINK("http://dx.doi.org/10.1109/TASE.2016.2542186","http://dx.doi.org/10.1109/TASE.2016.2542186")</f>
        <v>http://dx.doi.org/10.1109/TASE.2016.2542186</v>
      </c>
      <c r="S857" t="s">
        <v>7545</v>
      </c>
      <c r="AB857" s="1"/>
      <c r="AE857" t="s">
        <v>7618</v>
      </c>
      <c r="AF857" t="s">
        <v>5981</v>
      </c>
      <c r="AG857" t="s">
        <v>5988</v>
      </c>
    </row>
    <row r="858" spans="1:33" x14ac:dyDescent="0.3">
      <c r="A858" s="3">
        <v>857</v>
      </c>
      <c r="B858" s="3" t="s">
        <v>5992</v>
      </c>
      <c r="C858" t="s">
        <v>6076</v>
      </c>
      <c r="D858" t="s">
        <v>6322</v>
      </c>
      <c r="E858" t="s">
        <v>6573</v>
      </c>
      <c r="F858" t="s">
        <v>6804</v>
      </c>
      <c r="G858" s="1"/>
      <c r="H858">
        <v>2016</v>
      </c>
      <c r="K858">
        <v>957</v>
      </c>
      <c r="L858">
        <v>970</v>
      </c>
      <c r="M858" t="s">
        <v>7024</v>
      </c>
      <c r="N858" t="s">
        <v>7277</v>
      </c>
      <c r="O858" t="s">
        <v>2830</v>
      </c>
      <c r="P858" t="s">
        <v>7144</v>
      </c>
      <c r="R858" t="str">
        <f>HYPERLINK("http://dx.doi.org/10.1093/jigpal/jzw056","http://dx.doi.org/10.1093/jigpal/jzw056")</f>
        <v>http://dx.doi.org/10.1093/jigpal/jzw056</v>
      </c>
      <c r="S858" t="s">
        <v>7546</v>
      </c>
      <c r="AB858" s="1"/>
      <c r="AE858" t="s">
        <v>7654</v>
      </c>
      <c r="AF858" t="s">
        <v>5981</v>
      </c>
      <c r="AG858" t="s">
        <v>5988</v>
      </c>
    </row>
    <row r="859" spans="1:33" x14ac:dyDescent="0.3">
      <c r="A859" s="4">
        <v>858</v>
      </c>
      <c r="B859" s="6" t="s">
        <v>5992</v>
      </c>
      <c r="C859" t="s">
        <v>6077</v>
      </c>
      <c r="D859" t="s">
        <v>6323</v>
      </c>
      <c r="E859" t="s">
        <v>2830</v>
      </c>
      <c r="F859" t="s">
        <v>6805</v>
      </c>
      <c r="G859" s="1"/>
      <c r="H859">
        <v>2013</v>
      </c>
      <c r="K859">
        <v>480</v>
      </c>
      <c r="L859">
        <v>485</v>
      </c>
      <c r="M859" t="s">
        <v>7025</v>
      </c>
      <c r="N859" t="s">
        <v>7278</v>
      </c>
      <c r="O859" t="s">
        <v>2830</v>
      </c>
      <c r="P859" t="s">
        <v>5207</v>
      </c>
      <c r="R859" t="str">
        <f>HYPERLINK("http://dx.doi.org/10.1016/j.procir.2013.09.082","http://dx.doi.org/10.1016/j.procir.2013.09.082")</f>
        <v>http://dx.doi.org/10.1016/j.procir.2013.09.082</v>
      </c>
      <c r="S859" t="s">
        <v>7547</v>
      </c>
      <c r="AB859" s="1"/>
      <c r="AE859" t="s">
        <v>7619</v>
      </c>
      <c r="AF859" t="s">
        <v>7607</v>
      </c>
      <c r="AG859" t="s">
        <v>5988</v>
      </c>
    </row>
    <row r="860" spans="1:33" x14ac:dyDescent="0.3">
      <c r="A860" s="3">
        <v>859</v>
      </c>
      <c r="B860" s="3" t="s">
        <v>5992</v>
      </c>
      <c r="C860" t="s">
        <v>6078</v>
      </c>
      <c r="D860" t="s">
        <v>6324</v>
      </c>
      <c r="E860" t="s">
        <v>6574</v>
      </c>
      <c r="F860" t="s">
        <v>6650</v>
      </c>
      <c r="G860" s="1"/>
      <c r="H860">
        <v>2021</v>
      </c>
      <c r="K860" t="s">
        <v>2830</v>
      </c>
      <c r="L860" t="s">
        <v>2830</v>
      </c>
      <c r="M860" t="s">
        <v>7026</v>
      </c>
      <c r="N860" t="s">
        <v>7196</v>
      </c>
      <c r="O860" t="s">
        <v>2830</v>
      </c>
      <c r="P860" t="s">
        <v>7145</v>
      </c>
      <c r="R860" t="str">
        <f>HYPERLINK("http://dx.doi.org/10.1016/j.cose.2020.102152","http://dx.doi.org/10.1016/j.cose.2020.102152")</f>
        <v>http://dx.doi.org/10.1016/j.cose.2020.102152</v>
      </c>
      <c r="S860" t="s">
        <v>7548</v>
      </c>
      <c r="AB860" s="1"/>
      <c r="AE860" t="s">
        <v>7616</v>
      </c>
      <c r="AF860" t="s">
        <v>5981</v>
      </c>
      <c r="AG860" t="s">
        <v>5988</v>
      </c>
    </row>
    <row r="861" spans="1:33" x14ac:dyDescent="0.3">
      <c r="A861" s="4">
        <v>860</v>
      </c>
      <c r="B861" s="6" t="s">
        <v>5992</v>
      </c>
      <c r="C861" t="s">
        <v>6079</v>
      </c>
      <c r="D861" t="s">
        <v>6325</v>
      </c>
      <c r="E861" t="s">
        <v>6575</v>
      </c>
      <c r="F861" t="s">
        <v>6806</v>
      </c>
      <c r="G861" s="1"/>
      <c r="H861">
        <v>2015</v>
      </c>
      <c r="K861">
        <v>217</v>
      </c>
      <c r="L861">
        <v>223</v>
      </c>
      <c r="M861" t="s">
        <v>961</v>
      </c>
      <c r="N861" t="s">
        <v>2830</v>
      </c>
      <c r="O861" t="s">
        <v>962</v>
      </c>
      <c r="P861" t="s">
        <v>2830</v>
      </c>
      <c r="R861" t="s">
        <v>2830</v>
      </c>
      <c r="S861" t="s">
        <v>7549</v>
      </c>
      <c r="AB861" s="1"/>
      <c r="AE861" t="s">
        <v>43</v>
      </c>
      <c r="AF861" t="s">
        <v>7607</v>
      </c>
      <c r="AG861" t="s">
        <v>5988</v>
      </c>
    </row>
    <row r="862" spans="1:33" x14ac:dyDescent="0.3">
      <c r="A862" s="3">
        <v>861</v>
      </c>
      <c r="B862" s="3" t="s">
        <v>5992</v>
      </c>
      <c r="C862" t="s">
        <v>1364</v>
      </c>
      <c r="D862" t="s">
        <v>6326</v>
      </c>
      <c r="E862" t="s">
        <v>6576</v>
      </c>
      <c r="F862" t="s">
        <v>6807</v>
      </c>
      <c r="G862" s="1"/>
      <c r="H862">
        <v>2013</v>
      </c>
      <c r="K862">
        <v>536</v>
      </c>
      <c r="L862">
        <v>539</v>
      </c>
      <c r="M862" t="s">
        <v>1368</v>
      </c>
      <c r="N862" t="s">
        <v>1369</v>
      </c>
      <c r="O862" t="s">
        <v>2830</v>
      </c>
      <c r="P862" t="s">
        <v>2830</v>
      </c>
      <c r="R862" t="s">
        <v>2830</v>
      </c>
      <c r="S862" t="s">
        <v>7550</v>
      </c>
      <c r="AB862" s="1"/>
      <c r="AE862" t="s">
        <v>43</v>
      </c>
      <c r="AF862" t="s">
        <v>7607</v>
      </c>
      <c r="AG862" t="s">
        <v>5988</v>
      </c>
    </row>
    <row r="863" spans="1:33" x14ac:dyDescent="0.3">
      <c r="A863" s="4">
        <v>862</v>
      </c>
      <c r="B863" s="6" t="s">
        <v>5992</v>
      </c>
      <c r="C863" t="s">
        <v>6080</v>
      </c>
      <c r="D863" t="s">
        <v>6327</v>
      </c>
      <c r="E863" t="s">
        <v>6577</v>
      </c>
      <c r="F863" t="s">
        <v>6808</v>
      </c>
      <c r="G863" s="1"/>
      <c r="H863">
        <v>2010</v>
      </c>
      <c r="K863">
        <v>5020</v>
      </c>
      <c r="L863">
        <v>5029</v>
      </c>
      <c r="M863" t="s">
        <v>7027</v>
      </c>
      <c r="N863" t="s">
        <v>2830</v>
      </c>
      <c r="O863" t="s">
        <v>7374</v>
      </c>
      <c r="P863" t="s">
        <v>2830</v>
      </c>
      <c r="R863" t="s">
        <v>2830</v>
      </c>
      <c r="S863" t="s">
        <v>7551</v>
      </c>
      <c r="AB863" s="1"/>
      <c r="AE863" t="s">
        <v>7655</v>
      </c>
      <c r="AF863" t="s">
        <v>7607</v>
      </c>
      <c r="AG863" t="s">
        <v>5988</v>
      </c>
    </row>
    <row r="864" spans="1:33" x14ac:dyDescent="0.3">
      <c r="A864" s="3">
        <v>863</v>
      </c>
      <c r="B864" s="3" t="s">
        <v>5992</v>
      </c>
      <c r="C864" t="s">
        <v>6081</v>
      </c>
      <c r="D864" t="s">
        <v>6328</v>
      </c>
      <c r="E864" t="s">
        <v>6578</v>
      </c>
      <c r="F864" t="s">
        <v>6809</v>
      </c>
      <c r="G864" s="1"/>
      <c r="H864">
        <v>2021</v>
      </c>
      <c r="K864" t="s">
        <v>2830</v>
      </c>
      <c r="L864" t="s">
        <v>2830</v>
      </c>
      <c r="M864" t="s">
        <v>7028</v>
      </c>
      <c r="N864" t="s">
        <v>7279</v>
      </c>
      <c r="O864" t="s">
        <v>2830</v>
      </c>
      <c r="P864" t="s">
        <v>7146</v>
      </c>
      <c r="R864" t="str">
        <f>HYPERLINK("http://dx.doi.org/10.1016/j.dss.2020.113422","http://dx.doi.org/10.1016/j.dss.2020.113422")</f>
        <v>http://dx.doi.org/10.1016/j.dss.2020.113422</v>
      </c>
      <c r="S864" t="s">
        <v>7552</v>
      </c>
      <c r="AB864" s="1"/>
      <c r="AE864" t="s">
        <v>7614</v>
      </c>
      <c r="AF864" t="s">
        <v>5981</v>
      </c>
      <c r="AG864" t="s">
        <v>5988</v>
      </c>
    </row>
    <row r="865" spans="1:33" x14ac:dyDescent="0.3">
      <c r="A865" s="4">
        <v>864</v>
      </c>
      <c r="B865" s="6" t="s">
        <v>5992</v>
      </c>
      <c r="C865" t="s">
        <v>1731</v>
      </c>
      <c r="D865" t="s">
        <v>6329</v>
      </c>
      <c r="E865" t="s">
        <v>6579</v>
      </c>
      <c r="F865" t="s">
        <v>6810</v>
      </c>
      <c r="G865" s="1"/>
      <c r="H865">
        <v>2018</v>
      </c>
      <c r="K865">
        <v>1131</v>
      </c>
      <c r="L865">
        <v>1138</v>
      </c>
      <c r="M865" t="s">
        <v>1735</v>
      </c>
      <c r="N865" t="s">
        <v>2830</v>
      </c>
      <c r="O865" t="s">
        <v>1737</v>
      </c>
      <c r="P865" t="s">
        <v>2830</v>
      </c>
      <c r="R865" t="s">
        <v>2830</v>
      </c>
      <c r="S865" t="s">
        <v>7553</v>
      </c>
      <c r="AB865" s="1"/>
      <c r="AE865" t="s">
        <v>43</v>
      </c>
      <c r="AF865" t="s">
        <v>7607</v>
      </c>
      <c r="AG865" t="s">
        <v>5988</v>
      </c>
    </row>
    <row r="866" spans="1:33" x14ac:dyDescent="0.3">
      <c r="A866" s="3">
        <v>865</v>
      </c>
      <c r="B866" s="3" t="s">
        <v>5992</v>
      </c>
      <c r="C866" t="s">
        <v>6082</v>
      </c>
      <c r="D866" t="s">
        <v>6330</v>
      </c>
      <c r="E866" t="s">
        <v>6580</v>
      </c>
      <c r="F866" t="s">
        <v>6657</v>
      </c>
      <c r="G866" s="1"/>
      <c r="H866">
        <v>2021</v>
      </c>
      <c r="K866">
        <v>57542</v>
      </c>
      <c r="L866">
        <v>57564</v>
      </c>
      <c r="M866" t="s">
        <v>7029</v>
      </c>
      <c r="N866" t="s">
        <v>148</v>
      </c>
      <c r="O866" t="s">
        <v>2830</v>
      </c>
      <c r="P866" t="s">
        <v>7147</v>
      </c>
      <c r="R866" t="str">
        <f>HYPERLINK("http://dx.doi.org/10.1109/ACCESS.2021.3071263","http://dx.doi.org/10.1109/ACCESS.2021.3071263")</f>
        <v>http://dx.doi.org/10.1109/ACCESS.2021.3071263</v>
      </c>
      <c r="S866" t="s">
        <v>7554</v>
      </c>
      <c r="AB866" s="1"/>
      <c r="AE866" t="s">
        <v>7618</v>
      </c>
      <c r="AF866" t="s">
        <v>5981</v>
      </c>
      <c r="AG866" t="s">
        <v>5988</v>
      </c>
    </row>
    <row r="867" spans="1:33" x14ac:dyDescent="0.3">
      <c r="A867" s="4">
        <v>866</v>
      </c>
      <c r="B867" s="6" t="s">
        <v>5992</v>
      </c>
      <c r="C867" t="s">
        <v>1318</v>
      </c>
      <c r="D867" t="s">
        <v>6331</v>
      </c>
      <c r="E867" t="s">
        <v>2830</v>
      </c>
      <c r="F867" t="s">
        <v>6811</v>
      </c>
      <c r="G867" s="1"/>
      <c r="H867">
        <v>2009</v>
      </c>
      <c r="K867">
        <v>90</v>
      </c>
      <c r="L867">
        <v>95</v>
      </c>
      <c r="M867" t="s">
        <v>7030</v>
      </c>
      <c r="N867" t="s">
        <v>2830</v>
      </c>
      <c r="O867" t="s">
        <v>1323</v>
      </c>
      <c r="P867" t="s">
        <v>2830</v>
      </c>
      <c r="R867" t="s">
        <v>2830</v>
      </c>
      <c r="S867" t="s">
        <v>7555</v>
      </c>
      <c r="AB867" s="1"/>
      <c r="AE867" t="s">
        <v>43</v>
      </c>
      <c r="AF867" t="s">
        <v>7607</v>
      </c>
      <c r="AG867" t="s">
        <v>5988</v>
      </c>
    </row>
    <row r="868" spans="1:33" x14ac:dyDescent="0.3">
      <c r="A868" s="3">
        <v>867</v>
      </c>
      <c r="B868" s="3" t="s">
        <v>5992</v>
      </c>
      <c r="C868" t="s">
        <v>3356</v>
      </c>
      <c r="D868" t="s">
        <v>6332</v>
      </c>
      <c r="E868" t="s">
        <v>6581</v>
      </c>
      <c r="F868" t="s">
        <v>6812</v>
      </c>
      <c r="G868" s="1"/>
      <c r="H868">
        <v>2016</v>
      </c>
      <c r="K868">
        <v>103</v>
      </c>
      <c r="L868">
        <v>108</v>
      </c>
      <c r="M868" t="s">
        <v>7031</v>
      </c>
      <c r="N868" t="s">
        <v>7280</v>
      </c>
      <c r="O868" t="s">
        <v>2830</v>
      </c>
      <c r="P868" t="s">
        <v>5184</v>
      </c>
      <c r="R868" t="str">
        <f>HYPERLINK("http://dx.doi.org/10.1016/j.foodres.2016.07.002","http://dx.doi.org/10.1016/j.foodres.2016.07.002")</f>
        <v>http://dx.doi.org/10.1016/j.foodres.2016.07.002</v>
      </c>
      <c r="S868" t="s">
        <v>7556</v>
      </c>
      <c r="AB868" s="1"/>
      <c r="AE868" t="s">
        <v>7614</v>
      </c>
      <c r="AF868" t="s">
        <v>5981</v>
      </c>
      <c r="AG868" t="s">
        <v>5988</v>
      </c>
    </row>
    <row r="869" spans="1:33" x14ac:dyDescent="0.3">
      <c r="A869" s="4">
        <v>868</v>
      </c>
      <c r="B869" s="6" t="s">
        <v>5992</v>
      </c>
      <c r="C869" t="s">
        <v>6083</v>
      </c>
      <c r="D869" t="s">
        <v>6333</v>
      </c>
      <c r="E869" t="s">
        <v>6582</v>
      </c>
      <c r="F869" t="s">
        <v>6813</v>
      </c>
      <c r="G869" s="1"/>
      <c r="H869">
        <v>2012</v>
      </c>
      <c r="K869" t="s">
        <v>2830</v>
      </c>
      <c r="L869" t="s">
        <v>2830</v>
      </c>
      <c r="M869" t="s">
        <v>7032</v>
      </c>
      <c r="N869" t="s">
        <v>7281</v>
      </c>
      <c r="O869" t="s">
        <v>2830</v>
      </c>
      <c r="P869" t="s">
        <v>5210</v>
      </c>
      <c r="R869" t="str">
        <f>HYPERLINK("http://dx.doi.org/10.1145/2110356.2110360","http://dx.doi.org/10.1145/2110356.2110360")</f>
        <v>http://dx.doi.org/10.1145/2110356.2110360</v>
      </c>
      <c r="S869" t="s">
        <v>7557</v>
      </c>
      <c r="AB869" s="1"/>
      <c r="AE869" t="s">
        <v>7621</v>
      </c>
      <c r="AF869" t="s">
        <v>5981</v>
      </c>
      <c r="AG869" t="s">
        <v>5988</v>
      </c>
    </row>
    <row r="870" spans="1:33" x14ac:dyDescent="0.3">
      <c r="A870" s="3">
        <v>869</v>
      </c>
      <c r="B870" s="3" t="s">
        <v>5992</v>
      </c>
      <c r="C870" t="s">
        <v>3444</v>
      </c>
      <c r="D870" t="s">
        <v>6334</v>
      </c>
      <c r="E870" t="s">
        <v>6583</v>
      </c>
      <c r="F870" t="s">
        <v>6814</v>
      </c>
      <c r="G870" s="1"/>
      <c r="H870">
        <v>2005</v>
      </c>
      <c r="K870">
        <v>180</v>
      </c>
      <c r="L870">
        <v>184</v>
      </c>
      <c r="M870" t="s">
        <v>7033</v>
      </c>
      <c r="N870" t="s">
        <v>2830</v>
      </c>
      <c r="O870" t="s">
        <v>7375</v>
      </c>
      <c r="P870" t="s">
        <v>2830</v>
      </c>
      <c r="R870" t="s">
        <v>2830</v>
      </c>
      <c r="S870" t="s">
        <v>7558</v>
      </c>
      <c r="AB870" s="1"/>
      <c r="AE870" t="s">
        <v>7656</v>
      </c>
      <c r="AF870" t="s">
        <v>7607</v>
      </c>
      <c r="AG870" t="s">
        <v>5988</v>
      </c>
    </row>
    <row r="871" spans="1:33" x14ac:dyDescent="0.3">
      <c r="A871" s="4">
        <v>870</v>
      </c>
      <c r="B871" s="6" t="s">
        <v>5992</v>
      </c>
      <c r="C871" t="s">
        <v>1983</v>
      </c>
      <c r="D871" t="s">
        <v>6335</v>
      </c>
      <c r="E871" t="s">
        <v>6584</v>
      </c>
      <c r="F871" t="s">
        <v>6815</v>
      </c>
      <c r="G871" s="1"/>
      <c r="H871">
        <v>2022</v>
      </c>
      <c r="K871">
        <v>969</v>
      </c>
      <c r="L871">
        <v>974</v>
      </c>
      <c r="M871" t="s">
        <v>7034</v>
      </c>
      <c r="N871" t="s">
        <v>1988</v>
      </c>
      <c r="O871" t="s">
        <v>1989</v>
      </c>
      <c r="P871" t="s">
        <v>1990</v>
      </c>
      <c r="R871" t="str">
        <f>HYPERLINK("http://dx.doi.org/10.1109/EDUCON52537.2022.9766709","http://dx.doi.org/10.1109/EDUCON52537.2022.9766709")</f>
        <v>http://dx.doi.org/10.1109/EDUCON52537.2022.9766709</v>
      </c>
      <c r="S871" t="s">
        <v>7559</v>
      </c>
      <c r="AB871" s="1"/>
      <c r="AE871" t="s">
        <v>43</v>
      </c>
      <c r="AF871" t="s">
        <v>7607</v>
      </c>
      <c r="AG871" t="s">
        <v>5988</v>
      </c>
    </row>
    <row r="872" spans="1:33" x14ac:dyDescent="0.3">
      <c r="A872" s="3">
        <v>871</v>
      </c>
      <c r="B872" s="3" t="s">
        <v>5992</v>
      </c>
      <c r="C872" t="s">
        <v>6084</v>
      </c>
      <c r="D872" t="s">
        <v>6336</v>
      </c>
      <c r="E872" t="s">
        <v>6585</v>
      </c>
      <c r="F872" t="s">
        <v>6816</v>
      </c>
      <c r="G872" s="1"/>
      <c r="H872">
        <v>2021</v>
      </c>
      <c r="K872">
        <v>364</v>
      </c>
      <c r="L872">
        <v>379</v>
      </c>
      <c r="M872" t="s">
        <v>7035</v>
      </c>
      <c r="N872" t="s">
        <v>7282</v>
      </c>
      <c r="O872" t="s">
        <v>2830</v>
      </c>
      <c r="P872" t="s">
        <v>7148</v>
      </c>
      <c r="R872" t="str">
        <f>HYPERLINK("http://dx.doi.org/10.15507/2658-4123.031.202103.364-379","http://dx.doi.org/10.15507/2658-4123.031.202103.364-379")</f>
        <v>http://dx.doi.org/10.15507/2658-4123.031.202103.364-379</v>
      </c>
      <c r="S872" t="s">
        <v>7560</v>
      </c>
      <c r="AB872" s="1"/>
      <c r="AE872" t="s">
        <v>7657</v>
      </c>
      <c r="AF872" t="s">
        <v>5981</v>
      </c>
      <c r="AG872" t="s">
        <v>5990</v>
      </c>
    </row>
    <row r="873" spans="1:33" x14ac:dyDescent="0.3">
      <c r="A873" s="4">
        <v>872</v>
      </c>
      <c r="B873" s="6" t="s">
        <v>5992</v>
      </c>
      <c r="C873" t="s">
        <v>3241</v>
      </c>
      <c r="D873" t="s">
        <v>6337</v>
      </c>
      <c r="E873" t="s">
        <v>6586</v>
      </c>
      <c r="F873" t="s">
        <v>6817</v>
      </c>
      <c r="G873" s="1"/>
      <c r="H873">
        <v>2021</v>
      </c>
      <c r="K873">
        <v>623</v>
      </c>
      <c r="L873">
        <v>629</v>
      </c>
      <c r="M873" t="s">
        <v>7036</v>
      </c>
      <c r="N873" t="s">
        <v>7245</v>
      </c>
      <c r="O873" t="s">
        <v>7376</v>
      </c>
      <c r="P873" t="s">
        <v>5112</v>
      </c>
      <c r="R873" t="str">
        <f>HYPERLINK("http://dx.doi.org/10.1007/978-3-030-75018-3_45","http://dx.doi.org/10.1007/978-3-030-75018-3_45")</f>
        <v>http://dx.doi.org/10.1007/978-3-030-75018-3_45</v>
      </c>
      <c r="S873" t="s">
        <v>7561</v>
      </c>
      <c r="AB873" s="1"/>
      <c r="AE873" t="s">
        <v>7615</v>
      </c>
      <c r="AF873" t="s">
        <v>7607</v>
      </c>
      <c r="AG873" t="s">
        <v>5988</v>
      </c>
    </row>
    <row r="874" spans="1:33" x14ac:dyDescent="0.3">
      <c r="A874" s="3">
        <v>873</v>
      </c>
      <c r="B874" s="3" t="s">
        <v>5992</v>
      </c>
      <c r="C874" t="s">
        <v>3459</v>
      </c>
      <c r="D874" t="s">
        <v>6338</v>
      </c>
      <c r="E874" t="s">
        <v>2830</v>
      </c>
      <c r="F874" t="s">
        <v>6818</v>
      </c>
      <c r="G874" s="1"/>
      <c r="H874">
        <v>1999</v>
      </c>
      <c r="K874">
        <v>212</v>
      </c>
      <c r="L874">
        <v>217</v>
      </c>
      <c r="M874" t="s">
        <v>7037</v>
      </c>
      <c r="N874" t="s">
        <v>2830</v>
      </c>
      <c r="O874" t="s">
        <v>713</v>
      </c>
      <c r="P874" t="s">
        <v>714</v>
      </c>
      <c r="R874" t="str">
        <f>HYPERLINK("http://dx.doi.org/10.1109/TDC.1999.755344","http://dx.doi.org/10.1109/TDC.1999.755344")</f>
        <v>http://dx.doi.org/10.1109/TDC.1999.755344</v>
      </c>
      <c r="S874" t="s">
        <v>7562</v>
      </c>
      <c r="AB874" s="1"/>
      <c r="AE874" t="s">
        <v>43</v>
      </c>
      <c r="AF874" t="s">
        <v>7607</v>
      </c>
      <c r="AG874" t="s">
        <v>5988</v>
      </c>
    </row>
    <row r="875" spans="1:33" x14ac:dyDescent="0.3">
      <c r="A875" s="4">
        <v>874</v>
      </c>
      <c r="B875" s="6" t="s">
        <v>5992</v>
      </c>
      <c r="C875" t="s">
        <v>6085</v>
      </c>
      <c r="D875" t="s">
        <v>6339</v>
      </c>
      <c r="E875" t="s">
        <v>6587</v>
      </c>
      <c r="F875" t="s">
        <v>6791</v>
      </c>
      <c r="G875" s="1"/>
      <c r="H875">
        <v>2017</v>
      </c>
      <c r="K875">
        <v>893</v>
      </c>
      <c r="L875">
        <v>913</v>
      </c>
      <c r="M875" t="s">
        <v>7038</v>
      </c>
      <c r="N875" t="s">
        <v>7268</v>
      </c>
      <c r="O875" t="s">
        <v>2830</v>
      </c>
      <c r="P875" t="s">
        <v>7149</v>
      </c>
      <c r="R875" t="str">
        <f>HYPERLINK("http://dx.doi.org/10.1109/TR.2017.2693821","http://dx.doi.org/10.1109/TR.2017.2693821")</f>
        <v>http://dx.doi.org/10.1109/TR.2017.2693821</v>
      </c>
      <c r="S875" t="s">
        <v>7563</v>
      </c>
      <c r="AB875" s="1"/>
      <c r="AE875" t="s">
        <v>7618</v>
      </c>
      <c r="AF875" t="s">
        <v>5981</v>
      </c>
      <c r="AG875" t="s">
        <v>5988</v>
      </c>
    </row>
    <row r="876" spans="1:33" x14ac:dyDescent="0.3">
      <c r="A876" s="3">
        <v>875</v>
      </c>
      <c r="B876" s="3" t="s">
        <v>5992</v>
      </c>
      <c r="C876" t="s">
        <v>3427</v>
      </c>
      <c r="D876" t="s">
        <v>6340</v>
      </c>
      <c r="E876" t="s">
        <v>6588</v>
      </c>
      <c r="F876" t="s">
        <v>6819</v>
      </c>
      <c r="G876" s="1"/>
      <c r="H876">
        <v>2008</v>
      </c>
      <c r="K876">
        <v>3585</v>
      </c>
      <c r="L876">
        <v>3597</v>
      </c>
      <c r="M876" t="s">
        <v>7039</v>
      </c>
      <c r="N876" t="s">
        <v>1119</v>
      </c>
      <c r="O876" t="s">
        <v>1120</v>
      </c>
      <c r="P876" t="s">
        <v>2830</v>
      </c>
      <c r="R876" t="s">
        <v>2830</v>
      </c>
      <c r="S876" t="s">
        <v>2830</v>
      </c>
      <c r="AB876" s="1"/>
      <c r="AE876" t="s">
        <v>43</v>
      </c>
      <c r="AF876" t="s">
        <v>7607</v>
      </c>
      <c r="AG876" t="s">
        <v>5988</v>
      </c>
    </row>
    <row r="877" spans="1:33" x14ac:dyDescent="0.3">
      <c r="A877" s="4">
        <v>876</v>
      </c>
      <c r="B877" s="6" t="s">
        <v>5992</v>
      </c>
      <c r="C877" t="s">
        <v>3461</v>
      </c>
      <c r="D877" t="s">
        <v>6341</v>
      </c>
      <c r="E877" t="s">
        <v>2830</v>
      </c>
      <c r="F877" t="s">
        <v>6820</v>
      </c>
      <c r="G877" s="1"/>
      <c r="H877">
        <v>1997</v>
      </c>
      <c r="K877">
        <v>940</v>
      </c>
      <c r="L877">
        <v>944</v>
      </c>
      <c r="M877" t="s">
        <v>4627</v>
      </c>
      <c r="N877" t="s">
        <v>7283</v>
      </c>
      <c r="O877" t="s">
        <v>2830</v>
      </c>
      <c r="P877" t="s">
        <v>5236</v>
      </c>
      <c r="R877" t="str">
        <f>HYPERLINK("http://dx.doi.org/10.1016/S0168-583X(97)00035-9","http://dx.doi.org/10.1016/S0168-583X(97)00035-9")</f>
        <v>http://dx.doi.org/10.1016/S0168-583X(97)00035-9</v>
      </c>
      <c r="S877" t="s">
        <v>2830</v>
      </c>
      <c r="AB877" s="1"/>
      <c r="AE877" t="s">
        <v>7619</v>
      </c>
      <c r="AF877" t="s">
        <v>7609</v>
      </c>
      <c r="AG877" t="s">
        <v>5988</v>
      </c>
    </row>
    <row r="878" spans="1:33" x14ac:dyDescent="0.3">
      <c r="A878" s="3">
        <v>877</v>
      </c>
      <c r="B878" s="3" t="s">
        <v>5992</v>
      </c>
      <c r="C878" t="s">
        <v>6086</v>
      </c>
      <c r="D878" t="s">
        <v>6342</v>
      </c>
      <c r="E878" t="s">
        <v>6589</v>
      </c>
      <c r="F878" t="s">
        <v>6821</v>
      </c>
      <c r="G878" s="1"/>
      <c r="H878" t="s">
        <v>2830</v>
      </c>
      <c r="K878" t="s">
        <v>2830</v>
      </c>
      <c r="L878" t="s">
        <v>2830</v>
      </c>
      <c r="M878" t="s">
        <v>7040</v>
      </c>
      <c r="N878" t="s">
        <v>7284</v>
      </c>
      <c r="O878" t="s">
        <v>2830</v>
      </c>
      <c r="P878" t="s">
        <v>7150</v>
      </c>
      <c r="R878" t="str">
        <f>HYPERLINK("http://dx.doi.org/10.1002/dac.5296","http://dx.doi.org/10.1002/dac.5296")</f>
        <v>http://dx.doi.org/10.1002/dac.5296</v>
      </c>
      <c r="S878" t="s">
        <v>7564</v>
      </c>
      <c r="AB878" s="1"/>
      <c r="AE878" t="s">
        <v>7626</v>
      </c>
      <c r="AF878" t="s">
        <v>7608</v>
      </c>
      <c r="AG878" t="s">
        <v>5988</v>
      </c>
    </row>
    <row r="879" spans="1:33" x14ac:dyDescent="0.3">
      <c r="A879" s="4">
        <v>878</v>
      </c>
      <c r="B879" s="6" t="s">
        <v>5992</v>
      </c>
      <c r="C879" t="s">
        <v>6087</v>
      </c>
      <c r="D879" t="s">
        <v>6343</v>
      </c>
      <c r="E879" t="s">
        <v>2830</v>
      </c>
      <c r="F879" t="s">
        <v>6822</v>
      </c>
      <c r="G879" s="1"/>
      <c r="H879">
        <v>2018</v>
      </c>
      <c r="K879" t="s">
        <v>2830</v>
      </c>
      <c r="L879" t="s">
        <v>2830</v>
      </c>
      <c r="M879" t="s">
        <v>7041</v>
      </c>
      <c r="N879" t="s">
        <v>7285</v>
      </c>
      <c r="O879" t="s">
        <v>7377</v>
      </c>
      <c r="P879" t="s">
        <v>7151</v>
      </c>
      <c r="R879" t="str">
        <f>HYPERLINK("http://dx.doi.org/10.1063/1.5039117","http://dx.doi.org/10.1063/1.5039117")</f>
        <v>http://dx.doi.org/10.1063/1.5039117</v>
      </c>
      <c r="S879" t="s">
        <v>7565</v>
      </c>
      <c r="AB879" s="1"/>
      <c r="AE879" t="s">
        <v>7651</v>
      </c>
      <c r="AF879" t="s">
        <v>7607</v>
      </c>
      <c r="AG879" t="s">
        <v>5988</v>
      </c>
    </row>
    <row r="880" spans="1:33" x14ac:dyDescent="0.3">
      <c r="A880" s="3">
        <v>879</v>
      </c>
      <c r="B880" s="3" t="s">
        <v>5992</v>
      </c>
      <c r="C880" t="s">
        <v>6088</v>
      </c>
      <c r="D880" t="s">
        <v>6344</v>
      </c>
      <c r="E880" t="s">
        <v>6590</v>
      </c>
      <c r="F880" t="s">
        <v>6823</v>
      </c>
      <c r="G880" s="1"/>
      <c r="H880">
        <v>2022</v>
      </c>
      <c r="K880" t="s">
        <v>2830</v>
      </c>
      <c r="L880" t="s">
        <v>2830</v>
      </c>
      <c r="M880" t="s">
        <v>7042</v>
      </c>
      <c r="N880" t="s">
        <v>7286</v>
      </c>
      <c r="O880" t="s">
        <v>2830</v>
      </c>
      <c r="P880" t="s">
        <v>7152</v>
      </c>
      <c r="R880" t="str">
        <f>HYPERLINK("http://dx.doi.org/10.1016/j.addma.2022.103007","http://dx.doi.org/10.1016/j.addma.2022.103007")</f>
        <v>http://dx.doi.org/10.1016/j.addma.2022.103007</v>
      </c>
      <c r="S880" t="s">
        <v>7566</v>
      </c>
      <c r="AB880" s="1"/>
      <c r="AE880" t="s">
        <v>7614</v>
      </c>
      <c r="AF880" t="s">
        <v>5981</v>
      </c>
      <c r="AG880" t="s">
        <v>5988</v>
      </c>
    </row>
    <row r="881" spans="1:33" x14ac:dyDescent="0.3">
      <c r="A881" s="4">
        <v>880</v>
      </c>
      <c r="B881" s="6" t="s">
        <v>5992</v>
      </c>
      <c r="C881" t="s">
        <v>6089</v>
      </c>
      <c r="D881" t="s">
        <v>6345</v>
      </c>
      <c r="E881" t="s">
        <v>6591</v>
      </c>
      <c r="F881" t="s">
        <v>6824</v>
      </c>
      <c r="G881" s="1"/>
      <c r="H881">
        <v>2022</v>
      </c>
      <c r="K881">
        <v>181</v>
      </c>
      <c r="L881">
        <v>204</v>
      </c>
      <c r="M881" t="s">
        <v>7043</v>
      </c>
      <c r="N881" t="s">
        <v>7287</v>
      </c>
      <c r="O881" t="s">
        <v>2830</v>
      </c>
      <c r="P881" t="s">
        <v>7153</v>
      </c>
      <c r="R881" t="str">
        <f>HYPERLINK("http://dx.doi.org/10.1080/17452759.2022.2028380","http://dx.doi.org/10.1080/17452759.2022.2028380")</f>
        <v>http://dx.doi.org/10.1080/17452759.2022.2028380</v>
      </c>
      <c r="S881" t="s">
        <v>7567</v>
      </c>
      <c r="AB881" s="1"/>
      <c r="AE881" t="s">
        <v>7658</v>
      </c>
      <c r="AF881" t="s">
        <v>5981</v>
      </c>
      <c r="AG881" t="s">
        <v>5988</v>
      </c>
    </row>
    <row r="882" spans="1:33" x14ac:dyDescent="0.3">
      <c r="A882" s="3">
        <v>881</v>
      </c>
      <c r="B882" s="3" t="s">
        <v>5992</v>
      </c>
      <c r="C882" t="s">
        <v>6090</v>
      </c>
      <c r="D882" t="s">
        <v>6346</v>
      </c>
      <c r="E882" t="s">
        <v>6592</v>
      </c>
      <c r="F882" t="s">
        <v>6825</v>
      </c>
      <c r="G882" s="1"/>
      <c r="H882" t="s">
        <v>2830</v>
      </c>
      <c r="K882" t="s">
        <v>2830</v>
      </c>
      <c r="L882" t="s">
        <v>2830</v>
      </c>
      <c r="M882" t="s">
        <v>7044</v>
      </c>
      <c r="N882" t="s">
        <v>7288</v>
      </c>
      <c r="O882" t="s">
        <v>2830</v>
      </c>
      <c r="P882" t="s">
        <v>7154</v>
      </c>
      <c r="R882" t="str">
        <f>HYPERLINK("http://dx.doi.org/10.1002/cjce.24701","http://dx.doi.org/10.1002/cjce.24701")</f>
        <v>http://dx.doi.org/10.1002/cjce.24701</v>
      </c>
      <c r="S882" t="s">
        <v>7568</v>
      </c>
      <c r="AB882" s="1"/>
      <c r="AE882" t="s">
        <v>7626</v>
      </c>
      <c r="AF882" t="s">
        <v>7608</v>
      </c>
      <c r="AG882" t="s">
        <v>5988</v>
      </c>
    </row>
    <row r="883" spans="1:33" x14ac:dyDescent="0.3">
      <c r="A883" s="4">
        <v>882</v>
      </c>
      <c r="B883" s="6" t="s">
        <v>5992</v>
      </c>
      <c r="C883" t="s">
        <v>6091</v>
      </c>
      <c r="D883" t="s">
        <v>6347</v>
      </c>
      <c r="E883" t="s">
        <v>6593</v>
      </c>
      <c r="F883" t="s">
        <v>6826</v>
      </c>
      <c r="G883" s="1"/>
      <c r="H883">
        <v>2021</v>
      </c>
      <c r="K883">
        <v>7480</v>
      </c>
      <c r="L883">
        <v>7488</v>
      </c>
      <c r="M883" t="s">
        <v>7045</v>
      </c>
      <c r="N883" t="s">
        <v>7289</v>
      </c>
      <c r="O883" t="s">
        <v>2830</v>
      </c>
      <c r="P883" t="s">
        <v>7155</v>
      </c>
      <c r="R883" t="str">
        <f>HYPERLINK("http://dx.doi.org/10.3168/jds.2020-19808","http://dx.doi.org/10.3168/jds.2020-19808")</f>
        <v>http://dx.doi.org/10.3168/jds.2020-19808</v>
      </c>
      <c r="S883" t="s">
        <v>7569</v>
      </c>
      <c r="AB883" s="1"/>
      <c r="AE883" t="s">
        <v>7613</v>
      </c>
      <c r="AF883" t="s">
        <v>5981</v>
      </c>
      <c r="AG883" t="s">
        <v>5988</v>
      </c>
    </row>
    <row r="884" spans="1:33" x14ac:dyDescent="0.3">
      <c r="A884" s="3">
        <v>883</v>
      </c>
      <c r="B884" s="3" t="s">
        <v>5992</v>
      </c>
      <c r="C884" t="s">
        <v>6092</v>
      </c>
      <c r="D884" t="s">
        <v>6348</v>
      </c>
      <c r="E884" t="s">
        <v>6594</v>
      </c>
      <c r="F884" t="s">
        <v>6827</v>
      </c>
      <c r="G884" s="1"/>
      <c r="H884">
        <v>2022</v>
      </c>
      <c r="K884" t="s">
        <v>2830</v>
      </c>
      <c r="L884" t="s">
        <v>2830</v>
      </c>
      <c r="M884" t="s">
        <v>7046</v>
      </c>
      <c r="N884" t="s">
        <v>7290</v>
      </c>
      <c r="O884" t="s">
        <v>2830</v>
      </c>
      <c r="P884" t="s">
        <v>7156</v>
      </c>
      <c r="R884" t="str">
        <f>HYPERLINK("http://dx.doi.org/10.1016/j.measurement.2022.110939","http://dx.doi.org/10.1016/j.measurement.2022.110939")</f>
        <v>http://dx.doi.org/10.1016/j.measurement.2022.110939</v>
      </c>
      <c r="S884" t="s">
        <v>7570</v>
      </c>
      <c r="AB884" s="1"/>
      <c r="AE884" t="s">
        <v>7625</v>
      </c>
      <c r="AF884" t="s">
        <v>5985</v>
      </c>
      <c r="AG884" t="s">
        <v>5988</v>
      </c>
    </row>
    <row r="885" spans="1:33" x14ac:dyDescent="0.3">
      <c r="A885" s="4">
        <v>884</v>
      </c>
      <c r="B885" s="6" t="s">
        <v>5992</v>
      </c>
      <c r="C885" t="s">
        <v>1660</v>
      </c>
      <c r="D885" t="s">
        <v>6349</v>
      </c>
      <c r="E885" t="s">
        <v>6595</v>
      </c>
      <c r="F885" t="s">
        <v>6657</v>
      </c>
      <c r="G885" s="1"/>
      <c r="H885">
        <v>2021</v>
      </c>
      <c r="K885">
        <v>117140</v>
      </c>
      <c r="L885">
        <v>117152</v>
      </c>
      <c r="M885" t="s">
        <v>1663</v>
      </c>
      <c r="N885" t="s">
        <v>148</v>
      </c>
      <c r="O885" t="s">
        <v>2830</v>
      </c>
      <c r="P885" t="s">
        <v>1664</v>
      </c>
      <c r="R885" t="str">
        <f>HYPERLINK("http://dx.doi.org/10.1109/ACCESS.2021.3106791","http://dx.doi.org/10.1109/ACCESS.2021.3106791")</f>
        <v>http://dx.doi.org/10.1109/ACCESS.2021.3106791</v>
      </c>
      <c r="S885" t="s">
        <v>7571</v>
      </c>
      <c r="AB885" s="1"/>
      <c r="AE885" t="s">
        <v>7618</v>
      </c>
      <c r="AF885" t="s">
        <v>5981</v>
      </c>
      <c r="AG885" t="s">
        <v>5988</v>
      </c>
    </row>
    <row r="886" spans="1:33" x14ac:dyDescent="0.3">
      <c r="A886" s="3">
        <v>885</v>
      </c>
      <c r="B886" s="3" t="s">
        <v>5992</v>
      </c>
      <c r="C886" t="s">
        <v>3216</v>
      </c>
      <c r="D886" t="s">
        <v>6350</v>
      </c>
      <c r="E886" t="s">
        <v>6596</v>
      </c>
      <c r="F886" t="s">
        <v>6828</v>
      </c>
      <c r="G886" s="1"/>
      <c r="H886">
        <v>2021</v>
      </c>
      <c r="K886">
        <v>326</v>
      </c>
      <c r="L886">
        <v>341</v>
      </c>
      <c r="M886" t="s">
        <v>7047</v>
      </c>
      <c r="N886" t="s">
        <v>7291</v>
      </c>
      <c r="O886" t="s">
        <v>2830</v>
      </c>
      <c r="P886" t="s">
        <v>5096</v>
      </c>
      <c r="R886" t="str">
        <f>HYPERLINK("http://dx.doi.org/10.1177/0739456X18791716","http://dx.doi.org/10.1177/0739456X18791716")</f>
        <v>http://dx.doi.org/10.1177/0739456X18791716</v>
      </c>
      <c r="S886" t="s">
        <v>7572</v>
      </c>
      <c r="AB886" s="1"/>
      <c r="AE886" t="s">
        <v>7659</v>
      </c>
      <c r="AF886" t="s">
        <v>5981</v>
      </c>
      <c r="AG886" t="s">
        <v>5988</v>
      </c>
    </row>
    <row r="887" spans="1:33" x14ac:dyDescent="0.3">
      <c r="A887" s="4">
        <v>886</v>
      </c>
      <c r="B887" s="6" t="s">
        <v>5992</v>
      </c>
      <c r="C887" t="s">
        <v>3388</v>
      </c>
      <c r="D887" t="s">
        <v>6351</v>
      </c>
      <c r="E887" t="s">
        <v>6597</v>
      </c>
      <c r="F887" t="s">
        <v>6829</v>
      </c>
      <c r="G887" s="1"/>
      <c r="H887">
        <v>2013</v>
      </c>
      <c r="K887" t="s">
        <v>7098</v>
      </c>
      <c r="L887" t="s">
        <v>7101</v>
      </c>
      <c r="M887" t="s">
        <v>7048</v>
      </c>
      <c r="N887" t="s">
        <v>7292</v>
      </c>
      <c r="O887" t="s">
        <v>2830</v>
      </c>
      <c r="P887" t="s">
        <v>5200</v>
      </c>
      <c r="R887" t="str">
        <f>HYPERLINK("http://dx.doi.org/10.1111/hae.12170","http://dx.doi.org/10.1111/hae.12170")</f>
        <v>http://dx.doi.org/10.1111/hae.12170</v>
      </c>
      <c r="S887" t="s">
        <v>7573</v>
      </c>
      <c r="AB887" s="1"/>
      <c r="AE887" t="s">
        <v>7632</v>
      </c>
      <c r="AF887" t="s">
        <v>5981</v>
      </c>
      <c r="AG887" t="s">
        <v>5988</v>
      </c>
    </row>
    <row r="888" spans="1:33" x14ac:dyDescent="0.3">
      <c r="A888" s="3">
        <v>887</v>
      </c>
      <c r="B888" s="3" t="s">
        <v>5992</v>
      </c>
      <c r="C888" t="s">
        <v>6093</v>
      </c>
      <c r="D888" t="s">
        <v>6352</v>
      </c>
      <c r="E888" t="s">
        <v>6598</v>
      </c>
      <c r="F888" t="s">
        <v>6830</v>
      </c>
      <c r="G888" s="1"/>
      <c r="H888">
        <v>2013</v>
      </c>
      <c r="K888">
        <v>413</v>
      </c>
      <c r="L888">
        <v>424</v>
      </c>
      <c r="M888" t="s">
        <v>7049</v>
      </c>
      <c r="N888" t="s">
        <v>7293</v>
      </c>
      <c r="O888" t="s">
        <v>2830</v>
      </c>
      <c r="P888" t="s">
        <v>7157</v>
      </c>
      <c r="R888" t="str">
        <f>HYPERLINK("http://dx.doi.org/10.1007/s10126-013-9493-4","http://dx.doi.org/10.1007/s10126-013-9493-4")</f>
        <v>http://dx.doi.org/10.1007/s10126-013-9493-4</v>
      </c>
      <c r="S888" t="s">
        <v>7574</v>
      </c>
      <c r="AB888" s="1"/>
      <c r="AE888" t="s">
        <v>7611</v>
      </c>
      <c r="AF888" t="s">
        <v>5981</v>
      </c>
      <c r="AG888" t="s">
        <v>5988</v>
      </c>
    </row>
    <row r="889" spans="1:33" x14ac:dyDescent="0.3">
      <c r="A889" s="4">
        <v>888</v>
      </c>
      <c r="B889" s="6" t="s">
        <v>5992</v>
      </c>
      <c r="C889" t="s">
        <v>1744</v>
      </c>
      <c r="D889" t="s">
        <v>6353</v>
      </c>
      <c r="E889" t="s">
        <v>6599</v>
      </c>
      <c r="F889" t="s">
        <v>6831</v>
      </c>
      <c r="G889" s="1"/>
      <c r="H889">
        <v>2021</v>
      </c>
      <c r="K889">
        <v>82</v>
      </c>
      <c r="L889">
        <v>86</v>
      </c>
      <c r="M889" t="s">
        <v>7050</v>
      </c>
      <c r="N889" t="s">
        <v>2830</v>
      </c>
      <c r="O889" t="s">
        <v>1749</v>
      </c>
      <c r="P889" t="s">
        <v>1750</v>
      </c>
      <c r="R889" t="str">
        <f>HYPERLINK("http://dx.doi.org/10.1109/CHASE52844.2021.00016","http://dx.doi.org/10.1109/CHASE52844.2021.00016")</f>
        <v>http://dx.doi.org/10.1109/CHASE52844.2021.00016</v>
      </c>
      <c r="S889" t="s">
        <v>2830</v>
      </c>
      <c r="AB889" s="1"/>
      <c r="AE889" t="s">
        <v>43</v>
      </c>
      <c r="AF889" t="s">
        <v>7607</v>
      </c>
      <c r="AG889" t="s">
        <v>5988</v>
      </c>
    </row>
    <row r="890" spans="1:33" x14ac:dyDescent="0.3">
      <c r="A890" s="3">
        <v>889</v>
      </c>
      <c r="B890" s="3" t="s">
        <v>5992</v>
      </c>
      <c r="C890" t="s">
        <v>6094</v>
      </c>
      <c r="D890" t="s">
        <v>6354</v>
      </c>
      <c r="E890" t="s">
        <v>2830</v>
      </c>
      <c r="F890" t="s">
        <v>6832</v>
      </c>
      <c r="G890" s="1"/>
      <c r="H890">
        <v>2016</v>
      </c>
      <c r="K890">
        <v>309</v>
      </c>
      <c r="L890">
        <v>319</v>
      </c>
      <c r="M890" t="s">
        <v>4508</v>
      </c>
      <c r="N890" t="s">
        <v>7294</v>
      </c>
      <c r="O890" t="s">
        <v>2830</v>
      </c>
      <c r="P890" t="s">
        <v>7158</v>
      </c>
      <c r="R890" t="str">
        <f>HYPERLINK("http://dx.doi.org/10.32964/TJ15.5.309","http://dx.doi.org/10.32964/TJ15.5.309")</f>
        <v>http://dx.doi.org/10.32964/TJ15.5.309</v>
      </c>
      <c r="S890" t="s">
        <v>2830</v>
      </c>
      <c r="AB890" s="1"/>
      <c r="AE890" t="s">
        <v>7660</v>
      </c>
      <c r="AF890" t="s">
        <v>5981</v>
      </c>
      <c r="AG890" t="s">
        <v>5988</v>
      </c>
    </row>
    <row r="891" spans="1:33" x14ac:dyDescent="0.3">
      <c r="A891" s="4">
        <v>890</v>
      </c>
      <c r="B891" s="6" t="s">
        <v>5992</v>
      </c>
      <c r="C891" t="s">
        <v>6095</v>
      </c>
      <c r="D891" t="s">
        <v>6355</v>
      </c>
      <c r="E891" t="s">
        <v>6600</v>
      </c>
      <c r="F891" t="s">
        <v>6833</v>
      </c>
      <c r="G891" s="1"/>
      <c r="H891">
        <v>2014</v>
      </c>
      <c r="K891" t="s">
        <v>2830</v>
      </c>
      <c r="L891" t="s">
        <v>2830</v>
      </c>
      <c r="M891" t="s">
        <v>7051</v>
      </c>
      <c r="N891" t="s">
        <v>7295</v>
      </c>
      <c r="O891" t="s">
        <v>2830</v>
      </c>
      <c r="P891" t="s">
        <v>7159</v>
      </c>
      <c r="R891" t="str">
        <f>HYPERLINK("http://dx.doi.org/10.1186/1475-2859-13-85","http://dx.doi.org/10.1186/1475-2859-13-85")</f>
        <v>http://dx.doi.org/10.1186/1475-2859-13-85</v>
      </c>
      <c r="S891" t="s">
        <v>2830</v>
      </c>
      <c r="AB891" s="1"/>
      <c r="AE891" t="s">
        <v>7661</v>
      </c>
      <c r="AF891" t="s">
        <v>5981</v>
      </c>
      <c r="AG891" t="s">
        <v>5988</v>
      </c>
    </row>
    <row r="892" spans="1:33" x14ac:dyDescent="0.3">
      <c r="A892" s="3">
        <v>891</v>
      </c>
      <c r="B892" s="3" t="s">
        <v>5992</v>
      </c>
      <c r="C892" t="s">
        <v>6096</v>
      </c>
      <c r="D892" t="s">
        <v>6356</v>
      </c>
      <c r="E892" t="s">
        <v>6601</v>
      </c>
      <c r="F892" t="s">
        <v>6834</v>
      </c>
      <c r="G892" s="1"/>
      <c r="H892">
        <v>2012</v>
      </c>
      <c r="K892" t="s">
        <v>2830</v>
      </c>
      <c r="L892" t="s">
        <v>2830</v>
      </c>
      <c r="M892" t="s">
        <v>1298</v>
      </c>
      <c r="N892" t="s">
        <v>7296</v>
      </c>
      <c r="O892" t="s">
        <v>1300</v>
      </c>
      <c r="P892" t="s">
        <v>2830</v>
      </c>
      <c r="R892" t="s">
        <v>2830</v>
      </c>
      <c r="S892" t="s">
        <v>2830</v>
      </c>
      <c r="AB892" s="1"/>
      <c r="AE892" t="s">
        <v>43</v>
      </c>
      <c r="AF892" t="s">
        <v>7607</v>
      </c>
      <c r="AG892" t="s">
        <v>5988</v>
      </c>
    </row>
    <row r="893" spans="1:33" x14ac:dyDescent="0.3">
      <c r="A893" s="4">
        <v>892</v>
      </c>
      <c r="B893" s="6" t="s">
        <v>5992</v>
      </c>
      <c r="C893" t="s">
        <v>6097</v>
      </c>
      <c r="D893" t="s">
        <v>6357</v>
      </c>
      <c r="E893" t="s">
        <v>2830</v>
      </c>
      <c r="F893" t="s">
        <v>6835</v>
      </c>
      <c r="G893" s="1"/>
      <c r="H893">
        <v>2007</v>
      </c>
      <c r="K893">
        <v>18</v>
      </c>
      <c r="L893">
        <v>20</v>
      </c>
      <c r="M893" t="s">
        <v>7052</v>
      </c>
      <c r="N893" t="s">
        <v>7297</v>
      </c>
      <c r="O893" t="s">
        <v>2830</v>
      </c>
      <c r="P893" t="s">
        <v>2830</v>
      </c>
      <c r="R893" t="s">
        <v>2830</v>
      </c>
      <c r="S893" t="s">
        <v>2830</v>
      </c>
      <c r="AB893" s="1"/>
      <c r="AE893" t="s">
        <v>7662</v>
      </c>
      <c r="AF893" t="s">
        <v>5981</v>
      </c>
      <c r="AG893" t="s">
        <v>5988</v>
      </c>
    </row>
    <row r="894" spans="1:33" x14ac:dyDescent="0.3">
      <c r="A894" s="3">
        <v>893</v>
      </c>
      <c r="B894" s="3" t="s">
        <v>5992</v>
      </c>
      <c r="C894" t="s">
        <v>6098</v>
      </c>
      <c r="D894" t="s">
        <v>6358</v>
      </c>
      <c r="E894" t="s">
        <v>6602</v>
      </c>
      <c r="F894" t="s">
        <v>6836</v>
      </c>
      <c r="G894" s="1"/>
      <c r="H894">
        <v>2015</v>
      </c>
      <c r="K894">
        <v>292</v>
      </c>
      <c r="L894">
        <v>304</v>
      </c>
      <c r="M894" t="s">
        <v>7053</v>
      </c>
      <c r="N894" t="s">
        <v>7298</v>
      </c>
      <c r="O894" t="s">
        <v>2830</v>
      </c>
      <c r="P894" t="s">
        <v>7160</v>
      </c>
      <c r="R894" t="str">
        <f>HYPERLINK("http://dx.doi.org/10.1007/s13361-014-1058-x","http://dx.doi.org/10.1007/s13361-014-1058-x")</f>
        <v>http://dx.doi.org/10.1007/s13361-014-1058-x</v>
      </c>
      <c r="S894" t="s">
        <v>7575</v>
      </c>
      <c r="AB894" s="1"/>
      <c r="AE894" t="s">
        <v>7663</v>
      </c>
      <c r="AF894" t="s">
        <v>5981</v>
      </c>
      <c r="AG894" t="s">
        <v>5988</v>
      </c>
    </row>
    <row r="895" spans="1:33" x14ac:dyDescent="0.3">
      <c r="A895" s="4">
        <v>894</v>
      </c>
      <c r="B895" s="6" t="s">
        <v>5992</v>
      </c>
      <c r="C895" t="s">
        <v>3178</v>
      </c>
      <c r="D895" t="s">
        <v>6359</v>
      </c>
      <c r="E895" t="s">
        <v>6603</v>
      </c>
      <c r="F895" t="s">
        <v>6837</v>
      </c>
      <c r="G895" s="1"/>
      <c r="H895">
        <v>2022</v>
      </c>
      <c r="K895" t="s">
        <v>2830</v>
      </c>
      <c r="L895" t="s">
        <v>2830</v>
      </c>
      <c r="M895" t="s">
        <v>7054</v>
      </c>
      <c r="N895" t="s">
        <v>7299</v>
      </c>
      <c r="O895" t="s">
        <v>2830</v>
      </c>
      <c r="P895" t="s">
        <v>5067</v>
      </c>
      <c r="R895" t="str">
        <f>HYPERLINK("http://dx.doi.org/10.1016/j.simpat.2022.102522","http://dx.doi.org/10.1016/j.simpat.2022.102522")</f>
        <v>http://dx.doi.org/10.1016/j.simpat.2022.102522</v>
      </c>
      <c r="S895" t="s">
        <v>7576</v>
      </c>
      <c r="AB895" s="1"/>
      <c r="AE895" t="s">
        <v>7614</v>
      </c>
      <c r="AF895" t="s">
        <v>5981</v>
      </c>
      <c r="AG895" t="s">
        <v>5988</v>
      </c>
    </row>
    <row r="896" spans="1:33" x14ac:dyDescent="0.3">
      <c r="A896" s="3">
        <v>895</v>
      </c>
      <c r="B896" s="3" t="s">
        <v>5992</v>
      </c>
      <c r="C896" t="s">
        <v>6099</v>
      </c>
      <c r="D896" t="s">
        <v>6360</v>
      </c>
      <c r="E896" t="s">
        <v>2830</v>
      </c>
      <c r="F896" t="s">
        <v>6838</v>
      </c>
      <c r="G896" s="1"/>
      <c r="H896">
        <v>1998</v>
      </c>
      <c r="K896">
        <v>802</v>
      </c>
      <c r="L896">
        <v>813</v>
      </c>
      <c r="M896" t="s">
        <v>7055</v>
      </c>
      <c r="N896" t="s">
        <v>2830</v>
      </c>
      <c r="O896" t="s">
        <v>7378</v>
      </c>
      <c r="P896" t="s">
        <v>2830</v>
      </c>
      <c r="R896" t="s">
        <v>2830</v>
      </c>
      <c r="S896" t="s">
        <v>7577</v>
      </c>
      <c r="AB896" s="1"/>
      <c r="AE896" t="s">
        <v>7664</v>
      </c>
      <c r="AF896" t="s">
        <v>7607</v>
      </c>
      <c r="AG896" t="s">
        <v>5988</v>
      </c>
    </row>
    <row r="897" spans="1:33" x14ac:dyDescent="0.3">
      <c r="A897" s="4">
        <v>896</v>
      </c>
      <c r="B897" s="6" t="s">
        <v>5992</v>
      </c>
      <c r="C897" t="s">
        <v>3340</v>
      </c>
      <c r="D897" t="s">
        <v>6361</v>
      </c>
      <c r="E897" t="s">
        <v>6604</v>
      </c>
      <c r="F897" t="s">
        <v>6839</v>
      </c>
      <c r="G897" s="1"/>
      <c r="H897">
        <v>2017</v>
      </c>
      <c r="K897">
        <v>1864</v>
      </c>
      <c r="L897">
        <v>1874</v>
      </c>
      <c r="M897" t="s">
        <v>7056</v>
      </c>
      <c r="N897" t="s">
        <v>7300</v>
      </c>
      <c r="O897" t="s">
        <v>2830</v>
      </c>
      <c r="P897" t="s">
        <v>5172</v>
      </c>
      <c r="R897" t="str">
        <f>HYPERLINK("http://dx.doi.org/10.1007/s11367-016-1105-x","http://dx.doi.org/10.1007/s11367-016-1105-x")</f>
        <v>http://dx.doi.org/10.1007/s11367-016-1105-x</v>
      </c>
      <c r="S897" t="s">
        <v>5830</v>
      </c>
      <c r="AB897" s="1"/>
      <c r="AE897" t="s">
        <v>7665</v>
      </c>
      <c r="AF897" t="s">
        <v>5981</v>
      </c>
      <c r="AG897" t="s">
        <v>5988</v>
      </c>
    </row>
    <row r="898" spans="1:33" x14ac:dyDescent="0.3">
      <c r="A898" s="3">
        <v>897</v>
      </c>
      <c r="B898" s="3" t="s">
        <v>5992</v>
      </c>
      <c r="C898" t="s">
        <v>6100</v>
      </c>
      <c r="D898" t="s">
        <v>6362</v>
      </c>
      <c r="E898" t="s">
        <v>6605</v>
      </c>
      <c r="F898" t="s">
        <v>6840</v>
      </c>
      <c r="G898" s="1"/>
      <c r="H898">
        <v>2020</v>
      </c>
      <c r="K898">
        <v>1204</v>
      </c>
      <c r="L898">
        <v>1211</v>
      </c>
      <c r="M898" t="s">
        <v>7057</v>
      </c>
      <c r="N898" t="s">
        <v>7301</v>
      </c>
      <c r="O898" t="s">
        <v>2830</v>
      </c>
      <c r="P898" t="s">
        <v>7161</v>
      </c>
      <c r="R898" t="str">
        <f>HYPERLINK("http://dx.doi.org/10.1021/acschembio.9b00907","http://dx.doi.org/10.1021/acschembio.9b00907")</f>
        <v>http://dx.doi.org/10.1021/acschembio.9b00907</v>
      </c>
      <c r="S898" t="s">
        <v>2830</v>
      </c>
      <c r="AB898" s="1"/>
      <c r="AE898" t="s">
        <v>7663</v>
      </c>
      <c r="AF898" t="s">
        <v>5981</v>
      </c>
      <c r="AG898" t="s">
        <v>5988</v>
      </c>
    </row>
    <row r="899" spans="1:33" x14ac:dyDescent="0.3">
      <c r="A899" s="4">
        <v>898</v>
      </c>
      <c r="B899" s="6" t="s">
        <v>5992</v>
      </c>
      <c r="C899" t="s">
        <v>6101</v>
      </c>
      <c r="D899" t="s">
        <v>6363</v>
      </c>
      <c r="E899" t="s">
        <v>6606</v>
      </c>
      <c r="F899" t="s">
        <v>6841</v>
      </c>
      <c r="G899" s="1"/>
      <c r="H899">
        <v>2017</v>
      </c>
      <c r="K899">
        <v>472</v>
      </c>
      <c r="L899">
        <v>477</v>
      </c>
      <c r="M899" t="s">
        <v>1346</v>
      </c>
      <c r="N899" t="s">
        <v>2830</v>
      </c>
      <c r="O899" t="s">
        <v>7379</v>
      </c>
      <c r="P899" t="s">
        <v>2830</v>
      </c>
      <c r="R899" t="s">
        <v>2830</v>
      </c>
      <c r="S899" t="s">
        <v>2830</v>
      </c>
      <c r="AB899" s="1"/>
      <c r="AE899" t="s">
        <v>43</v>
      </c>
      <c r="AF899" t="s">
        <v>7607</v>
      </c>
      <c r="AG899" t="s">
        <v>5988</v>
      </c>
    </row>
    <row r="900" spans="1:33" x14ac:dyDescent="0.3">
      <c r="A900" s="3">
        <v>899</v>
      </c>
      <c r="B900" s="3" t="s">
        <v>5992</v>
      </c>
      <c r="C900" t="s">
        <v>1567</v>
      </c>
      <c r="D900" t="s">
        <v>6364</v>
      </c>
      <c r="E900" t="s">
        <v>2830</v>
      </c>
      <c r="F900" t="s">
        <v>6842</v>
      </c>
      <c r="G900" s="1"/>
      <c r="H900">
        <v>2018</v>
      </c>
      <c r="K900" t="s">
        <v>2830</v>
      </c>
      <c r="L900" t="s">
        <v>2830</v>
      </c>
      <c r="M900" t="s">
        <v>1571</v>
      </c>
      <c r="N900" t="s">
        <v>2830</v>
      </c>
      <c r="O900" t="s">
        <v>1572</v>
      </c>
      <c r="P900" t="s">
        <v>2830</v>
      </c>
      <c r="R900" t="s">
        <v>2830</v>
      </c>
      <c r="S900" t="s">
        <v>7578</v>
      </c>
      <c r="AB900" s="1"/>
      <c r="AE900" t="s">
        <v>43</v>
      </c>
      <c r="AF900" t="s">
        <v>7607</v>
      </c>
      <c r="AG900" t="s">
        <v>5988</v>
      </c>
    </row>
    <row r="901" spans="1:33" x14ac:dyDescent="0.3">
      <c r="A901" s="4">
        <v>900</v>
      </c>
      <c r="B901" s="6" t="s">
        <v>5992</v>
      </c>
      <c r="C901" t="s">
        <v>3368</v>
      </c>
      <c r="D901" t="s">
        <v>6365</v>
      </c>
      <c r="E901" t="s">
        <v>6607</v>
      </c>
      <c r="F901" t="s">
        <v>6843</v>
      </c>
      <c r="G901" s="1"/>
      <c r="H901">
        <v>2015</v>
      </c>
      <c r="K901" t="s">
        <v>2830</v>
      </c>
      <c r="L901" t="s">
        <v>2830</v>
      </c>
      <c r="M901" t="s">
        <v>7058</v>
      </c>
      <c r="N901" t="s">
        <v>7202</v>
      </c>
      <c r="O901" t="s">
        <v>7380</v>
      </c>
      <c r="P901" t="s">
        <v>5193</v>
      </c>
      <c r="R901" t="str">
        <f>HYPERLINK("http://dx.doi.org/10.1117/12.2085475","http://dx.doi.org/10.1117/12.2085475")</f>
        <v>http://dx.doi.org/10.1117/12.2085475</v>
      </c>
      <c r="S901" t="s">
        <v>7579</v>
      </c>
      <c r="AB901" s="1"/>
      <c r="AE901" t="s">
        <v>7622</v>
      </c>
      <c r="AF901" t="s">
        <v>7607</v>
      </c>
      <c r="AG901" t="s">
        <v>5988</v>
      </c>
    </row>
    <row r="902" spans="1:33" x14ac:dyDescent="0.3">
      <c r="A902" s="3">
        <v>901</v>
      </c>
      <c r="B902" s="3" t="s">
        <v>5992</v>
      </c>
      <c r="C902" t="s">
        <v>6102</v>
      </c>
      <c r="D902" t="s">
        <v>6366</v>
      </c>
      <c r="E902" t="s">
        <v>2830</v>
      </c>
      <c r="F902" t="s">
        <v>6844</v>
      </c>
      <c r="G902" s="1"/>
      <c r="H902">
        <v>2012</v>
      </c>
      <c r="K902">
        <v>352</v>
      </c>
      <c r="L902">
        <v>355</v>
      </c>
      <c r="M902" t="s">
        <v>7059</v>
      </c>
      <c r="N902" t="s">
        <v>1965</v>
      </c>
      <c r="O902" t="s">
        <v>7381</v>
      </c>
      <c r="P902" t="s">
        <v>2830</v>
      </c>
      <c r="R902" t="s">
        <v>2830</v>
      </c>
      <c r="S902" t="s">
        <v>7580</v>
      </c>
      <c r="AB902" s="1"/>
      <c r="AE902" t="s">
        <v>43</v>
      </c>
      <c r="AF902" t="s">
        <v>7607</v>
      </c>
      <c r="AG902" t="s">
        <v>5988</v>
      </c>
    </row>
    <row r="903" spans="1:33" x14ac:dyDescent="0.3">
      <c r="A903" s="4">
        <v>902</v>
      </c>
      <c r="B903" s="6" t="s">
        <v>5992</v>
      </c>
      <c r="C903" t="s">
        <v>6103</v>
      </c>
      <c r="D903" t="s">
        <v>6367</v>
      </c>
      <c r="E903" t="s">
        <v>6608</v>
      </c>
      <c r="F903" t="s">
        <v>6845</v>
      </c>
      <c r="G903" s="1"/>
      <c r="H903">
        <v>2004</v>
      </c>
      <c r="K903">
        <v>610</v>
      </c>
      <c r="L903">
        <v>616</v>
      </c>
      <c r="M903" t="s">
        <v>7060</v>
      </c>
      <c r="N903" t="s">
        <v>7302</v>
      </c>
      <c r="O903" t="s">
        <v>7382</v>
      </c>
      <c r="P903" t="s">
        <v>2830</v>
      </c>
      <c r="R903" t="s">
        <v>2830</v>
      </c>
      <c r="S903" t="s">
        <v>7581</v>
      </c>
      <c r="AB903" s="1"/>
      <c r="AE903" t="s">
        <v>43</v>
      </c>
      <c r="AF903" t="s">
        <v>7607</v>
      </c>
      <c r="AG903" t="s">
        <v>5988</v>
      </c>
    </row>
    <row r="904" spans="1:33" x14ac:dyDescent="0.3">
      <c r="A904" s="3">
        <v>903</v>
      </c>
      <c r="B904" s="3" t="s">
        <v>5992</v>
      </c>
      <c r="C904" t="s">
        <v>6104</v>
      </c>
      <c r="D904" t="s">
        <v>6368</v>
      </c>
      <c r="E904" t="s">
        <v>6609</v>
      </c>
      <c r="F904" t="s">
        <v>6846</v>
      </c>
      <c r="G904" s="1"/>
      <c r="H904">
        <v>2001</v>
      </c>
      <c r="K904">
        <v>439</v>
      </c>
      <c r="L904">
        <v>449</v>
      </c>
      <c r="M904" t="s">
        <v>7061</v>
      </c>
      <c r="N904" t="s">
        <v>7303</v>
      </c>
      <c r="O904" t="s">
        <v>2830</v>
      </c>
      <c r="P904" t="s">
        <v>7162</v>
      </c>
      <c r="R904" t="str">
        <f>HYPERLINK("http://dx.doi.org/10.1016/S0094-5765(01)00064-9","http://dx.doi.org/10.1016/S0094-5765(01)00064-9")</f>
        <v>http://dx.doi.org/10.1016/S0094-5765(01)00064-9</v>
      </c>
      <c r="S904" t="s">
        <v>2830</v>
      </c>
      <c r="AB904" s="1"/>
      <c r="AE904" t="s">
        <v>7617</v>
      </c>
      <c r="AF904" t="s">
        <v>7609</v>
      </c>
      <c r="AG904" t="s">
        <v>5988</v>
      </c>
    </row>
    <row r="905" spans="1:33" x14ac:dyDescent="0.3">
      <c r="A905" s="4">
        <v>904</v>
      </c>
      <c r="B905" s="6" t="s">
        <v>5992</v>
      </c>
      <c r="C905" t="s">
        <v>6105</v>
      </c>
      <c r="D905" t="s">
        <v>6369</v>
      </c>
      <c r="E905" t="s">
        <v>6609</v>
      </c>
      <c r="F905" t="s">
        <v>6847</v>
      </c>
      <c r="G905" s="1"/>
      <c r="H905">
        <v>2001</v>
      </c>
      <c r="K905">
        <v>671</v>
      </c>
      <c r="L905">
        <v>679</v>
      </c>
      <c r="M905" t="s">
        <v>7062</v>
      </c>
      <c r="N905" t="s">
        <v>7285</v>
      </c>
      <c r="O905" t="s">
        <v>7383</v>
      </c>
      <c r="P905" t="s">
        <v>2830</v>
      </c>
      <c r="R905" t="s">
        <v>2830</v>
      </c>
      <c r="S905" t="s">
        <v>2830</v>
      </c>
      <c r="AB905" s="1"/>
      <c r="AE905" t="s">
        <v>7651</v>
      </c>
      <c r="AF905" t="s">
        <v>7607</v>
      </c>
      <c r="AG905" t="s">
        <v>5988</v>
      </c>
    </row>
    <row r="906" spans="1:33" x14ac:dyDescent="0.3">
      <c r="A906" s="3">
        <v>905</v>
      </c>
      <c r="B906" s="3" t="s">
        <v>5992</v>
      </c>
      <c r="C906" t="s">
        <v>2229</v>
      </c>
      <c r="D906" t="s">
        <v>6370</v>
      </c>
      <c r="E906" t="s">
        <v>6610</v>
      </c>
      <c r="F906" t="s">
        <v>6848</v>
      </c>
      <c r="G906" s="1"/>
      <c r="H906">
        <v>2019</v>
      </c>
      <c r="K906">
        <v>48</v>
      </c>
      <c r="L906">
        <v>55</v>
      </c>
      <c r="M906" t="s">
        <v>2233</v>
      </c>
      <c r="N906" t="s">
        <v>2830</v>
      </c>
      <c r="O906" t="s">
        <v>2234</v>
      </c>
      <c r="P906" t="s">
        <v>2235</v>
      </c>
      <c r="R906" t="str">
        <f>HYPERLINK("http://dx.doi.org/10.1109/HiPCW.2019.00021","http://dx.doi.org/10.1109/HiPCW.2019.00021")</f>
        <v>http://dx.doi.org/10.1109/HiPCW.2019.00021</v>
      </c>
      <c r="S906" t="s">
        <v>7582</v>
      </c>
      <c r="AB906" s="1"/>
      <c r="AE906" t="s">
        <v>7612</v>
      </c>
      <c r="AF906" t="s">
        <v>7607</v>
      </c>
      <c r="AG906" t="s">
        <v>5988</v>
      </c>
    </row>
    <row r="907" spans="1:33" x14ac:dyDescent="0.3">
      <c r="A907" s="4">
        <v>906</v>
      </c>
      <c r="B907" s="6" t="s">
        <v>5992</v>
      </c>
      <c r="C907" t="s">
        <v>6106</v>
      </c>
      <c r="D907" t="s">
        <v>6371</v>
      </c>
      <c r="E907" t="s">
        <v>6611</v>
      </c>
      <c r="F907" t="s">
        <v>6849</v>
      </c>
      <c r="G907" s="1"/>
      <c r="H907">
        <v>2017</v>
      </c>
      <c r="K907">
        <v>77</v>
      </c>
      <c r="L907">
        <v>84</v>
      </c>
      <c r="M907" t="s">
        <v>7063</v>
      </c>
      <c r="N907" t="s">
        <v>7304</v>
      </c>
      <c r="O907" t="s">
        <v>2830</v>
      </c>
      <c r="P907" t="s">
        <v>7163</v>
      </c>
      <c r="R907" t="str">
        <f>HYPERLINK("http://dx.doi.org/10.1016/j.colsurfb.2017.02.011","http://dx.doi.org/10.1016/j.colsurfb.2017.02.011")</f>
        <v>http://dx.doi.org/10.1016/j.colsurfb.2017.02.011</v>
      </c>
      <c r="S907" t="s">
        <v>7583</v>
      </c>
      <c r="AB907" s="1"/>
      <c r="AE907" t="s">
        <v>7619</v>
      </c>
      <c r="AF907" t="s">
        <v>5981</v>
      </c>
      <c r="AG907" t="s">
        <v>5988</v>
      </c>
    </row>
    <row r="908" spans="1:33" x14ac:dyDescent="0.3">
      <c r="A908" s="3">
        <v>907</v>
      </c>
      <c r="B908" s="3" t="s">
        <v>5992</v>
      </c>
      <c r="C908" t="s">
        <v>6107</v>
      </c>
      <c r="D908" t="s">
        <v>6372</v>
      </c>
      <c r="E908" t="s">
        <v>6612</v>
      </c>
      <c r="F908" t="s">
        <v>6850</v>
      </c>
      <c r="G908" s="1"/>
      <c r="H908">
        <v>2014</v>
      </c>
      <c r="K908">
        <v>589</v>
      </c>
      <c r="L908">
        <v>603</v>
      </c>
      <c r="M908" t="s">
        <v>7064</v>
      </c>
      <c r="N908" t="s">
        <v>7305</v>
      </c>
      <c r="O908" t="s">
        <v>2830</v>
      </c>
      <c r="P908" t="s">
        <v>7164</v>
      </c>
      <c r="R908" t="str">
        <f>HYPERLINK("http://dx.doi.org/10.1016/j.jmsy.2014.05.007","http://dx.doi.org/10.1016/j.jmsy.2014.05.007")</f>
        <v>http://dx.doi.org/10.1016/j.jmsy.2014.05.007</v>
      </c>
      <c r="S908" t="s">
        <v>7584</v>
      </c>
      <c r="AB908" s="1"/>
      <c r="AE908" t="s">
        <v>7625</v>
      </c>
      <c r="AF908" t="s">
        <v>5981</v>
      </c>
      <c r="AG908" t="s">
        <v>5988</v>
      </c>
    </row>
    <row r="909" spans="1:33" x14ac:dyDescent="0.3">
      <c r="A909" s="4">
        <v>908</v>
      </c>
      <c r="B909" s="6" t="s">
        <v>5992</v>
      </c>
      <c r="C909" t="s">
        <v>3380</v>
      </c>
      <c r="D909" t="s">
        <v>6373</v>
      </c>
      <c r="E909" t="s">
        <v>6613</v>
      </c>
      <c r="F909" t="s">
        <v>6851</v>
      </c>
      <c r="G909" s="1"/>
      <c r="H909">
        <v>2014</v>
      </c>
      <c r="K909">
        <v>723</v>
      </c>
      <c r="L909">
        <v>734</v>
      </c>
      <c r="M909" t="s">
        <v>7065</v>
      </c>
      <c r="N909" t="s">
        <v>7306</v>
      </c>
      <c r="O909" t="s">
        <v>2830</v>
      </c>
      <c r="P909" t="s">
        <v>5197</v>
      </c>
      <c r="R909" t="str">
        <f>HYPERLINK("http://dx.doi.org/10.1016/j.emj.2014.01.004","http://dx.doi.org/10.1016/j.emj.2014.01.004")</f>
        <v>http://dx.doi.org/10.1016/j.emj.2014.01.004</v>
      </c>
      <c r="S909" t="s">
        <v>7585</v>
      </c>
      <c r="AB909" s="1"/>
      <c r="AE909" t="s">
        <v>7625</v>
      </c>
      <c r="AF909" t="s">
        <v>5981</v>
      </c>
      <c r="AG909" t="s">
        <v>5988</v>
      </c>
    </row>
    <row r="910" spans="1:33" x14ac:dyDescent="0.3">
      <c r="A910" s="3">
        <v>909</v>
      </c>
      <c r="B910" s="3" t="s">
        <v>5992</v>
      </c>
      <c r="C910" t="s">
        <v>3453</v>
      </c>
      <c r="D910" t="s">
        <v>6374</v>
      </c>
      <c r="E910" t="s">
        <v>2830</v>
      </c>
      <c r="F910" t="s">
        <v>6852</v>
      </c>
      <c r="G910" s="1"/>
      <c r="H910">
        <v>2003</v>
      </c>
      <c r="K910">
        <v>3213</v>
      </c>
      <c r="L910">
        <v>3225</v>
      </c>
      <c r="M910" t="s">
        <v>7066</v>
      </c>
      <c r="N910" t="s">
        <v>1119</v>
      </c>
      <c r="O910" t="s">
        <v>7384</v>
      </c>
      <c r="P910" t="s">
        <v>2830</v>
      </c>
      <c r="R910" t="s">
        <v>2830</v>
      </c>
      <c r="S910" t="s">
        <v>2830</v>
      </c>
      <c r="AB910" s="1"/>
      <c r="AE910" t="s">
        <v>43</v>
      </c>
      <c r="AF910" t="s">
        <v>7607</v>
      </c>
      <c r="AG910" t="s">
        <v>5988</v>
      </c>
    </row>
    <row r="911" spans="1:33" x14ac:dyDescent="0.3">
      <c r="A911" s="4">
        <v>910</v>
      </c>
      <c r="B911" s="6" t="s">
        <v>5992</v>
      </c>
      <c r="C911" t="s">
        <v>2428</v>
      </c>
      <c r="D911" t="s">
        <v>6375</v>
      </c>
      <c r="E911" t="s">
        <v>2830</v>
      </c>
      <c r="F911" t="s">
        <v>2430</v>
      </c>
      <c r="G911" s="1"/>
      <c r="H911">
        <v>2018</v>
      </c>
      <c r="K911">
        <v>178</v>
      </c>
      <c r="L911">
        <v>182</v>
      </c>
      <c r="M911" t="s">
        <v>7067</v>
      </c>
      <c r="N911" t="s">
        <v>1965</v>
      </c>
      <c r="O911" t="s">
        <v>2432</v>
      </c>
      <c r="P911" t="s">
        <v>2830</v>
      </c>
      <c r="R911" t="s">
        <v>2830</v>
      </c>
      <c r="S911" t="s">
        <v>7586</v>
      </c>
      <c r="AB911" s="1"/>
      <c r="AE911" t="s">
        <v>43</v>
      </c>
      <c r="AF911" t="s">
        <v>7607</v>
      </c>
      <c r="AG911" t="s">
        <v>5988</v>
      </c>
    </row>
    <row r="912" spans="1:33" x14ac:dyDescent="0.3">
      <c r="A912" s="3">
        <v>911</v>
      </c>
      <c r="B912" s="3" t="s">
        <v>5992</v>
      </c>
      <c r="C912" t="s">
        <v>6108</v>
      </c>
      <c r="D912" t="s">
        <v>6376</v>
      </c>
      <c r="E912" t="s">
        <v>6614</v>
      </c>
      <c r="F912" t="s">
        <v>6853</v>
      </c>
      <c r="G912" s="1"/>
      <c r="H912">
        <v>2016</v>
      </c>
      <c r="K912">
        <v>38</v>
      </c>
      <c r="L912">
        <v>48</v>
      </c>
      <c r="M912" t="s">
        <v>7068</v>
      </c>
      <c r="N912" t="s">
        <v>7307</v>
      </c>
      <c r="O912" t="s">
        <v>2830</v>
      </c>
      <c r="P912" t="s">
        <v>7165</v>
      </c>
      <c r="R912" t="str">
        <f>HYPERLINK("http://dx.doi.org/10.1016/j.jembe.2015.11.009","http://dx.doi.org/10.1016/j.jembe.2015.11.009")</f>
        <v>http://dx.doi.org/10.1016/j.jembe.2015.11.009</v>
      </c>
      <c r="S912" t="s">
        <v>7587</v>
      </c>
      <c r="AB912" s="1"/>
      <c r="AE912" t="s">
        <v>7614</v>
      </c>
      <c r="AF912" t="s">
        <v>5981</v>
      </c>
      <c r="AG912" t="s">
        <v>5988</v>
      </c>
    </row>
    <row r="913" spans="1:33" x14ac:dyDescent="0.3">
      <c r="A913" s="4">
        <v>912</v>
      </c>
      <c r="B913" s="6" t="s">
        <v>5992</v>
      </c>
      <c r="C913" t="s">
        <v>6109</v>
      </c>
      <c r="D913" t="s">
        <v>6377</v>
      </c>
      <c r="E913" t="s">
        <v>6615</v>
      </c>
      <c r="F913" t="s">
        <v>6854</v>
      </c>
      <c r="G913" s="1"/>
      <c r="H913">
        <v>2013</v>
      </c>
      <c r="K913">
        <v>55</v>
      </c>
      <c r="L913">
        <v>62</v>
      </c>
      <c r="M913" t="s">
        <v>2722</v>
      </c>
      <c r="N913" t="s">
        <v>7308</v>
      </c>
      <c r="O913" t="s">
        <v>2830</v>
      </c>
      <c r="P913" t="s">
        <v>2724</v>
      </c>
      <c r="R913" t="str">
        <f>HYPERLINK("http://dx.doi.org/10.1109/MCOM.2013.6658653","http://dx.doi.org/10.1109/MCOM.2013.6658653")</f>
        <v>http://dx.doi.org/10.1109/MCOM.2013.6658653</v>
      </c>
      <c r="S913" t="s">
        <v>2830</v>
      </c>
      <c r="AB913" s="1"/>
      <c r="AE913" t="s">
        <v>7618</v>
      </c>
      <c r="AF913" t="s">
        <v>5981</v>
      </c>
      <c r="AG913" t="s">
        <v>5988</v>
      </c>
    </row>
    <row r="914" spans="1:33" x14ac:dyDescent="0.3">
      <c r="A914" s="3">
        <v>913</v>
      </c>
      <c r="B914" s="3" t="s">
        <v>5992</v>
      </c>
      <c r="C914" t="s">
        <v>6110</v>
      </c>
      <c r="D914" t="s">
        <v>6378</v>
      </c>
      <c r="E914" t="s">
        <v>6616</v>
      </c>
      <c r="F914" t="s">
        <v>6855</v>
      </c>
      <c r="G914" s="1"/>
      <c r="H914">
        <v>2010</v>
      </c>
      <c r="K914" t="s">
        <v>2830</v>
      </c>
      <c r="L914" t="s">
        <v>2830</v>
      </c>
      <c r="M914" t="s">
        <v>7069</v>
      </c>
      <c r="N914" t="s">
        <v>7202</v>
      </c>
      <c r="O914" t="s">
        <v>7385</v>
      </c>
      <c r="P914" t="s">
        <v>5217</v>
      </c>
      <c r="R914" t="str">
        <f>HYPERLINK("http://dx.doi.org/10.1117/12.852758","http://dx.doi.org/10.1117/12.852758")</f>
        <v>http://dx.doi.org/10.1117/12.852758</v>
      </c>
      <c r="S914" t="s">
        <v>7588</v>
      </c>
      <c r="AB914" s="1"/>
      <c r="AE914" t="s">
        <v>7622</v>
      </c>
      <c r="AF914" t="s">
        <v>7607</v>
      </c>
      <c r="AG914" t="s">
        <v>5988</v>
      </c>
    </row>
    <row r="915" spans="1:33" x14ac:dyDescent="0.3">
      <c r="A915" s="4">
        <v>914</v>
      </c>
      <c r="B915" s="6" t="s">
        <v>5992</v>
      </c>
      <c r="C915" t="s">
        <v>2658</v>
      </c>
      <c r="D915" t="s">
        <v>6379</v>
      </c>
      <c r="E915" t="s">
        <v>6617</v>
      </c>
      <c r="F915" t="s">
        <v>6856</v>
      </c>
      <c r="G915" s="1"/>
      <c r="H915">
        <v>2008</v>
      </c>
      <c r="K915">
        <v>489</v>
      </c>
      <c r="L915">
        <v>494</v>
      </c>
      <c r="M915" t="s">
        <v>7070</v>
      </c>
      <c r="N915" t="s">
        <v>1965</v>
      </c>
      <c r="O915" t="s">
        <v>2663</v>
      </c>
      <c r="P915" t="s">
        <v>2830</v>
      </c>
      <c r="R915" t="s">
        <v>2830</v>
      </c>
      <c r="S915" t="s">
        <v>7589</v>
      </c>
      <c r="AB915" s="1"/>
      <c r="AE915" t="s">
        <v>43</v>
      </c>
      <c r="AF915" t="s">
        <v>7607</v>
      </c>
      <c r="AG915" t="s">
        <v>5988</v>
      </c>
    </row>
    <row r="916" spans="1:33" x14ac:dyDescent="0.3">
      <c r="A916" s="3">
        <v>915</v>
      </c>
      <c r="B916" s="3" t="s">
        <v>5992</v>
      </c>
      <c r="C916" t="s">
        <v>6111</v>
      </c>
      <c r="D916" t="s">
        <v>6380</v>
      </c>
      <c r="E916" t="s">
        <v>6618</v>
      </c>
      <c r="F916" t="s">
        <v>6857</v>
      </c>
      <c r="G916" s="1"/>
      <c r="H916">
        <v>2008</v>
      </c>
      <c r="K916">
        <v>117</v>
      </c>
      <c r="L916" t="s">
        <v>7100</v>
      </c>
      <c r="M916" t="s">
        <v>7071</v>
      </c>
      <c r="N916" t="s">
        <v>1369</v>
      </c>
      <c r="O916" t="s">
        <v>2151</v>
      </c>
      <c r="P916" t="s">
        <v>2152</v>
      </c>
      <c r="R916" t="str">
        <f>HYPERLINK("http://dx.doi.org/10.1109/ICSM.2008.4658060","http://dx.doi.org/10.1109/ICSM.2008.4658060")</f>
        <v>http://dx.doi.org/10.1109/ICSM.2008.4658060</v>
      </c>
      <c r="S916" t="s">
        <v>2830</v>
      </c>
      <c r="AB916" s="1"/>
      <c r="AE916" t="s">
        <v>43</v>
      </c>
      <c r="AF916" t="s">
        <v>7607</v>
      </c>
      <c r="AG916" t="s">
        <v>5988</v>
      </c>
    </row>
    <row r="917" spans="1:33" x14ac:dyDescent="0.3">
      <c r="A917" s="4">
        <v>916</v>
      </c>
      <c r="B917" s="6" t="s">
        <v>5992</v>
      </c>
      <c r="C917" t="s">
        <v>6112</v>
      </c>
      <c r="D917" t="s">
        <v>6381</v>
      </c>
      <c r="E917" t="s">
        <v>2830</v>
      </c>
      <c r="F917" t="s">
        <v>6858</v>
      </c>
      <c r="G917" s="1"/>
      <c r="H917">
        <v>2006</v>
      </c>
      <c r="K917">
        <v>117</v>
      </c>
      <c r="L917">
        <v>130</v>
      </c>
      <c r="M917" t="s">
        <v>7072</v>
      </c>
      <c r="N917" t="s">
        <v>2830</v>
      </c>
      <c r="O917" t="s">
        <v>7386</v>
      </c>
      <c r="P917" t="s">
        <v>2830</v>
      </c>
      <c r="R917" t="s">
        <v>2830</v>
      </c>
      <c r="S917" t="s">
        <v>2830</v>
      </c>
      <c r="AB917" s="1"/>
      <c r="AE917" t="s">
        <v>7649</v>
      </c>
      <c r="AF917" t="s">
        <v>7607</v>
      </c>
      <c r="AG917" t="s">
        <v>5988</v>
      </c>
    </row>
    <row r="918" spans="1:33" x14ac:dyDescent="0.3">
      <c r="A918" s="3">
        <v>917</v>
      </c>
      <c r="B918" s="3" t="s">
        <v>5992</v>
      </c>
      <c r="C918" t="s">
        <v>3445</v>
      </c>
      <c r="D918" t="s">
        <v>6382</v>
      </c>
      <c r="E918" t="s">
        <v>6619</v>
      </c>
      <c r="F918" t="s">
        <v>6859</v>
      </c>
      <c r="G918" s="1"/>
      <c r="H918">
        <v>2005</v>
      </c>
      <c r="K918">
        <v>90</v>
      </c>
      <c r="L918">
        <v>95</v>
      </c>
      <c r="M918" t="s">
        <v>7073</v>
      </c>
      <c r="N918" t="s">
        <v>1965</v>
      </c>
      <c r="O918" t="s">
        <v>1537</v>
      </c>
      <c r="P918" t="s">
        <v>1538</v>
      </c>
      <c r="R918" t="str">
        <f>HYPERLINK("http://dx.doi.org/10.1109/AUTEST.2005.1609108","http://dx.doi.org/10.1109/AUTEST.2005.1609108")</f>
        <v>http://dx.doi.org/10.1109/AUTEST.2005.1609108</v>
      </c>
      <c r="S918" t="s">
        <v>2830</v>
      </c>
      <c r="AB918" s="1"/>
      <c r="AE918" t="s">
        <v>43</v>
      </c>
      <c r="AF918" t="s">
        <v>7607</v>
      </c>
      <c r="AG918" t="s">
        <v>5988</v>
      </c>
    </row>
    <row r="919" spans="1:33" x14ac:dyDescent="0.3">
      <c r="A919" s="4">
        <v>918</v>
      </c>
      <c r="B919" s="6" t="s">
        <v>5992</v>
      </c>
      <c r="C919" t="s">
        <v>6113</v>
      </c>
      <c r="D919" t="s">
        <v>6383</v>
      </c>
      <c r="E919" t="s">
        <v>2830</v>
      </c>
      <c r="F919" t="s">
        <v>6860</v>
      </c>
      <c r="G919" s="1"/>
      <c r="H919">
        <v>2000</v>
      </c>
      <c r="K919">
        <v>159</v>
      </c>
      <c r="L919">
        <v>175</v>
      </c>
      <c r="M919" t="s">
        <v>7074</v>
      </c>
      <c r="N919" t="s">
        <v>2830</v>
      </c>
      <c r="O919" t="s">
        <v>2830</v>
      </c>
      <c r="P919" t="s">
        <v>2830</v>
      </c>
      <c r="R919" t="s">
        <v>2830</v>
      </c>
      <c r="S919" t="s">
        <v>2830</v>
      </c>
      <c r="AB919" s="1"/>
      <c r="AE919" t="s">
        <v>7666</v>
      </c>
      <c r="AF919" t="s">
        <v>7607</v>
      </c>
      <c r="AG919" t="s">
        <v>5988</v>
      </c>
    </row>
    <row r="920" spans="1:33" x14ac:dyDescent="0.3">
      <c r="A920" s="3">
        <v>919</v>
      </c>
      <c r="B920" s="3" t="s">
        <v>5992</v>
      </c>
      <c r="C920" t="s">
        <v>6114</v>
      </c>
      <c r="D920" t="s">
        <v>6384</v>
      </c>
      <c r="E920" t="s">
        <v>6620</v>
      </c>
      <c r="F920" t="s">
        <v>6861</v>
      </c>
      <c r="G920" s="1"/>
      <c r="H920">
        <v>2013</v>
      </c>
      <c r="K920">
        <v>1131</v>
      </c>
      <c r="L920">
        <v>1140</v>
      </c>
      <c r="M920" t="s">
        <v>7075</v>
      </c>
      <c r="N920" t="s">
        <v>7309</v>
      </c>
      <c r="O920" t="s">
        <v>2830</v>
      </c>
      <c r="P920" t="s">
        <v>7166</v>
      </c>
      <c r="R920" t="str">
        <f>HYPERLINK("http://dx.doi.org/10.1644/13-MAMM-A-001.1","http://dx.doi.org/10.1644/13-MAMM-A-001.1")</f>
        <v>http://dx.doi.org/10.1644/13-MAMM-A-001.1</v>
      </c>
      <c r="S920" t="s">
        <v>7590</v>
      </c>
      <c r="AB920" s="1"/>
      <c r="AE920" t="s">
        <v>7667</v>
      </c>
      <c r="AF920" t="s">
        <v>5981</v>
      </c>
      <c r="AG920" t="s">
        <v>5988</v>
      </c>
    </row>
    <row r="921" spans="1:33" x14ac:dyDescent="0.3">
      <c r="A921" s="4">
        <v>920</v>
      </c>
      <c r="B921" s="6" t="s">
        <v>5992</v>
      </c>
      <c r="C921" t="s">
        <v>6115</v>
      </c>
      <c r="D921" t="s">
        <v>6385</v>
      </c>
      <c r="E921" t="s">
        <v>6621</v>
      </c>
      <c r="F921" t="s">
        <v>6862</v>
      </c>
      <c r="G921" s="1"/>
      <c r="H921">
        <v>2022</v>
      </c>
      <c r="K921" t="s">
        <v>2830</v>
      </c>
      <c r="L921" t="s">
        <v>2830</v>
      </c>
      <c r="M921" t="s">
        <v>7076</v>
      </c>
      <c r="N921" t="s">
        <v>7310</v>
      </c>
      <c r="O921" t="s">
        <v>2830</v>
      </c>
      <c r="P921" t="s">
        <v>7167</v>
      </c>
      <c r="R921" t="str">
        <f>HYPERLINK("http://dx.doi.org/10.34133/2022/9761095","http://dx.doi.org/10.34133/2022/9761095")</f>
        <v>http://dx.doi.org/10.34133/2022/9761095</v>
      </c>
      <c r="S921" t="s">
        <v>2830</v>
      </c>
      <c r="AB921" s="1"/>
      <c r="AE921" t="s">
        <v>7668</v>
      </c>
      <c r="AF921" t="s">
        <v>5981</v>
      </c>
      <c r="AG921" t="s">
        <v>5988</v>
      </c>
    </row>
    <row r="922" spans="1:33" x14ac:dyDescent="0.3">
      <c r="A922" s="3">
        <v>921</v>
      </c>
      <c r="B922" s="3" t="s">
        <v>5992</v>
      </c>
      <c r="C922" t="s">
        <v>6116</v>
      </c>
      <c r="D922" t="s">
        <v>6386</v>
      </c>
      <c r="E922" t="s">
        <v>6622</v>
      </c>
      <c r="F922" t="s">
        <v>6863</v>
      </c>
      <c r="G922" s="1"/>
      <c r="H922">
        <v>2022</v>
      </c>
      <c r="K922" t="s">
        <v>2830</v>
      </c>
      <c r="L922" t="s">
        <v>2830</v>
      </c>
      <c r="M922" t="s">
        <v>7077</v>
      </c>
      <c r="N922" t="s">
        <v>7202</v>
      </c>
      <c r="O922" t="s">
        <v>7387</v>
      </c>
      <c r="P922" t="s">
        <v>7168</v>
      </c>
      <c r="R922" t="str">
        <f>HYPERLINK("http://dx.doi.org/10.1117/12.2605264","http://dx.doi.org/10.1117/12.2605264")</f>
        <v>http://dx.doi.org/10.1117/12.2605264</v>
      </c>
      <c r="S922" t="s">
        <v>7591</v>
      </c>
      <c r="AB922" s="1"/>
      <c r="AE922" t="s">
        <v>7622</v>
      </c>
      <c r="AF922" t="s">
        <v>7607</v>
      </c>
      <c r="AG922" t="s">
        <v>5988</v>
      </c>
    </row>
    <row r="923" spans="1:33" x14ac:dyDescent="0.3">
      <c r="A923" s="4">
        <v>922</v>
      </c>
      <c r="B923" s="6" t="s">
        <v>5992</v>
      </c>
      <c r="C923" t="s">
        <v>6117</v>
      </c>
      <c r="D923" t="s">
        <v>6387</v>
      </c>
      <c r="E923" t="s">
        <v>6593</v>
      </c>
      <c r="F923" t="s">
        <v>6826</v>
      </c>
      <c r="G923" s="1"/>
      <c r="H923">
        <v>2021</v>
      </c>
      <c r="K923">
        <v>6508</v>
      </c>
      <c r="L923">
        <v>6515</v>
      </c>
      <c r="M923" t="s">
        <v>7078</v>
      </c>
      <c r="N923" t="s">
        <v>7289</v>
      </c>
      <c r="O923" t="s">
        <v>2830</v>
      </c>
      <c r="P923" t="s">
        <v>7169</v>
      </c>
      <c r="R923" t="str">
        <f>HYPERLINK("http://dx.doi.org/10.3168/jds.2020-19837","http://dx.doi.org/10.3168/jds.2020-19837")</f>
        <v>http://dx.doi.org/10.3168/jds.2020-19837</v>
      </c>
      <c r="S923" t="s">
        <v>7592</v>
      </c>
      <c r="AB923" s="1"/>
      <c r="AE923" t="s">
        <v>7613</v>
      </c>
      <c r="AF923" t="s">
        <v>5981</v>
      </c>
      <c r="AG923" t="s">
        <v>5988</v>
      </c>
    </row>
    <row r="924" spans="1:33" x14ac:dyDescent="0.3">
      <c r="A924" s="3">
        <v>923</v>
      </c>
      <c r="B924" s="3" t="s">
        <v>5992</v>
      </c>
      <c r="C924" t="s">
        <v>6118</v>
      </c>
      <c r="D924" t="s">
        <v>6388</v>
      </c>
      <c r="E924" t="s">
        <v>6623</v>
      </c>
      <c r="F924" t="s">
        <v>6864</v>
      </c>
      <c r="G924" s="1"/>
      <c r="H924">
        <v>2021</v>
      </c>
      <c r="K924">
        <v>617</v>
      </c>
      <c r="L924">
        <v>630</v>
      </c>
      <c r="M924" t="s">
        <v>7079</v>
      </c>
      <c r="N924" t="s">
        <v>7311</v>
      </c>
      <c r="O924" t="s">
        <v>2830</v>
      </c>
      <c r="P924" t="s">
        <v>7170</v>
      </c>
      <c r="R924" t="str">
        <f>HYPERLINK("http://dx.doi.org/10.1002/jwmg.21996","http://dx.doi.org/10.1002/jwmg.21996")</f>
        <v>http://dx.doi.org/10.1002/jwmg.21996</v>
      </c>
      <c r="S924" t="s">
        <v>7593</v>
      </c>
      <c r="AB924" s="1"/>
      <c r="AE924" t="s">
        <v>7626</v>
      </c>
      <c r="AF924" t="s">
        <v>5981</v>
      </c>
      <c r="AG924" t="s">
        <v>5988</v>
      </c>
    </row>
    <row r="925" spans="1:33" x14ac:dyDescent="0.3">
      <c r="A925" s="4">
        <v>924</v>
      </c>
      <c r="B925" s="6" t="s">
        <v>5992</v>
      </c>
      <c r="C925" t="s">
        <v>6119</v>
      </c>
      <c r="D925" t="s">
        <v>6389</v>
      </c>
      <c r="E925" t="s">
        <v>6419</v>
      </c>
      <c r="F925" t="s">
        <v>6865</v>
      </c>
      <c r="G925" s="1"/>
      <c r="H925">
        <v>2022</v>
      </c>
      <c r="K925">
        <v>121</v>
      </c>
      <c r="L925">
        <v>127</v>
      </c>
      <c r="M925" t="s">
        <v>7080</v>
      </c>
      <c r="N925" t="s">
        <v>7312</v>
      </c>
      <c r="O925" t="s">
        <v>2830</v>
      </c>
      <c r="P925" t="s">
        <v>7171</v>
      </c>
      <c r="R925" t="str">
        <f>HYPERLINK("http://dx.doi.org/10.3103/S1052618822020091","http://dx.doi.org/10.3103/S1052618822020091")</f>
        <v>http://dx.doi.org/10.3103/S1052618822020091</v>
      </c>
      <c r="S925" t="s">
        <v>7594</v>
      </c>
      <c r="AB925" s="1"/>
      <c r="AE925" t="s">
        <v>7669</v>
      </c>
      <c r="AF925" t="s">
        <v>5981</v>
      </c>
      <c r="AG925" t="s">
        <v>5988</v>
      </c>
    </row>
    <row r="926" spans="1:33" x14ac:dyDescent="0.3">
      <c r="A926" s="3">
        <v>925</v>
      </c>
      <c r="B926" s="3" t="s">
        <v>5992</v>
      </c>
      <c r="C926" t="s">
        <v>6120</v>
      </c>
      <c r="D926" t="s">
        <v>6390</v>
      </c>
      <c r="E926" t="s">
        <v>6624</v>
      </c>
      <c r="F926" t="s">
        <v>6866</v>
      </c>
      <c r="G926" s="1"/>
      <c r="H926">
        <v>2021</v>
      </c>
      <c r="K926" t="s">
        <v>2830</v>
      </c>
      <c r="L926" t="s">
        <v>2830</v>
      </c>
      <c r="M926" t="s">
        <v>7081</v>
      </c>
      <c r="N926" t="s">
        <v>2830</v>
      </c>
      <c r="O926" t="s">
        <v>2830</v>
      </c>
      <c r="P926" t="s">
        <v>7172</v>
      </c>
      <c r="R926" t="str">
        <f>HYPERLINK("http://dx.doi.org/10.2196/20739","http://dx.doi.org/10.2196/20739")</f>
        <v>http://dx.doi.org/10.2196/20739</v>
      </c>
      <c r="S926" t="s">
        <v>7595</v>
      </c>
      <c r="AB926" s="1"/>
      <c r="AE926" t="s">
        <v>7670</v>
      </c>
      <c r="AF926" t="s">
        <v>5981</v>
      </c>
      <c r="AG926" t="s">
        <v>5988</v>
      </c>
    </row>
    <row r="927" spans="1:33" x14ac:dyDescent="0.3">
      <c r="A927" s="4">
        <v>926</v>
      </c>
      <c r="B927" s="6" t="s">
        <v>5992</v>
      </c>
      <c r="C927" t="s">
        <v>2205</v>
      </c>
      <c r="D927" t="s">
        <v>6391</v>
      </c>
      <c r="E927" t="s">
        <v>2830</v>
      </c>
      <c r="F927" t="s">
        <v>6867</v>
      </c>
      <c r="G927" s="1"/>
      <c r="H927">
        <v>2019</v>
      </c>
      <c r="K927" t="s">
        <v>2830</v>
      </c>
      <c r="L927" t="s">
        <v>2830</v>
      </c>
      <c r="M927" t="s">
        <v>7082</v>
      </c>
      <c r="N927" t="s">
        <v>7313</v>
      </c>
      <c r="O927" t="s">
        <v>2210</v>
      </c>
      <c r="P927" t="s">
        <v>2830</v>
      </c>
      <c r="R927" t="s">
        <v>2830</v>
      </c>
      <c r="S927" t="s">
        <v>7596</v>
      </c>
      <c r="AB927" s="1"/>
      <c r="AE927" t="s">
        <v>43</v>
      </c>
      <c r="AF927" t="s">
        <v>7607</v>
      </c>
      <c r="AG927" t="s">
        <v>5988</v>
      </c>
    </row>
    <row r="928" spans="1:33" x14ac:dyDescent="0.3">
      <c r="A928" s="3">
        <v>927</v>
      </c>
      <c r="B928" s="3" t="s">
        <v>5992</v>
      </c>
      <c r="C928" t="s">
        <v>6121</v>
      </c>
      <c r="D928" t="s">
        <v>6392</v>
      </c>
      <c r="E928" t="s">
        <v>6625</v>
      </c>
      <c r="F928" t="s">
        <v>6868</v>
      </c>
      <c r="G928" s="1"/>
      <c r="H928">
        <v>2017</v>
      </c>
      <c r="K928">
        <v>1611</v>
      </c>
      <c r="L928">
        <v>1614</v>
      </c>
      <c r="M928" t="s">
        <v>7083</v>
      </c>
      <c r="N928" t="s">
        <v>2830</v>
      </c>
      <c r="O928" t="s">
        <v>7388</v>
      </c>
      <c r="P928" t="s">
        <v>7173</v>
      </c>
      <c r="R928" t="str">
        <f>HYPERLINK("http://dx.doi.org/10.1145/3035918.3058733","http://dx.doi.org/10.1145/3035918.3058733")</f>
        <v>http://dx.doi.org/10.1145/3035918.3058733</v>
      </c>
      <c r="S928" t="s">
        <v>2830</v>
      </c>
      <c r="AB928" s="1"/>
      <c r="AE928" t="s">
        <v>7621</v>
      </c>
      <c r="AF928" t="s">
        <v>7607</v>
      </c>
      <c r="AG928" t="s">
        <v>5988</v>
      </c>
    </row>
    <row r="929" spans="1:33" x14ac:dyDescent="0.3">
      <c r="A929" s="4">
        <v>928</v>
      </c>
      <c r="B929" s="6" t="s">
        <v>5992</v>
      </c>
      <c r="C929" t="s">
        <v>6122</v>
      </c>
      <c r="D929" t="s">
        <v>6393</v>
      </c>
      <c r="E929" t="s">
        <v>6626</v>
      </c>
      <c r="F929" t="s">
        <v>6869</v>
      </c>
      <c r="G929" s="1"/>
      <c r="H929">
        <v>2016</v>
      </c>
      <c r="K929">
        <v>2453</v>
      </c>
      <c r="L929">
        <v>2473</v>
      </c>
      <c r="M929" t="s">
        <v>7084</v>
      </c>
      <c r="N929" t="s">
        <v>7314</v>
      </c>
      <c r="O929" t="s">
        <v>2830</v>
      </c>
      <c r="P929" t="s">
        <v>7174</v>
      </c>
      <c r="R929" t="str">
        <f>HYPERLINK("http://dx.doi.org/10.5194/bg-13-2453-2016","http://dx.doi.org/10.5194/bg-13-2453-2016")</f>
        <v>http://dx.doi.org/10.5194/bg-13-2453-2016</v>
      </c>
      <c r="S929" t="s">
        <v>2830</v>
      </c>
      <c r="AB929" s="1"/>
      <c r="AE929" t="s">
        <v>7671</v>
      </c>
      <c r="AF929" t="s">
        <v>5981</v>
      </c>
      <c r="AG929" t="s">
        <v>5988</v>
      </c>
    </row>
    <row r="930" spans="1:33" x14ac:dyDescent="0.3">
      <c r="A930" s="3">
        <v>929</v>
      </c>
      <c r="B930" s="3" t="s">
        <v>5992</v>
      </c>
      <c r="C930" t="s">
        <v>6123</v>
      </c>
      <c r="D930" t="s">
        <v>6394</v>
      </c>
      <c r="E930" t="s">
        <v>6627</v>
      </c>
      <c r="F930" t="s">
        <v>6698</v>
      </c>
      <c r="G930" s="1"/>
      <c r="H930">
        <v>2015</v>
      </c>
      <c r="K930" t="s">
        <v>2830</v>
      </c>
      <c r="L930" t="s">
        <v>2830</v>
      </c>
      <c r="M930" t="s">
        <v>7085</v>
      </c>
      <c r="N930" t="s">
        <v>7218</v>
      </c>
      <c r="O930" t="s">
        <v>2830</v>
      </c>
      <c r="P930" t="s">
        <v>7175</v>
      </c>
      <c r="R930" t="str">
        <f>HYPERLINK("http://dx.doi.org/10.1371/journal.pone.0144656","http://dx.doi.org/10.1371/journal.pone.0144656")</f>
        <v>http://dx.doi.org/10.1371/journal.pone.0144656</v>
      </c>
      <c r="S930" t="s">
        <v>2830</v>
      </c>
      <c r="AB930" s="1"/>
      <c r="AE930" t="s">
        <v>7631</v>
      </c>
      <c r="AF930" t="s">
        <v>5981</v>
      </c>
      <c r="AG930" t="s">
        <v>5988</v>
      </c>
    </row>
    <row r="931" spans="1:33" x14ac:dyDescent="0.3">
      <c r="A931" s="4">
        <v>930</v>
      </c>
      <c r="B931" s="6" t="s">
        <v>5992</v>
      </c>
      <c r="C931" t="s">
        <v>6124</v>
      </c>
      <c r="D931" t="s">
        <v>6395</v>
      </c>
      <c r="E931" t="s">
        <v>6628</v>
      </c>
      <c r="F931" t="s">
        <v>6870</v>
      </c>
      <c r="G931" s="1"/>
      <c r="H931">
        <v>2018</v>
      </c>
      <c r="K931">
        <v>493</v>
      </c>
      <c r="L931">
        <v>502</v>
      </c>
      <c r="M931" t="s">
        <v>7086</v>
      </c>
      <c r="N931" t="s">
        <v>7315</v>
      </c>
      <c r="O931" t="s">
        <v>2830</v>
      </c>
      <c r="P931" t="s">
        <v>7176</v>
      </c>
      <c r="R931" t="str">
        <f>HYPERLINK("http://dx.doi.org/10.1016/j.envint.2018.06.009","http://dx.doi.org/10.1016/j.envint.2018.06.009")</f>
        <v>http://dx.doi.org/10.1016/j.envint.2018.06.009</v>
      </c>
      <c r="S931" t="s">
        <v>7597</v>
      </c>
      <c r="AB931" s="1"/>
      <c r="AE931" t="s">
        <v>7617</v>
      </c>
      <c r="AF931" t="s">
        <v>5981</v>
      </c>
      <c r="AG931" t="s">
        <v>5988</v>
      </c>
    </row>
    <row r="932" spans="1:33" x14ac:dyDescent="0.3">
      <c r="A932" s="3">
        <v>931</v>
      </c>
      <c r="B932" s="3" t="s">
        <v>5992</v>
      </c>
      <c r="C932" t="s">
        <v>6125</v>
      </c>
      <c r="D932" t="s">
        <v>6396</v>
      </c>
      <c r="E932" t="s">
        <v>6629</v>
      </c>
      <c r="F932" t="s">
        <v>6871</v>
      </c>
      <c r="G932" s="1"/>
      <c r="H932">
        <v>2015</v>
      </c>
      <c r="K932" t="s">
        <v>7099</v>
      </c>
      <c r="L932" t="s">
        <v>7102</v>
      </c>
      <c r="M932" t="s">
        <v>7087</v>
      </c>
      <c r="N932" t="s">
        <v>7316</v>
      </c>
      <c r="O932" t="s">
        <v>2830</v>
      </c>
      <c r="P932" t="s">
        <v>7177</v>
      </c>
      <c r="R932" t="str">
        <f>HYPERLINK("http://dx.doi.org/10.1111/1750-3841.12937","http://dx.doi.org/10.1111/1750-3841.12937")</f>
        <v>http://dx.doi.org/10.1111/1750-3841.12937</v>
      </c>
      <c r="S932" t="s">
        <v>7598</v>
      </c>
      <c r="AB932" s="1"/>
      <c r="AE932" t="s">
        <v>7626</v>
      </c>
      <c r="AF932" t="s">
        <v>5981</v>
      </c>
      <c r="AG932" t="s">
        <v>5988</v>
      </c>
    </row>
    <row r="933" spans="1:33" x14ac:dyDescent="0.3">
      <c r="A933" s="4">
        <v>932</v>
      </c>
      <c r="B933" s="6" t="s">
        <v>5992</v>
      </c>
      <c r="C933" t="s">
        <v>6126</v>
      </c>
      <c r="D933" t="s">
        <v>6397</v>
      </c>
      <c r="E933" t="s">
        <v>6630</v>
      </c>
      <c r="F933" t="s">
        <v>6872</v>
      </c>
      <c r="G933" s="1"/>
      <c r="H933">
        <v>2021</v>
      </c>
      <c r="K933">
        <v>428</v>
      </c>
      <c r="L933" t="s">
        <v>7100</v>
      </c>
      <c r="M933" t="s">
        <v>7088</v>
      </c>
      <c r="N933" t="s">
        <v>7317</v>
      </c>
      <c r="O933" t="s">
        <v>2830</v>
      </c>
      <c r="P933" t="s">
        <v>7178</v>
      </c>
      <c r="R933" t="str">
        <f>HYPERLINK("http://dx.doi.org/10.1038/s41586-021-03260-5","http://dx.doi.org/10.1038/s41586-021-03260-5")</f>
        <v>http://dx.doi.org/10.1038/s41586-021-03260-5</v>
      </c>
      <c r="S933" t="s">
        <v>2830</v>
      </c>
      <c r="AB933" s="1"/>
      <c r="AE933" t="s">
        <v>7672</v>
      </c>
      <c r="AF933" t="s">
        <v>5981</v>
      </c>
      <c r="AG933" t="s">
        <v>5988</v>
      </c>
    </row>
    <row r="934" spans="1:33" x14ac:dyDescent="0.3">
      <c r="A934" s="3">
        <v>933</v>
      </c>
      <c r="B934" s="3" t="s">
        <v>5992</v>
      </c>
      <c r="C934" t="s">
        <v>6127</v>
      </c>
      <c r="D934" t="s">
        <v>6398</v>
      </c>
      <c r="E934" t="s">
        <v>6631</v>
      </c>
      <c r="F934" t="s">
        <v>6873</v>
      </c>
      <c r="G934" s="1"/>
      <c r="H934">
        <v>2020</v>
      </c>
      <c r="K934" t="s">
        <v>2830</v>
      </c>
      <c r="L934" t="s">
        <v>2830</v>
      </c>
      <c r="M934" t="s">
        <v>7089</v>
      </c>
      <c r="N934" t="s">
        <v>7318</v>
      </c>
      <c r="O934" t="s">
        <v>2830</v>
      </c>
      <c r="P934" t="s">
        <v>7179</v>
      </c>
      <c r="R934" t="str">
        <f>HYPERLINK("http://dx.doi.org/10.1016/j.cbpa.2019.110583","http://dx.doi.org/10.1016/j.cbpa.2019.110583")</f>
        <v>http://dx.doi.org/10.1016/j.cbpa.2019.110583</v>
      </c>
      <c r="S934" t="s">
        <v>7599</v>
      </c>
      <c r="AB934" s="1"/>
      <c r="AE934" t="s">
        <v>7613</v>
      </c>
      <c r="AF934" t="s">
        <v>5981</v>
      </c>
      <c r="AG934" t="s">
        <v>5988</v>
      </c>
    </row>
    <row r="935" spans="1:33" x14ac:dyDescent="0.3">
      <c r="A935" s="4">
        <v>934</v>
      </c>
      <c r="B935" s="6" t="s">
        <v>5992</v>
      </c>
      <c r="C935" t="s">
        <v>6128</v>
      </c>
      <c r="D935" t="s">
        <v>6399</v>
      </c>
      <c r="E935" t="s">
        <v>6632</v>
      </c>
      <c r="F935" t="s">
        <v>6874</v>
      </c>
      <c r="G935" s="1"/>
      <c r="H935">
        <v>2019</v>
      </c>
      <c r="K935">
        <v>148</v>
      </c>
      <c r="L935">
        <v>157</v>
      </c>
      <c r="M935" t="s">
        <v>7090</v>
      </c>
      <c r="N935" t="s">
        <v>7319</v>
      </c>
      <c r="O935" t="s">
        <v>2830</v>
      </c>
      <c r="P935" t="s">
        <v>7180</v>
      </c>
      <c r="R935" t="str">
        <f>HYPERLINK("http://dx.doi.org/10.1139/bcb-2018-0198","http://dx.doi.org/10.1139/bcb-2018-0198")</f>
        <v>http://dx.doi.org/10.1139/bcb-2018-0198</v>
      </c>
      <c r="S935" t="s">
        <v>7600</v>
      </c>
      <c r="AB935" s="1"/>
      <c r="AE935" t="s">
        <v>7673</v>
      </c>
      <c r="AF935" t="s">
        <v>5981</v>
      </c>
      <c r="AG935" t="s">
        <v>5988</v>
      </c>
    </row>
    <row r="936" spans="1:33" x14ac:dyDescent="0.3">
      <c r="A936" s="3">
        <v>935</v>
      </c>
      <c r="B936" s="3" t="s">
        <v>5992</v>
      </c>
      <c r="C936" t="s">
        <v>6129</v>
      </c>
      <c r="D936" t="s">
        <v>6400</v>
      </c>
      <c r="E936" t="s">
        <v>6633</v>
      </c>
      <c r="F936" t="s">
        <v>6872</v>
      </c>
      <c r="G936" s="1"/>
      <c r="H936">
        <v>2018</v>
      </c>
      <c r="K936">
        <v>413</v>
      </c>
      <c r="L936" t="s">
        <v>7100</v>
      </c>
      <c r="M936" t="s">
        <v>7091</v>
      </c>
      <c r="N936" t="s">
        <v>7317</v>
      </c>
      <c r="O936" t="s">
        <v>2830</v>
      </c>
      <c r="P936" t="s">
        <v>7181</v>
      </c>
      <c r="R936" t="str">
        <f>HYPERLINK("http://dx.doi.org/10.1038/s41586-018-0106-2","http://dx.doi.org/10.1038/s41586-018-0106-2")</f>
        <v>http://dx.doi.org/10.1038/s41586-018-0106-2</v>
      </c>
      <c r="S936" t="s">
        <v>2830</v>
      </c>
      <c r="AB936" s="1"/>
      <c r="AE936" t="s">
        <v>7674</v>
      </c>
      <c r="AF936" t="s">
        <v>5981</v>
      </c>
      <c r="AG936" t="s">
        <v>5988</v>
      </c>
    </row>
    <row r="937" spans="1:33" x14ac:dyDescent="0.3">
      <c r="A937" s="4">
        <v>936</v>
      </c>
      <c r="B937" s="6" t="s">
        <v>5992</v>
      </c>
      <c r="C937" t="s">
        <v>6130</v>
      </c>
      <c r="D937" t="s">
        <v>6401</v>
      </c>
      <c r="E937" t="s">
        <v>6634</v>
      </c>
      <c r="F937" t="s">
        <v>6875</v>
      </c>
      <c r="G937" s="1"/>
      <c r="H937">
        <v>2017</v>
      </c>
      <c r="K937">
        <v>710</v>
      </c>
      <c r="L937">
        <v>718</v>
      </c>
      <c r="M937" t="s">
        <v>7092</v>
      </c>
      <c r="N937" t="s">
        <v>7320</v>
      </c>
      <c r="O937" t="s">
        <v>2830</v>
      </c>
      <c r="P937" t="s">
        <v>7182</v>
      </c>
      <c r="R937" t="str">
        <f>HYPERLINK("http://dx.doi.org/10.1016/j.scitotenv.2016.12.017","http://dx.doi.org/10.1016/j.scitotenv.2016.12.017")</f>
        <v>http://dx.doi.org/10.1016/j.scitotenv.2016.12.017</v>
      </c>
      <c r="S937" t="s">
        <v>7601</v>
      </c>
      <c r="AB937" s="1"/>
      <c r="AE937" t="s">
        <v>7619</v>
      </c>
      <c r="AF937" t="s">
        <v>5981</v>
      </c>
      <c r="AG937" t="s">
        <v>5988</v>
      </c>
    </row>
    <row r="938" spans="1:33" x14ac:dyDescent="0.3">
      <c r="A938" s="3">
        <v>937</v>
      </c>
      <c r="B938" s="3" t="s">
        <v>5992</v>
      </c>
      <c r="C938" t="s">
        <v>6131</v>
      </c>
      <c r="D938" t="s">
        <v>6402</v>
      </c>
      <c r="E938" t="s">
        <v>6635</v>
      </c>
      <c r="F938" t="s">
        <v>6876</v>
      </c>
      <c r="G938" s="1"/>
      <c r="H938">
        <v>2020</v>
      </c>
      <c r="K938" t="s">
        <v>2830</v>
      </c>
      <c r="L938" t="s">
        <v>2830</v>
      </c>
      <c r="M938" t="s">
        <v>7093</v>
      </c>
      <c r="N938" t="s">
        <v>7321</v>
      </c>
      <c r="O938" t="s">
        <v>2830</v>
      </c>
      <c r="P938" t="s">
        <v>7183</v>
      </c>
      <c r="R938" t="str">
        <f>HYPERLINK("http://dx.doi.org/10.1016/j.watres.2019.115435","http://dx.doi.org/10.1016/j.watres.2019.115435")</f>
        <v>http://dx.doi.org/10.1016/j.watres.2019.115435</v>
      </c>
      <c r="S938" t="s">
        <v>7602</v>
      </c>
      <c r="AB938" s="1"/>
      <c r="AE938" t="s">
        <v>7617</v>
      </c>
      <c r="AF938" t="s">
        <v>5981</v>
      </c>
      <c r="AG938" t="s">
        <v>5988</v>
      </c>
    </row>
    <row r="939" spans="1:33" x14ac:dyDescent="0.3">
      <c r="A939" s="4">
        <v>938</v>
      </c>
      <c r="B939" s="6" t="s">
        <v>5992</v>
      </c>
      <c r="C939" t="s">
        <v>6132</v>
      </c>
      <c r="D939" t="s">
        <v>6403</v>
      </c>
      <c r="E939" t="s">
        <v>6636</v>
      </c>
      <c r="F939" t="s">
        <v>6716</v>
      </c>
      <c r="G939" s="1"/>
      <c r="H939">
        <v>2017</v>
      </c>
      <c r="K939">
        <v>2227</v>
      </c>
      <c r="L939">
        <v>2240</v>
      </c>
      <c r="M939" t="s">
        <v>7094</v>
      </c>
      <c r="N939" t="s">
        <v>7227</v>
      </c>
      <c r="O939" t="s">
        <v>2830</v>
      </c>
      <c r="P939" t="s">
        <v>7184</v>
      </c>
      <c r="R939" t="str">
        <f>HYPERLINK("http://dx.doi.org/10.1109/TII.2017.2695583","http://dx.doi.org/10.1109/TII.2017.2695583")</f>
        <v>http://dx.doi.org/10.1109/TII.2017.2695583</v>
      </c>
      <c r="S939" t="s">
        <v>7603</v>
      </c>
      <c r="AB939" s="1"/>
      <c r="AE939" t="s">
        <v>7618</v>
      </c>
      <c r="AF939" t="s">
        <v>5981</v>
      </c>
      <c r="AG939" t="s">
        <v>5988</v>
      </c>
    </row>
    <row r="940" spans="1:33" x14ac:dyDescent="0.3">
      <c r="A940" s="3">
        <v>939</v>
      </c>
      <c r="B940" s="3" t="s">
        <v>5992</v>
      </c>
      <c r="C940" t="s">
        <v>6133</v>
      </c>
      <c r="D940" t="s">
        <v>6404</v>
      </c>
      <c r="E940" t="s">
        <v>6637</v>
      </c>
      <c r="F940" t="s">
        <v>6877</v>
      </c>
      <c r="G940" s="1"/>
      <c r="H940">
        <v>2020</v>
      </c>
      <c r="K940" t="s">
        <v>2830</v>
      </c>
      <c r="L940" t="s">
        <v>2830</v>
      </c>
      <c r="M940" t="s">
        <v>7095</v>
      </c>
      <c r="N940" t="s">
        <v>7322</v>
      </c>
      <c r="O940" t="s">
        <v>2830</v>
      </c>
      <c r="P940" t="s">
        <v>7185</v>
      </c>
      <c r="R940" t="str">
        <f>HYPERLINK("http://dx.doi.org/10.1016/j.apradiso.2019.109023","http://dx.doi.org/10.1016/j.apradiso.2019.109023")</f>
        <v>http://dx.doi.org/10.1016/j.apradiso.2019.109023</v>
      </c>
      <c r="S940" t="s">
        <v>7604</v>
      </c>
      <c r="AB940" s="1"/>
      <c r="AE940" t="s">
        <v>7617</v>
      </c>
      <c r="AF940" t="s">
        <v>7609</v>
      </c>
      <c r="AG940" t="s">
        <v>5988</v>
      </c>
    </row>
    <row r="941" spans="1:33" x14ac:dyDescent="0.3">
      <c r="A941" s="4">
        <v>940</v>
      </c>
      <c r="B941" s="6" t="s">
        <v>5992</v>
      </c>
      <c r="C941" t="s">
        <v>6134</v>
      </c>
      <c r="D941" t="s">
        <v>6405</v>
      </c>
      <c r="E941" t="s">
        <v>6638</v>
      </c>
      <c r="F941" t="s">
        <v>6878</v>
      </c>
      <c r="G941" s="1"/>
      <c r="H941">
        <v>2018</v>
      </c>
      <c r="K941" t="s">
        <v>2830</v>
      </c>
      <c r="L941" t="s">
        <v>2830</v>
      </c>
      <c r="M941" t="s">
        <v>7096</v>
      </c>
      <c r="N941" t="s">
        <v>7323</v>
      </c>
      <c r="O941" t="s">
        <v>2830</v>
      </c>
      <c r="P941" t="s">
        <v>7186</v>
      </c>
      <c r="R941" t="str">
        <f>HYPERLINK("http://dx.doi.org/10.3791/57928","http://dx.doi.org/10.3791/57928")</f>
        <v>http://dx.doi.org/10.3791/57928</v>
      </c>
      <c r="S941" t="s">
        <v>7605</v>
      </c>
      <c r="AB941" s="1"/>
      <c r="AE941" t="s">
        <v>7675</v>
      </c>
      <c r="AF941" t="s">
        <v>5981</v>
      </c>
      <c r="AG941" t="s">
        <v>5988</v>
      </c>
    </row>
    <row r="942" spans="1:33" x14ac:dyDescent="0.3">
      <c r="A942" s="3">
        <v>941</v>
      </c>
      <c r="B942" s="3" t="s">
        <v>5992</v>
      </c>
      <c r="C942" t="s">
        <v>6135</v>
      </c>
      <c r="D942" t="s">
        <v>6406</v>
      </c>
      <c r="E942" t="s">
        <v>6639</v>
      </c>
      <c r="F942" t="s">
        <v>6879</v>
      </c>
      <c r="G942" s="1"/>
      <c r="H942">
        <v>2018</v>
      </c>
      <c r="K942">
        <v>5607</v>
      </c>
      <c r="L942">
        <v>5617</v>
      </c>
      <c r="M942" t="s">
        <v>7097</v>
      </c>
      <c r="N942" t="s">
        <v>7324</v>
      </c>
      <c r="O942" t="s">
        <v>2830</v>
      </c>
      <c r="P942" t="s">
        <v>7187</v>
      </c>
      <c r="R942" t="str">
        <f>HYPERLINK("http://dx.doi.org/10.1029/2017JD027827","http://dx.doi.org/10.1029/2017JD027827")</f>
        <v>http://dx.doi.org/10.1029/2017JD027827</v>
      </c>
      <c r="S942" t="s">
        <v>7606</v>
      </c>
      <c r="AB942" s="1"/>
      <c r="AE942" t="s">
        <v>7676</v>
      </c>
      <c r="AF942" t="s">
        <v>5981</v>
      </c>
      <c r="AG942" t="s">
        <v>5988</v>
      </c>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E1216-6550-4F47-B8BA-7C8C6EF51BE2}">
  <sheetPr codeName="Sheet2"/>
  <dimension ref="A1:AG942"/>
  <sheetViews>
    <sheetView topLeftCell="C1" zoomScaleNormal="100" workbookViewId="0">
      <pane ySplit="1" topLeftCell="A716" activePane="bottomLeft" state="frozen"/>
      <selection pane="bottomLeft" activeCell="C729" sqref="A729:XFD729"/>
    </sheetView>
  </sheetViews>
  <sheetFormatPr defaultRowHeight="14.4" x14ac:dyDescent="0.3"/>
  <cols>
    <col min="1" max="1" width="5" customWidth="1"/>
    <col min="3" max="6" width="80.88671875" bestFit="1" customWidth="1"/>
    <col min="7" max="7" width="22.21875" bestFit="1" customWidth="1"/>
    <col min="8" max="8" width="17.33203125" bestFit="1" customWidth="1"/>
    <col min="9" max="9" width="10" bestFit="1" customWidth="1"/>
    <col min="10" max="10" width="7.6640625" bestFit="1" customWidth="1"/>
    <col min="11" max="11" width="11.77734375" bestFit="1" customWidth="1"/>
    <col min="12" max="12" width="11" bestFit="1" customWidth="1"/>
    <col min="13" max="13" width="80.88671875" bestFit="1" customWidth="1"/>
    <col min="14" max="14" width="9.6640625" bestFit="1" customWidth="1"/>
    <col min="15" max="15" width="16.77734375" bestFit="1" customWidth="1"/>
    <col min="16" max="16" width="56.77734375" bestFit="1" customWidth="1"/>
    <col min="17" max="17" width="80.88671875" bestFit="1" customWidth="1"/>
    <col min="18" max="18" width="59" bestFit="1" customWidth="1"/>
    <col min="19" max="22" width="80.88671875" bestFit="1" customWidth="1"/>
    <col min="23" max="23" width="16.88671875" bestFit="1" customWidth="1"/>
    <col min="24" max="25" width="21.88671875" bestFit="1" customWidth="1"/>
    <col min="26" max="26" width="17.77734375" bestFit="1" customWidth="1"/>
    <col min="27" max="27" width="10.44140625" bestFit="1" customWidth="1"/>
    <col min="28" max="28" width="13.44140625" bestFit="1" customWidth="1"/>
    <col min="29" max="29" width="12.109375" bestFit="1" customWidth="1"/>
    <col min="30" max="30" width="15.109375" bestFit="1" customWidth="1"/>
    <col min="31" max="31" width="11.33203125" bestFit="1" customWidth="1"/>
    <col min="32" max="32" width="22.44140625" bestFit="1" customWidth="1"/>
    <col min="33" max="33" width="19.44140625" customWidth="1"/>
  </cols>
  <sheetData>
    <row r="1" spans="1:33" x14ac:dyDescent="0.3">
      <c r="A1" s="2" t="s">
        <v>3012</v>
      </c>
      <c r="B1" s="2"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row>
    <row r="2" spans="1:3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row>
    <row r="3" spans="1:33" s="10" customFormat="1" x14ac:dyDescent="0.3">
      <c r="A3" s="12">
        <v>2</v>
      </c>
      <c r="B3" s="9" t="s">
        <v>43</v>
      </c>
      <c r="C3" s="10" t="s">
        <v>45</v>
      </c>
      <c r="D3" s="10" t="s">
        <v>46</v>
      </c>
      <c r="E3" s="10" t="s">
        <v>47</v>
      </c>
      <c r="F3" s="10" t="s">
        <v>48</v>
      </c>
      <c r="G3" s="11">
        <v>37474</v>
      </c>
      <c r="H3" s="10">
        <v>1993</v>
      </c>
      <c r="I3" s="10" t="s">
        <v>2830</v>
      </c>
      <c r="K3" s="10">
        <v>493</v>
      </c>
      <c r="L3" s="10" t="s">
        <v>49</v>
      </c>
      <c r="M3" s="10" t="s">
        <v>50</v>
      </c>
      <c r="N3" s="10" t="s">
        <v>2830</v>
      </c>
      <c r="O3" s="10" t="s">
        <v>51</v>
      </c>
      <c r="P3" s="10" t="s">
        <v>52</v>
      </c>
      <c r="Q3" s="10" t="s">
        <v>2830</v>
      </c>
      <c r="R3" s="10" t="s">
        <v>53</v>
      </c>
      <c r="S3" s="10" t="s">
        <v>2830</v>
      </c>
      <c r="T3" s="10" t="s">
        <v>54</v>
      </c>
      <c r="U3" s="10" t="s">
        <v>55</v>
      </c>
      <c r="V3" s="10" t="s">
        <v>56</v>
      </c>
      <c r="W3" s="10" t="s">
        <v>2830</v>
      </c>
      <c r="X3" s="10">
        <v>2</v>
      </c>
      <c r="Z3" s="10">
        <v>12</v>
      </c>
      <c r="AA3" s="10" t="s">
        <v>43</v>
      </c>
      <c r="AB3" s="11">
        <v>37474</v>
      </c>
      <c r="AC3" s="10" t="s">
        <v>2830</v>
      </c>
      <c r="AD3" s="10" t="s">
        <v>2830</v>
      </c>
      <c r="AE3" s="10" t="s">
        <v>43</v>
      </c>
      <c r="AF3" s="10" t="s">
        <v>57</v>
      </c>
    </row>
    <row r="4" spans="1:33" x14ac:dyDescent="0.3">
      <c r="A4" s="3">
        <v>3</v>
      </c>
      <c r="B4" s="3" t="s">
        <v>43</v>
      </c>
      <c r="C4" t="s">
        <v>58</v>
      </c>
      <c r="D4" t="s">
        <v>59</v>
      </c>
      <c r="E4" t="s">
        <v>60</v>
      </c>
      <c r="F4" t="s">
        <v>61</v>
      </c>
      <c r="G4" s="1">
        <v>43304</v>
      </c>
      <c r="H4">
        <v>2018</v>
      </c>
      <c r="I4" t="s">
        <v>2830</v>
      </c>
      <c r="K4">
        <v>1052</v>
      </c>
      <c r="L4" t="s">
        <v>2831</v>
      </c>
      <c r="M4" t="s">
        <v>62</v>
      </c>
      <c r="N4" t="s">
        <v>63</v>
      </c>
      <c r="O4" t="s">
        <v>64</v>
      </c>
      <c r="P4" t="s">
        <v>65</v>
      </c>
      <c r="Q4" t="s">
        <v>2830</v>
      </c>
      <c r="R4" t="s">
        <v>66</v>
      </c>
      <c r="S4" t="s">
        <v>67</v>
      </c>
      <c r="T4" t="s">
        <v>68</v>
      </c>
      <c r="U4" t="s">
        <v>69</v>
      </c>
      <c r="V4" t="s">
        <v>70</v>
      </c>
      <c r="W4" t="s">
        <v>2830</v>
      </c>
      <c r="X4">
        <v>39</v>
      </c>
      <c r="Z4">
        <v>36</v>
      </c>
      <c r="AA4" t="s">
        <v>43</v>
      </c>
      <c r="AB4" s="1">
        <v>43304</v>
      </c>
      <c r="AC4" t="s">
        <v>2830</v>
      </c>
      <c r="AD4" t="s">
        <v>2830</v>
      </c>
      <c r="AE4" t="s">
        <v>43</v>
      </c>
      <c r="AF4" t="s">
        <v>57</v>
      </c>
    </row>
    <row r="5" spans="1:33" x14ac:dyDescent="0.3">
      <c r="A5" s="4">
        <v>4</v>
      </c>
      <c r="B5" s="5" t="s">
        <v>43</v>
      </c>
      <c r="C5" t="s">
        <v>71</v>
      </c>
      <c r="D5" t="s">
        <v>72</v>
      </c>
      <c r="E5" t="s">
        <v>73</v>
      </c>
      <c r="F5" t="s">
        <v>74</v>
      </c>
      <c r="G5" s="1">
        <v>41274</v>
      </c>
      <c r="H5">
        <v>2012</v>
      </c>
      <c r="I5" t="s">
        <v>2830</v>
      </c>
      <c r="K5">
        <v>374</v>
      </c>
      <c r="L5" t="s">
        <v>2832</v>
      </c>
      <c r="M5" t="s">
        <v>75</v>
      </c>
      <c r="N5" t="s">
        <v>2830</v>
      </c>
      <c r="O5" t="s">
        <v>76</v>
      </c>
      <c r="P5" t="s">
        <v>2830</v>
      </c>
      <c r="Q5" t="s">
        <v>2830</v>
      </c>
      <c r="R5" t="s">
        <v>77</v>
      </c>
      <c r="S5" t="s">
        <v>78</v>
      </c>
      <c r="T5" t="s">
        <v>79</v>
      </c>
      <c r="U5" t="s">
        <v>80</v>
      </c>
      <c r="V5" t="s">
        <v>81</v>
      </c>
      <c r="W5" t="s">
        <v>2830</v>
      </c>
      <c r="Z5">
        <v>5</v>
      </c>
      <c r="AA5" t="s">
        <v>2830</v>
      </c>
      <c r="AB5" s="1">
        <v>41274</v>
      </c>
      <c r="AC5" t="s">
        <v>2830</v>
      </c>
      <c r="AD5" t="s">
        <v>2830</v>
      </c>
      <c r="AE5" t="s">
        <v>43</v>
      </c>
      <c r="AF5" t="s">
        <v>57</v>
      </c>
    </row>
    <row r="6" spans="1:33" x14ac:dyDescent="0.3">
      <c r="A6" s="3">
        <v>5</v>
      </c>
      <c r="B6" s="3"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row>
    <row r="7" spans="1:33" x14ac:dyDescent="0.3">
      <c r="A7" s="4">
        <v>6</v>
      </c>
      <c r="B7" s="5" t="s">
        <v>43</v>
      </c>
      <c r="C7" t="s">
        <v>94</v>
      </c>
      <c r="D7" t="s">
        <v>95</v>
      </c>
      <c r="E7" t="s">
        <v>96</v>
      </c>
      <c r="F7" t="s">
        <v>97</v>
      </c>
      <c r="G7" s="1">
        <v>44278</v>
      </c>
      <c r="H7">
        <v>2021</v>
      </c>
      <c r="I7" t="s">
        <v>2834</v>
      </c>
      <c r="J7">
        <v>4</v>
      </c>
      <c r="K7">
        <v>347</v>
      </c>
      <c r="L7" t="s">
        <v>2835</v>
      </c>
      <c r="M7" t="s">
        <v>98</v>
      </c>
      <c r="N7" t="s">
        <v>99</v>
      </c>
      <c r="O7" t="s">
        <v>2830</v>
      </c>
      <c r="P7" t="s">
        <v>100</v>
      </c>
      <c r="Q7" t="s">
        <v>2830</v>
      </c>
      <c r="R7" t="s">
        <v>101</v>
      </c>
      <c r="S7" t="s">
        <v>102</v>
      </c>
      <c r="T7" t="s">
        <v>103</v>
      </c>
      <c r="U7" t="s">
        <v>104</v>
      </c>
      <c r="V7" t="s">
        <v>105</v>
      </c>
      <c r="W7" t="s">
        <v>2830</v>
      </c>
      <c r="X7">
        <v>19</v>
      </c>
      <c r="Z7">
        <v>115</v>
      </c>
      <c r="AA7" t="s">
        <v>43</v>
      </c>
      <c r="AB7" s="1">
        <v>44161</v>
      </c>
      <c r="AC7" t="s">
        <v>2830</v>
      </c>
      <c r="AD7" t="s">
        <v>2830</v>
      </c>
      <c r="AE7" t="s">
        <v>43</v>
      </c>
      <c r="AF7" t="s">
        <v>44</v>
      </c>
    </row>
    <row r="8" spans="1:33" x14ac:dyDescent="0.3">
      <c r="A8" s="3">
        <v>7</v>
      </c>
      <c r="B8" s="3" t="s">
        <v>43</v>
      </c>
      <c r="C8" t="s">
        <v>106</v>
      </c>
      <c r="D8" t="s">
        <v>107</v>
      </c>
      <c r="E8" t="s">
        <v>108</v>
      </c>
      <c r="F8" t="s">
        <v>109</v>
      </c>
      <c r="G8" s="1">
        <v>43896</v>
      </c>
      <c r="H8">
        <v>2020</v>
      </c>
      <c r="I8" t="s">
        <v>2836</v>
      </c>
      <c r="J8">
        <v>6</v>
      </c>
      <c r="K8">
        <v>3871</v>
      </c>
      <c r="L8" t="s">
        <v>2837</v>
      </c>
      <c r="M8" t="s">
        <v>110</v>
      </c>
      <c r="N8" t="s">
        <v>111</v>
      </c>
      <c r="O8" t="s">
        <v>2830</v>
      </c>
      <c r="P8" t="s">
        <v>112</v>
      </c>
      <c r="Q8" t="s">
        <v>113</v>
      </c>
      <c r="R8" t="s">
        <v>114</v>
      </c>
      <c r="S8" t="s">
        <v>115</v>
      </c>
      <c r="T8" t="s">
        <v>116</v>
      </c>
      <c r="U8" t="s">
        <v>117</v>
      </c>
      <c r="V8" t="s">
        <v>118</v>
      </c>
      <c r="W8" t="s">
        <v>2830</v>
      </c>
      <c r="X8">
        <v>3</v>
      </c>
      <c r="Z8">
        <v>40</v>
      </c>
      <c r="AA8" t="s">
        <v>43</v>
      </c>
      <c r="AB8" s="1">
        <v>43740</v>
      </c>
      <c r="AC8" t="s">
        <v>2830</v>
      </c>
      <c r="AD8" t="s">
        <v>2830</v>
      </c>
      <c r="AE8" t="s">
        <v>43</v>
      </c>
      <c r="AF8" t="s">
        <v>44</v>
      </c>
    </row>
    <row r="9" spans="1:33" x14ac:dyDescent="0.3">
      <c r="A9" s="4">
        <v>8</v>
      </c>
      <c r="B9" s="5" t="s">
        <v>43</v>
      </c>
      <c r="C9" t="s">
        <v>119</v>
      </c>
      <c r="D9" t="s">
        <v>120</v>
      </c>
      <c r="E9" t="s">
        <v>121</v>
      </c>
      <c r="F9" t="s">
        <v>122</v>
      </c>
      <c r="G9" s="1">
        <v>44323</v>
      </c>
      <c r="H9">
        <v>2020</v>
      </c>
      <c r="I9" t="s">
        <v>2830</v>
      </c>
      <c r="K9">
        <v>81</v>
      </c>
      <c r="L9" t="s">
        <v>2838</v>
      </c>
      <c r="M9" t="s">
        <v>123</v>
      </c>
      <c r="N9" t="s">
        <v>2830</v>
      </c>
      <c r="O9" t="s">
        <v>124</v>
      </c>
      <c r="P9" t="s">
        <v>125</v>
      </c>
      <c r="Q9" t="s">
        <v>2830</v>
      </c>
      <c r="R9" t="s">
        <v>126</v>
      </c>
      <c r="S9" t="s">
        <v>127</v>
      </c>
      <c r="T9" t="s">
        <v>128</v>
      </c>
      <c r="U9" t="s">
        <v>129</v>
      </c>
      <c r="V9" t="s">
        <v>130</v>
      </c>
      <c r="W9" t="s">
        <v>2830</v>
      </c>
      <c r="X9">
        <v>1</v>
      </c>
      <c r="Z9">
        <v>25</v>
      </c>
      <c r="AA9" t="s">
        <v>43</v>
      </c>
      <c r="AB9" s="1">
        <v>44323</v>
      </c>
      <c r="AC9" t="s">
        <v>2830</v>
      </c>
      <c r="AD9" t="s">
        <v>2830</v>
      </c>
      <c r="AE9" t="s">
        <v>43</v>
      </c>
      <c r="AF9" t="s">
        <v>57</v>
      </c>
    </row>
    <row r="10" spans="1:33" x14ac:dyDescent="0.3">
      <c r="A10" s="3">
        <v>9</v>
      </c>
      <c r="B10" s="3" t="s">
        <v>43</v>
      </c>
      <c r="C10" t="s">
        <v>131</v>
      </c>
      <c r="D10" t="s">
        <v>132</v>
      </c>
      <c r="E10" t="s">
        <v>133</v>
      </c>
      <c r="F10" t="s">
        <v>134</v>
      </c>
      <c r="G10" s="1">
        <v>43941</v>
      </c>
      <c r="H10">
        <v>2020</v>
      </c>
      <c r="I10" t="s">
        <v>2830</v>
      </c>
      <c r="K10">
        <v>1</v>
      </c>
      <c r="L10" t="s">
        <v>2833</v>
      </c>
      <c r="M10" t="s">
        <v>135</v>
      </c>
      <c r="N10" t="s">
        <v>2830</v>
      </c>
      <c r="O10" t="s">
        <v>136</v>
      </c>
      <c r="P10" t="s">
        <v>137</v>
      </c>
      <c r="Q10" t="s">
        <v>2830</v>
      </c>
      <c r="R10" t="s">
        <v>138</v>
      </c>
      <c r="S10" t="s">
        <v>139</v>
      </c>
      <c r="T10" t="s">
        <v>140</v>
      </c>
      <c r="U10" t="s">
        <v>141</v>
      </c>
      <c r="V10" t="s">
        <v>142</v>
      </c>
      <c r="W10" t="s">
        <v>2830</v>
      </c>
      <c r="X10">
        <v>1</v>
      </c>
      <c r="Z10">
        <v>20</v>
      </c>
      <c r="AA10" t="s">
        <v>43</v>
      </c>
      <c r="AB10" s="1">
        <v>43941</v>
      </c>
      <c r="AC10" t="s">
        <v>2830</v>
      </c>
      <c r="AD10" t="s">
        <v>2830</v>
      </c>
      <c r="AE10" t="s">
        <v>43</v>
      </c>
      <c r="AF10" t="s">
        <v>57</v>
      </c>
    </row>
    <row r="11" spans="1:33" x14ac:dyDescent="0.3">
      <c r="A11" s="4">
        <v>10</v>
      </c>
      <c r="B11" s="5" t="s">
        <v>43</v>
      </c>
      <c r="C11" t="s">
        <v>143</v>
      </c>
      <c r="D11" t="s">
        <v>144</v>
      </c>
      <c r="E11" t="s">
        <v>145</v>
      </c>
      <c r="F11" t="s">
        <v>146</v>
      </c>
      <c r="G11" s="1">
        <v>44305</v>
      </c>
      <c r="H11">
        <v>2021</v>
      </c>
      <c r="I11" t="s">
        <v>2839</v>
      </c>
      <c r="K11">
        <v>58088</v>
      </c>
      <c r="L11" t="s">
        <v>2840</v>
      </c>
      <c r="M11" t="s">
        <v>147</v>
      </c>
      <c r="N11" t="s">
        <v>148</v>
      </c>
      <c r="O11" t="s">
        <v>2830</v>
      </c>
      <c r="P11" t="s">
        <v>149</v>
      </c>
      <c r="Q11" t="s">
        <v>150</v>
      </c>
      <c r="R11" t="s">
        <v>151</v>
      </c>
      <c r="S11" t="s">
        <v>152</v>
      </c>
      <c r="T11" t="s">
        <v>153</v>
      </c>
      <c r="U11" t="s">
        <v>154</v>
      </c>
      <c r="V11" t="s">
        <v>155</v>
      </c>
      <c r="W11" t="s">
        <v>2830</v>
      </c>
      <c r="X11">
        <v>6</v>
      </c>
      <c r="Z11">
        <v>42</v>
      </c>
      <c r="AA11" t="s">
        <v>156</v>
      </c>
      <c r="AB11" s="1">
        <v>44294</v>
      </c>
      <c r="AC11" t="s">
        <v>2830</v>
      </c>
      <c r="AD11" t="s">
        <v>2830</v>
      </c>
      <c r="AE11" t="s">
        <v>43</v>
      </c>
      <c r="AF11" t="s">
        <v>44</v>
      </c>
    </row>
    <row r="12" spans="1:33" s="10" customFormat="1" x14ac:dyDescent="0.3">
      <c r="A12" s="9">
        <v>11</v>
      </c>
      <c r="B12" s="9" t="s">
        <v>43</v>
      </c>
      <c r="C12" s="10" t="s">
        <v>157</v>
      </c>
      <c r="D12" s="10" t="s">
        <v>158</v>
      </c>
      <c r="E12" s="10" t="s">
        <v>159</v>
      </c>
      <c r="F12" s="10" t="s">
        <v>160</v>
      </c>
      <c r="G12" s="11">
        <v>38903</v>
      </c>
      <c r="H12" s="10">
        <v>2006</v>
      </c>
      <c r="I12" s="10" t="s">
        <v>2841</v>
      </c>
      <c r="J12" s="10">
        <v>3</v>
      </c>
      <c r="K12" s="10">
        <v>309</v>
      </c>
      <c r="L12" s="10" t="s">
        <v>2842</v>
      </c>
      <c r="M12" s="10" t="s">
        <v>161</v>
      </c>
      <c r="N12" s="10" t="s">
        <v>162</v>
      </c>
      <c r="O12" s="10" t="s">
        <v>2830</v>
      </c>
      <c r="P12" s="10" t="s">
        <v>163</v>
      </c>
      <c r="Q12" s="10" t="s">
        <v>2830</v>
      </c>
      <c r="R12" s="10" t="s">
        <v>164</v>
      </c>
      <c r="S12" s="10" t="s">
        <v>165</v>
      </c>
      <c r="T12" s="10" t="s">
        <v>166</v>
      </c>
      <c r="U12" s="10" t="s">
        <v>167</v>
      </c>
      <c r="V12" s="10" t="s">
        <v>168</v>
      </c>
      <c r="W12" s="10" t="s">
        <v>2830</v>
      </c>
      <c r="X12" s="10">
        <v>48</v>
      </c>
      <c r="Z12" s="10">
        <v>33</v>
      </c>
      <c r="AA12" s="10" t="s">
        <v>43</v>
      </c>
      <c r="AB12" s="11">
        <v>38903</v>
      </c>
      <c r="AC12" s="10" t="s">
        <v>2830</v>
      </c>
      <c r="AD12" s="10" t="s">
        <v>2830</v>
      </c>
      <c r="AE12" s="10" t="s">
        <v>43</v>
      </c>
      <c r="AF12" s="10" t="s">
        <v>44</v>
      </c>
    </row>
    <row r="13" spans="1:33" x14ac:dyDescent="0.3">
      <c r="A13" s="4">
        <v>12</v>
      </c>
      <c r="B13" s="5" t="s">
        <v>43</v>
      </c>
      <c r="C13" t="s">
        <v>169</v>
      </c>
      <c r="D13" t="s">
        <v>170</v>
      </c>
      <c r="E13" t="s">
        <v>171</v>
      </c>
      <c r="F13" t="s">
        <v>172</v>
      </c>
      <c r="G13" s="1">
        <v>44236</v>
      </c>
      <c r="H13">
        <v>2020</v>
      </c>
      <c r="I13" t="s">
        <v>2830</v>
      </c>
      <c r="K13">
        <v>1920</v>
      </c>
      <c r="L13" t="s">
        <v>2843</v>
      </c>
      <c r="M13" t="s">
        <v>173</v>
      </c>
      <c r="N13" t="s">
        <v>174</v>
      </c>
      <c r="O13" t="s">
        <v>175</v>
      </c>
      <c r="P13" t="s">
        <v>176</v>
      </c>
      <c r="Q13" t="s">
        <v>2830</v>
      </c>
      <c r="R13" t="s">
        <v>177</v>
      </c>
      <c r="S13" t="s">
        <v>178</v>
      </c>
      <c r="T13" t="s">
        <v>179</v>
      </c>
      <c r="U13" t="s">
        <v>180</v>
      </c>
      <c r="V13" t="s">
        <v>181</v>
      </c>
      <c r="W13" t="s">
        <v>2830</v>
      </c>
      <c r="X13">
        <v>7</v>
      </c>
      <c r="Z13">
        <v>34</v>
      </c>
      <c r="AA13" t="s">
        <v>43</v>
      </c>
      <c r="AB13" s="1">
        <v>44236</v>
      </c>
      <c r="AC13" t="s">
        <v>2830</v>
      </c>
      <c r="AD13" t="s">
        <v>2830</v>
      </c>
      <c r="AE13" t="s">
        <v>43</v>
      </c>
      <c r="AF13" t="s">
        <v>57</v>
      </c>
    </row>
    <row r="14" spans="1:33" x14ac:dyDescent="0.3">
      <c r="A14" s="3">
        <v>13</v>
      </c>
      <c r="B14" s="3" t="s">
        <v>43</v>
      </c>
      <c r="C14" t="s">
        <v>182</v>
      </c>
      <c r="D14" t="s">
        <v>183</v>
      </c>
      <c r="E14" t="s">
        <v>184</v>
      </c>
      <c r="F14" t="s">
        <v>185</v>
      </c>
      <c r="G14" s="1">
        <v>42761</v>
      </c>
      <c r="H14">
        <v>2016</v>
      </c>
      <c r="I14" t="s">
        <v>2830</v>
      </c>
      <c r="K14">
        <v>1099</v>
      </c>
      <c r="L14" t="s">
        <v>2844</v>
      </c>
      <c r="M14" t="s">
        <v>186</v>
      </c>
      <c r="N14" t="s">
        <v>2830</v>
      </c>
      <c r="O14" t="s">
        <v>187</v>
      </c>
      <c r="P14" t="s">
        <v>188</v>
      </c>
      <c r="Q14" t="s">
        <v>2830</v>
      </c>
      <c r="R14" t="s">
        <v>189</v>
      </c>
      <c r="S14" t="s">
        <v>190</v>
      </c>
      <c r="T14" t="s">
        <v>191</v>
      </c>
      <c r="U14" t="s">
        <v>192</v>
      </c>
      <c r="V14" t="s">
        <v>193</v>
      </c>
      <c r="W14" t="s">
        <v>2830</v>
      </c>
      <c r="X14">
        <v>1</v>
      </c>
      <c r="Z14">
        <v>15</v>
      </c>
      <c r="AA14" t="s">
        <v>2830</v>
      </c>
      <c r="AB14" s="1">
        <v>42761</v>
      </c>
      <c r="AC14" t="s">
        <v>2830</v>
      </c>
      <c r="AD14" t="s">
        <v>2830</v>
      </c>
      <c r="AE14" t="s">
        <v>43</v>
      </c>
      <c r="AF14" t="s">
        <v>57</v>
      </c>
    </row>
    <row r="15" spans="1:33" x14ac:dyDescent="0.3">
      <c r="A15" s="4">
        <v>14</v>
      </c>
      <c r="B15" s="5" t="s">
        <v>43</v>
      </c>
      <c r="C15" t="s">
        <v>194</v>
      </c>
      <c r="D15" t="s">
        <v>195</v>
      </c>
      <c r="E15" t="s">
        <v>196</v>
      </c>
      <c r="F15" t="s">
        <v>109</v>
      </c>
      <c r="G15" s="1">
        <v>44726</v>
      </c>
      <c r="H15">
        <v>2022</v>
      </c>
      <c r="I15" t="s">
        <v>2845</v>
      </c>
      <c r="J15">
        <v>9</v>
      </c>
      <c r="K15">
        <v>6503</v>
      </c>
      <c r="L15" t="s">
        <v>2846</v>
      </c>
      <c r="M15" t="s">
        <v>197</v>
      </c>
      <c r="N15" t="s">
        <v>111</v>
      </c>
      <c r="O15" t="s">
        <v>2830</v>
      </c>
      <c r="P15" t="s">
        <v>198</v>
      </c>
      <c r="Q15" t="s">
        <v>199</v>
      </c>
      <c r="R15" t="s">
        <v>200</v>
      </c>
      <c r="S15" t="s">
        <v>201</v>
      </c>
      <c r="T15" t="s">
        <v>202</v>
      </c>
      <c r="U15" t="s">
        <v>203</v>
      </c>
      <c r="V15" t="s">
        <v>204</v>
      </c>
      <c r="W15" t="s">
        <v>2830</v>
      </c>
      <c r="X15">
        <v>16</v>
      </c>
      <c r="Z15">
        <v>36</v>
      </c>
      <c r="AA15" t="s">
        <v>43</v>
      </c>
      <c r="AB15" s="1">
        <v>44561</v>
      </c>
      <c r="AC15" t="s">
        <v>2830</v>
      </c>
      <c r="AD15" t="s">
        <v>2830</v>
      </c>
      <c r="AE15" t="s">
        <v>43</v>
      </c>
      <c r="AF15" t="s">
        <v>44</v>
      </c>
    </row>
    <row r="16" spans="1:33" x14ac:dyDescent="0.3">
      <c r="A16" s="3">
        <v>15</v>
      </c>
      <c r="B16" s="3" t="s">
        <v>43</v>
      </c>
      <c r="C16" t="s">
        <v>205</v>
      </c>
      <c r="D16" t="s">
        <v>206</v>
      </c>
      <c r="E16" t="s">
        <v>207</v>
      </c>
      <c r="F16" t="s">
        <v>208</v>
      </c>
      <c r="G16" s="1">
        <v>44146</v>
      </c>
      <c r="H16">
        <v>2020</v>
      </c>
      <c r="I16" t="s">
        <v>2830</v>
      </c>
      <c r="K16">
        <v>267</v>
      </c>
      <c r="L16" t="s">
        <v>2847</v>
      </c>
      <c r="M16" t="s">
        <v>209</v>
      </c>
      <c r="N16" t="s">
        <v>2830</v>
      </c>
      <c r="O16" t="s">
        <v>210</v>
      </c>
      <c r="P16" t="s">
        <v>211</v>
      </c>
      <c r="Q16" t="s">
        <v>2830</v>
      </c>
      <c r="R16" t="s">
        <v>212</v>
      </c>
      <c r="S16" t="s">
        <v>213</v>
      </c>
      <c r="T16" t="s">
        <v>214</v>
      </c>
      <c r="U16" t="s">
        <v>215</v>
      </c>
      <c r="V16" t="s">
        <v>216</v>
      </c>
      <c r="W16" t="s">
        <v>2830</v>
      </c>
      <c r="Z16">
        <v>15</v>
      </c>
      <c r="AA16" t="s">
        <v>43</v>
      </c>
      <c r="AB16" s="1">
        <v>44146</v>
      </c>
      <c r="AC16" t="s">
        <v>2830</v>
      </c>
      <c r="AD16" t="s">
        <v>2830</v>
      </c>
      <c r="AE16" t="s">
        <v>43</v>
      </c>
      <c r="AF16" t="s">
        <v>57</v>
      </c>
    </row>
    <row r="17" spans="1:32" x14ac:dyDescent="0.3">
      <c r="A17" s="4">
        <v>16</v>
      </c>
      <c r="B17" s="5" t="s">
        <v>43</v>
      </c>
      <c r="C17" t="s">
        <v>217</v>
      </c>
      <c r="D17" t="s">
        <v>218</v>
      </c>
      <c r="E17" t="s">
        <v>219</v>
      </c>
      <c r="F17" t="s">
        <v>220</v>
      </c>
      <c r="G17" s="1">
        <v>43629</v>
      </c>
      <c r="H17">
        <v>2019</v>
      </c>
      <c r="I17" t="s">
        <v>2830</v>
      </c>
      <c r="K17">
        <v>85</v>
      </c>
      <c r="L17" t="s">
        <v>2848</v>
      </c>
      <c r="M17" t="s">
        <v>221</v>
      </c>
      <c r="N17" t="s">
        <v>2830</v>
      </c>
      <c r="O17" t="s">
        <v>222</v>
      </c>
      <c r="P17" t="s">
        <v>223</v>
      </c>
      <c r="Q17" t="s">
        <v>2830</v>
      </c>
      <c r="R17" t="s">
        <v>224</v>
      </c>
      <c r="S17" t="s">
        <v>225</v>
      </c>
      <c r="T17" t="s">
        <v>226</v>
      </c>
      <c r="U17" t="s">
        <v>227</v>
      </c>
      <c r="V17" t="s">
        <v>228</v>
      </c>
      <c r="W17" t="s">
        <v>2830</v>
      </c>
      <c r="X17">
        <v>1</v>
      </c>
      <c r="Z17">
        <v>10</v>
      </c>
      <c r="AA17" t="s">
        <v>43</v>
      </c>
      <c r="AB17" s="1">
        <v>43629</v>
      </c>
      <c r="AC17" t="s">
        <v>2830</v>
      </c>
      <c r="AD17" t="s">
        <v>2830</v>
      </c>
      <c r="AE17" t="s">
        <v>43</v>
      </c>
      <c r="AF17" t="s">
        <v>57</v>
      </c>
    </row>
    <row r="18" spans="1:32" x14ac:dyDescent="0.3">
      <c r="A18" s="3">
        <v>17</v>
      </c>
      <c r="B18" s="3" t="s">
        <v>43</v>
      </c>
      <c r="C18" t="s">
        <v>229</v>
      </c>
      <c r="D18" t="s">
        <v>230</v>
      </c>
      <c r="E18" t="s">
        <v>231</v>
      </c>
      <c r="F18" t="s">
        <v>232</v>
      </c>
      <c r="G18" s="1">
        <v>44466</v>
      </c>
      <c r="H18">
        <v>2021</v>
      </c>
      <c r="I18" t="s">
        <v>2830</v>
      </c>
      <c r="K18">
        <v>238</v>
      </c>
      <c r="L18" t="s">
        <v>2849</v>
      </c>
      <c r="M18" t="s">
        <v>233</v>
      </c>
      <c r="N18" t="s">
        <v>2830</v>
      </c>
      <c r="O18" t="s">
        <v>234</v>
      </c>
      <c r="P18" t="s">
        <v>235</v>
      </c>
      <c r="Q18" t="s">
        <v>2830</v>
      </c>
      <c r="R18" t="s">
        <v>236</v>
      </c>
      <c r="S18" t="s">
        <v>237</v>
      </c>
      <c r="T18" t="s">
        <v>238</v>
      </c>
      <c r="U18" t="s">
        <v>239</v>
      </c>
      <c r="V18" t="s">
        <v>240</v>
      </c>
      <c r="W18" t="s">
        <v>2830</v>
      </c>
      <c r="X18">
        <v>2</v>
      </c>
      <c r="Z18">
        <v>20</v>
      </c>
      <c r="AA18" t="s">
        <v>43</v>
      </c>
      <c r="AB18" s="1">
        <v>44466</v>
      </c>
      <c r="AC18" t="s">
        <v>2830</v>
      </c>
      <c r="AD18" t="s">
        <v>2830</v>
      </c>
      <c r="AE18" t="s">
        <v>43</v>
      </c>
      <c r="AF18" t="s">
        <v>57</v>
      </c>
    </row>
    <row r="19" spans="1:32" x14ac:dyDescent="0.3">
      <c r="A19" s="4">
        <v>18</v>
      </c>
      <c r="B19" s="5" t="s">
        <v>43</v>
      </c>
      <c r="C19" t="s">
        <v>241</v>
      </c>
      <c r="D19" t="s">
        <v>242</v>
      </c>
      <c r="E19" t="s">
        <v>243</v>
      </c>
      <c r="F19" t="s">
        <v>244</v>
      </c>
      <c r="G19" s="1">
        <v>44882</v>
      </c>
      <c r="H19">
        <v>2022</v>
      </c>
      <c r="I19" t="s">
        <v>2830</v>
      </c>
      <c r="K19">
        <v>1</v>
      </c>
      <c r="L19" t="s">
        <v>2833</v>
      </c>
      <c r="M19" t="s">
        <v>245</v>
      </c>
      <c r="N19" t="s">
        <v>2830</v>
      </c>
      <c r="O19" t="s">
        <v>246</v>
      </c>
      <c r="P19" t="s">
        <v>247</v>
      </c>
      <c r="Q19" t="s">
        <v>2830</v>
      </c>
      <c r="R19" t="s">
        <v>248</v>
      </c>
      <c r="S19" t="s">
        <v>249</v>
      </c>
      <c r="T19" t="s">
        <v>250</v>
      </c>
      <c r="U19" t="s">
        <v>251</v>
      </c>
      <c r="V19" t="s">
        <v>252</v>
      </c>
      <c r="W19" t="s">
        <v>2830</v>
      </c>
      <c r="Z19">
        <v>17</v>
      </c>
      <c r="AA19" t="s">
        <v>43</v>
      </c>
      <c r="AB19" s="1">
        <v>44882</v>
      </c>
      <c r="AC19" t="s">
        <v>2830</v>
      </c>
      <c r="AD19" t="s">
        <v>2830</v>
      </c>
      <c r="AE19" t="s">
        <v>43</v>
      </c>
      <c r="AF19" t="s">
        <v>57</v>
      </c>
    </row>
    <row r="20" spans="1:32" x14ac:dyDescent="0.3">
      <c r="A20" s="3">
        <v>19</v>
      </c>
      <c r="B20" s="3" t="s">
        <v>43</v>
      </c>
      <c r="C20" t="s">
        <v>253</v>
      </c>
      <c r="D20" t="s">
        <v>254</v>
      </c>
      <c r="E20" t="s">
        <v>255</v>
      </c>
      <c r="F20" t="s">
        <v>256</v>
      </c>
      <c r="G20" s="1">
        <v>44732</v>
      </c>
      <c r="H20">
        <v>2022</v>
      </c>
      <c r="I20" t="s">
        <v>2830</v>
      </c>
      <c r="K20">
        <v>623</v>
      </c>
      <c r="L20" t="s">
        <v>2850</v>
      </c>
      <c r="M20" t="s">
        <v>257</v>
      </c>
      <c r="N20" t="s">
        <v>258</v>
      </c>
      <c r="O20" t="s">
        <v>259</v>
      </c>
      <c r="P20" t="s">
        <v>260</v>
      </c>
      <c r="Q20" t="s">
        <v>2830</v>
      </c>
      <c r="R20" t="s">
        <v>261</v>
      </c>
      <c r="S20" t="s">
        <v>262</v>
      </c>
      <c r="T20" t="s">
        <v>263</v>
      </c>
      <c r="U20" t="s">
        <v>264</v>
      </c>
      <c r="V20" t="s">
        <v>265</v>
      </c>
      <c r="W20" t="s">
        <v>2830</v>
      </c>
      <c r="X20">
        <v>1</v>
      </c>
      <c r="Z20">
        <v>44</v>
      </c>
      <c r="AA20" t="s">
        <v>2830</v>
      </c>
      <c r="AB20" s="1">
        <v>44732</v>
      </c>
      <c r="AC20" t="s">
        <v>2830</v>
      </c>
      <c r="AD20" t="s">
        <v>2830</v>
      </c>
      <c r="AE20" t="s">
        <v>43</v>
      </c>
      <c r="AF20" t="s">
        <v>57</v>
      </c>
    </row>
    <row r="21" spans="1:32" x14ac:dyDescent="0.3">
      <c r="A21" s="4">
        <v>20</v>
      </c>
      <c r="B21" s="5" t="s">
        <v>43</v>
      </c>
      <c r="C21" t="s">
        <v>266</v>
      </c>
      <c r="D21" t="s">
        <v>267</v>
      </c>
      <c r="E21" t="s">
        <v>268</v>
      </c>
      <c r="F21" t="s">
        <v>269</v>
      </c>
      <c r="G21" s="1">
        <v>43874</v>
      </c>
      <c r="H21">
        <v>2019</v>
      </c>
      <c r="I21" t="s">
        <v>2830</v>
      </c>
      <c r="K21">
        <v>150</v>
      </c>
      <c r="L21" t="s">
        <v>2851</v>
      </c>
      <c r="M21" t="s">
        <v>270</v>
      </c>
      <c r="N21" t="s">
        <v>271</v>
      </c>
      <c r="O21" t="s">
        <v>272</v>
      </c>
      <c r="P21" t="s">
        <v>273</v>
      </c>
      <c r="Q21" t="s">
        <v>2830</v>
      </c>
      <c r="R21" t="s">
        <v>274</v>
      </c>
      <c r="S21" t="s">
        <v>275</v>
      </c>
      <c r="T21" t="s">
        <v>2830</v>
      </c>
      <c r="U21" t="s">
        <v>276</v>
      </c>
      <c r="V21" t="s">
        <v>277</v>
      </c>
      <c r="W21" t="s">
        <v>2830</v>
      </c>
      <c r="X21">
        <v>3</v>
      </c>
      <c r="Z21">
        <v>24</v>
      </c>
      <c r="AA21" t="s">
        <v>43</v>
      </c>
      <c r="AB21" s="1">
        <v>43874</v>
      </c>
      <c r="AC21" t="s">
        <v>2830</v>
      </c>
      <c r="AD21" t="s">
        <v>2830</v>
      </c>
      <c r="AE21" t="s">
        <v>43</v>
      </c>
      <c r="AF21" t="s">
        <v>57</v>
      </c>
    </row>
    <row r="22" spans="1:32" x14ac:dyDescent="0.3">
      <c r="A22" s="3">
        <v>21</v>
      </c>
      <c r="B22" s="3" t="s">
        <v>43</v>
      </c>
      <c r="C22" t="s">
        <v>278</v>
      </c>
      <c r="D22" t="s">
        <v>279</v>
      </c>
      <c r="E22" t="s">
        <v>280</v>
      </c>
      <c r="F22" t="s">
        <v>281</v>
      </c>
      <c r="G22" s="1">
        <v>43991</v>
      </c>
      <c r="H22">
        <v>2020</v>
      </c>
      <c r="I22" t="s">
        <v>2833</v>
      </c>
      <c r="J22">
        <v>2</v>
      </c>
      <c r="K22">
        <v>548</v>
      </c>
      <c r="L22" t="s">
        <v>2852</v>
      </c>
      <c r="M22" t="s">
        <v>282</v>
      </c>
      <c r="N22" t="s">
        <v>283</v>
      </c>
      <c r="O22" t="s">
        <v>2830</v>
      </c>
      <c r="P22" t="s">
        <v>284</v>
      </c>
      <c r="Q22" t="s">
        <v>2830</v>
      </c>
      <c r="R22" t="s">
        <v>285</v>
      </c>
      <c r="S22" t="s">
        <v>286</v>
      </c>
      <c r="T22" t="s">
        <v>287</v>
      </c>
      <c r="U22" t="s">
        <v>288</v>
      </c>
      <c r="V22" t="s">
        <v>289</v>
      </c>
      <c r="W22" t="s">
        <v>2830</v>
      </c>
      <c r="X22">
        <v>42</v>
      </c>
      <c r="Z22">
        <v>50</v>
      </c>
      <c r="AA22" t="s">
        <v>43</v>
      </c>
      <c r="AB22" s="1">
        <v>43843</v>
      </c>
      <c r="AC22" t="s">
        <v>2830</v>
      </c>
      <c r="AD22" t="s">
        <v>2830</v>
      </c>
      <c r="AE22" t="s">
        <v>43</v>
      </c>
      <c r="AF22" t="s">
        <v>44</v>
      </c>
    </row>
    <row r="23" spans="1:32" x14ac:dyDescent="0.3">
      <c r="A23" s="4">
        <v>22</v>
      </c>
      <c r="B23" s="5" t="s">
        <v>43</v>
      </c>
      <c r="C23" t="s">
        <v>290</v>
      </c>
      <c r="D23" t="s">
        <v>291</v>
      </c>
      <c r="E23" t="s">
        <v>292</v>
      </c>
      <c r="F23" t="s">
        <v>109</v>
      </c>
      <c r="G23" s="1">
        <v>43950</v>
      </c>
      <c r="H23">
        <v>2020</v>
      </c>
      <c r="I23" t="s">
        <v>2836</v>
      </c>
      <c r="J23">
        <v>8</v>
      </c>
      <c r="K23">
        <v>5244</v>
      </c>
      <c r="L23" t="s">
        <v>2853</v>
      </c>
      <c r="M23" t="s">
        <v>293</v>
      </c>
      <c r="N23" t="s">
        <v>111</v>
      </c>
      <c r="O23" t="s">
        <v>2830</v>
      </c>
      <c r="P23" t="s">
        <v>294</v>
      </c>
      <c r="Q23" t="s">
        <v>295</v>
      </c>
      <c r="R23" t="s">
        <v>296</v>
      </c>
      <c r="S23" t="s">
        <v>297</v>
      </c>
      <c r="T23" t="s">
        <v>298</v>
      </c>
      <c r="U23" t="s">
        <v>299</v>
      </c>
      <c r="V23" t="s">
        <v>300</v>
      </c>
      <c r="W23" t="s">
        <v>2830</v>
      </c>
      <c r="X23">
        <v>89</v>
      </c>
      <c r="Z23">
        <v>32</v>
      </c>
      <c r="AA23" t="s">
        <v>43</v>
      </c>
      <c r="AB23" s="1">
        <v>43780</v>
      </c>
      <c r="AC23" t="s">
        <v>2830</v>
      </c>
      <c r="AD23" t="s">
        <v>2830</v>
      </c>
      <c r="AE23" t="s">
        <v>43</v>
      </c>
      <c r="AF23" t="s">
        <v>44</v>
      </c>
    </row>
    <row r="24" spans="1:32" x14ac:dyDescent="0.3">
      <c r="A24" s="3">
        <v>23</v>
      </c>
      <c r="B24" s="3" t="s">
        <v>43</v>
      </c>
      <c r="C24" t="s">
        <v>301</v>
      </c>
      <c r="D24" t="s">
        <v>302</v>
      </c>
      <c r="E24" t="s">
        <v>303</v>
      </c>
      <c r="F24" t="s">
        <v>304</v>
      </c>
      <c r="G24" s="1">
        <v>44721</v>
      </c>
      <c r="H24">
        <v>2022</v>
      </c>
      <c r="I24" t="s">
        <v>2854</v>
      </c>
      <c r="J24">
        <v>2</v>
      </c>
      <c r="K24">
        <v>1705</v>
      </c>
      <c r="L24" t="s">
        <v>2855</v>
      </c>
      <c r="M24" t="s">
        <v>305</v>
      </c>
      <c r="N24" t="s">
        <v>306</v>
      </c>
      <c r="O24" t="s">
        <v>2830</v>
      </c>
      <c r="P24" t="s">
        <v>307</v>
      </c>
      <c r="Q24" t="s">
        <v>308</v>
      </c>
      <c r="R24" t="s">
        <v>309</v>
      </c>
      <c r="S24" t="s">
        <v>310</v>
      </c>
      <c r="T24" t="s">
        <v>311</v>
      </c>
      <c r="U24" t="s">
        <v>312</v>
      </c>
      <c r="V24" t="s">
        <v>313</v>
      </c>
      <c r="W24" t="s">
        <v>2830</v>
      </c>
      <c r="X24">
        <v>4</v>
      </c>
      <c r="Z24">
        <v>38</v>
      </c>
      <c r="AA24" t="s">
        <v>43</v>
      </c>
      <c r="AB24" s="1">
        <v>44610</v>
      </c>
      <c r="AC24" t="s">
        <v>2830</v>
      </c>
      <c r="AD24" t="s">
        <v>2830</v>
      </c>
      <c r="AE24" t="s">
        <v>43</v>
      </c>
      <c r="AF24" t="s">
        <v>44</v>
      </c>
    </row>
    <row r="25" spans="1:32" x14ac:dyDescent="0.3">
      <c r="A25" s="4">
        <v>24</v>
      </c>
      <c r="B25" s="5" t="s">
        <v>43</v>
      </c>
      <c r="C25" t="s">
        <v>314</v>
      </c>
      <c r="D25" t="s">
        <v>315</v>
      </c>
      <c r="E25" t="s">
        <v>316</v>
      </c>
      <c r="F25" t="s">
        <v>317</v>
      </c>
      <c r="G25" s="1">
        <v>44522</v>
      </c>
      <c r="H25">
        <v>2021</v>
      </c>
      <c r="I25" t="s">
        <v>2856</v>
      </c>
      <c r="K25">
        <v>1</v>
      </c>
      <c r="L25" t="s">
        <v>2857</v>
      </c>
      <c r="M25" t="s">
        <v>318</v>
      </c>
      <c r="N25" t="s">
        <v>319</v>
      </c>
      <c r="O25" t="s">
        <v>2830</v>
      </c>
      <c r="P25" t="s">
        <v>320</v>
      </c>
      <c r="Q25" t="s">
        <v>321</v>
      </c>
      <c r="R25" t="s">
        <v>322</v>
      </c>
      <c r="S25" t="s">
        <v>323</v>
      </c>
      <c r="T25" t="s">
        <v>324</v>
      </c>
      <c r="U25" t="s">
        <v>325</v>
      </c>
      <c r="V25" t="s">
        <v>326</v>
      </c>
      <c r="W25" t="s">
        <v>2830</v>
      </c>
      <c r="X25">
        <v>6</v>
      </c>
      <c r="Z25">
        <v>36</v>
      </c>
      <c r="AA25" t="s">
        <v>43</v>
      </c>
      <c r="AB25" s="1">
        <v>44508</v>
      </c>
      <c r="AC25" t="s">
        <v>2830</v>
      </c>
      <c r="AD25" t="s">
        <v>2830</v>
      </c>
      <c r="AE25" t="s">
        <v>43</v>
      </c>
      <c r="AF25" t="s">
        <v>44</v>
      </c>
    </row>
    <row r="26" spans="1:32" x14ac:dyDescent="0.3">
      <c r="A26" s="3">
        <v>25</v>
      </c>
      <c r="B26" s="3" t="s">
        <v>43</v>
      </c>
      <c r="C26" t="s">
        <v>327</v>
      </c>
      <c r="D26" t="s">
        <v>328</v>
      </c>
      <c r="E26" t="s">
        <v>329</v>
      </c>
      <c r="F26" t="s">
        <v>330</v>
      </c>
      <c r="G26" s="1">
        <v>43482</v>
      </c>
      <c r="H26">
        <v>2018</v>
      </c>
      <c r="I26" t="s">
        <v>2830</v>
      </c>
      <c r="K26">
        <v>3057</v>
      </c>
      <c r="L26" t="s">
        <v>2858</v>
      </c>
      <c r="M26" t="s">
        <v>331</v>
      </c>
      <c r="N26" t="s">
        <v>332</v>
      </c>
      <c r="O26" t="s">
        <v>333</v>
      </c>
      <c r="P26" t="s">
        <v>334</v>
      </c>
      <c r="Q26" t="s">
        <v>2830</v>
      </c>
      <c r="R26" t="s">
        <v>335</v>
      </c>
      <c r="S26" t="s">
        <v>336</v>
      </c>
      <c r="T26" t="s">
        <v>337</v>
      </c>
      <c r="U26" t="s">
        <v>338</v>
      </c>
      <c r="V26" t="s">
        <v>339</v>
      </c>
      <c r="W26" t="s">
        <v>2830</v>
      </c>
      <c r="X26">
        <v>8</v>
      </c>
      <c r="Z26">
        <v>18</v>
      </c>
      <c r="AA26" t="s">
        <v>43</v>
      </c>
      <c r="AB26" s="1">
        <v>43482</v>
      </c>
      <c r="AC26" t="s">
        <v>2830</v>
      </c>
      <c r="AD26" t="s">
        <v>2830</v>
      </c>
      <c r="AE26" t="s">
        <v>43</v>
      </c>
      <c r="AF26" t="s">
        <v>57</v>
      </c>
    </row>
    <row r="27" spans="1:32" x14ac:dyDescent="0.3">
      <c r="A27" s="4">
        <v>26</v>
      </c>
      <c r="B27" s="5" t="s">
        <v>43</v>
      </c>
      <c r="C27" t="s">
        <v>340</v>
      </c>
      <c r="D27" t="s">
        <v>341</v>
      </c>
      <c r="E27" t="s">
        <v>342</v>
      </c>
      <c r="F27" t="s">
        <v>343</v>
      </c>
      <c r="G27" s="1">
        <v>43415</v>
      </c>
      <c r="H27">
        <v>2018</v>
      </c>
      <c r="I27" t="s">
        <v>2830</v>
      </c>
      <c r="K27">
        <v>140</v>
      </c>
      <c r="L27" t="s">
        <v>2859</v>
      </c>
      <c r="M27" t="s">
        <v>344</v>
      </c>
      <c r="N27" t="s">
        <v>2830</v>
      </c>
      <c r="O27" t="s">
        <v>345</v>
      </c>
      <c r="P27" t="s">
        <v>346</v>
      </c>
      <c r="Q27" t="s">
        <v>2830</v>
      </c>
      <c r="R27" t="s">
        <v>347</v>
      </c>
      <c r="S27" t="s">
        <v>348</v>
      </c>
      <c r="T27" t="s">
        <v>349</v>
      </c>
      <c r="U27" t="s">
        <v>350</v>
      </c>
      <c r="V27" t="s">
        <v>351</v>
      </c>
      <c r="W27" t="s">
        <v>2830</v>
      </c>
      <c r="X27">
        <v>9</v>
      </c>
      <c r="Z27">
        <v>10</v>
      </c>
      <c r="AA27" t="s">
        <v>43</v>
      </c>
      <c r="AB27" s="1">
        <v>43415</v>
      </c>
      <c r="AC27" t="s">
        <v>2830</v>
      </c>
      <c r="AD27" t="s">
        <v>2830</v>
      </c>
      <c r="AE27" t="s">
        <v>43</v>
      </c>
      <c r="AF27" t="s">
        <v>57</v>
      </c>
    </row>
    <row r="28" spans="1:32" x14ac:dyDescent="0.3">
      <c r="A28" s="3">
        <v>27</v>
      </c>
      <c r="B28" s="3" t="s">
        <v>43</v>
      </c>
      <c r="C28" t="s">
        <v>352</v>
      </c>
      <c r="D28" t="s">
        <v>353</v>
      </c>
      <c r="E28" t="s">
        <v>354</v>
      </c>
      <c r="F28" t="s">
        <v>355</v>
      </c>
      <c r="G28" s="1">
        <v>43413</v>
      </c>
      <c r="H28">
        <v>2018</v>
      </c>
      <c r="I28" t="s">
        <v>2860</v>
      </c>
      <c r="J28">
        <v>6</v>
      </c>
      <c r="K28">
        <v>931</v>
      </c>
      <c r="L28" t="s">
        <v>2861</v>
      </c>
      <c r="M28" t="s">
        <v>356</v>
      </c>
      <c r="N28" t="s">
        <v>357</v>
      </c>
      <c r="O28" t="s">
        <v>2830</v>
      </c>
      <c r="P28" t="s">
        <v>358</v>
      </c>
      <c r="Q28" t="s">
        <v>359</v>
      </c>
      <c r="R28" t="s">
        <v>360</v>
      </c>
      <c r="S28" t="s">
        <v>361</v>
      </c>
      <c r="T28" t="s">
        <v>362</v>
      </c>
      <c r="U28" t="s">
        <v>363</v>
      </c>
      <c r="V28" t="s">
        <v>364</v>
      </c>
      <c r="W28" t="s">
        <v>2830</v>
      </c>
      <c r="X28">
        <v>78</v>
      </c>
      <c r="Z28">
        <v>54</v>
      </c>
      <c r="AA28" t="s">
        <v>43</v>
      </c>
      <c r="AB28" s="1">
        <v>43021</v>
      </c>
      <c r="AC28" t="s">
        <v>2830</v>
      </c>
      <c r="AD28" t="s">
        <v>2830</v>
      </c>
      <c r="AE28" t="s">
        <v>43</v>
      </c>
      <c r="AF28" t="s">
        <v>44</v>
      </c>
    </row>
    <row r="29" spans="1:32" x14ac:dyDescent="0.3">
      <c r="A29" s="4">
        <v>28</v>
      </c>
      <c r="B29" s="5" t="s">
        <v>43</v>
      </c>
      <c r="C29" t="s">
        <v>365</v>
      </c>
      <c r="D29" t="s">
        <v>366</v>
      </c>
      <c r="E29" t="s">
        <v>367</v>
      </c>
      <c r="F29" t="s">
        <v>368</v>
      </c>
      <c r="G29" s="1">
        <v>44179</v>
      </c>
      <c r="H29">
        <v>2020</v>
      </c>
      <c r="I29" t="s">
        <v>2830</v>
      </c>
      <c r="K29">
        <v>2822</v>
      </c>
      <c r="L29" t="s">
        <v>2862</v>
      </c>
      <c r="M29" t="s">
        <v>369</v>
      </c>
      <c r="N29" t="s">
        <v>332</v>
      </c>
      <c r="O29" t="s">
        <v>370</v>
      </c>
      <c r="P29" t="s">
        <v>371</v>
      </c>
      <c r="Q29" t="s">
        <v>2830</v>
      </c>
      <c r="R29" t="s">
        <v>372</v>
      </c>
      <c r="S29" t="s">
        <v>373</v>
      </c>
      <c r="T29" t="s">
        <v>374</v>
      </c>
      <c r="U29" t="s">
        <v>375</v>
      </c>
      <c r="V29" t="s">
        <v>376</v>
      </c>
      <c r="W29" t="s">
        <v>2830</v>
      </c>
      <c r="X29">
        <v>1</v>
      </c>
      <c r="Z29">
        <v>33</v>
      </c>
      <c r="AA29" t="s">
        <v>43</v>
      </c>
      <c r="AB29" s="1">
        <v>44179</v>
      </c>
      <c r="AC29" t="s">
        <v>2830</v>
      </c>
      <c r="AD29" t="s">
        <v>2830</v>
      </c>
      <c r="AE29" t="s">
        <v>43</v>
      </c>
      <c r="AF29" t="s">
        <v>57</v>
      </c>
    </row>
    <row r="30" spans="1:32" x14ac:dyDescent="0.3">
      <c r="A30" s="3">
        <v>29</v>
      </c>
      <c r="B30" s="3" t="s">
        <v>43</v>
      </c>
      <c r="C30" t="s">
        <v>377</v>
      </c>
      <c r="D30" t="s">
        <v>378</v>
      </c>
      <c r="E30" t="s">
        <v>379</v>
      </c>
      <c r="F30" t="s">
        <v>380</v>
      </c>
      <c r="G30" s="1">
        <v>44446</v>
      </c>
      <c r="H30">
        <v>2021</v>
      </c>
      <c r="I30" t="s">
        <v>2830</v>
      </c>
      <c r="K30">
        <v>19</v>
      </c>
      <c r="L30" t="s">
        <v>2863</v>
      </c>
      <c r="M30" t="s">
        <v>381</v>
      </c>
      <c r="N30" t="s">
        <v>2830</v>
      </c>
      <c r="O30" t="s">
        <v>382</v>
      </c>
      <c r="P30" t="s">
        <v>383</v>
      </c>
      <c r="Q30" t="s">
        <v>2830</v>
      </c>
      <c r="R30" t="s">
        <v>384</v>
      </c>
      <c r="S30" t="s">
        <v>385</v>
      </c>
      <c r="T30" t="s">
        <v>386</v>
      </c>
      <c r="U30" t="s">
        <v>387</v>
      </c>
      <c r="V30" t="s">
        <v>388</v>
      </c>
      <c r="W30" t="s">
        <v>2830</v>
      </c>
      <c r="Z30">
        <v>16</v>
      </c>
      <c r="AA30" t="s">
        <v>43</v>
      </c>
      <c r="AB30" s="1">
        <v>44446</v>
      </c>
      <c r="AC30" t="s">
        <v>2830</v>
      </c>
      <c r="AD30" t="s">
        <v>2830</v>
      </c>
      <c r="AE30" t="s">
        <v>43</v>
      </c>
      <c r="AF30" t="s">
        <v>57</v>
      </c>
    </row>
    <row r="31" spans="1:32" x14ac:dyDescent="0.3">
      <c r="A31" s="4">
        <v>30</v>
      </c>
      <c r="B31" s="5" t="s">
        <v>43</v>
      </c>
      <c r="C31" t="s">
        <v>389</v>
      </c>
      <c r="D31" t="s">
        <v>390</v>
      </c>
      <c r="E31" t="s">
        <v>391</v>
      </c>
      <c r="F31" t="s">
        <v>392</v>
      </c>
      <c r="G31" s="1">
        <v>44797</v>
      </c>
      <c r="H31">
        <v>2022</v>
      </c>
      <c r="I31" t="s">
        <v>2830</v>
      </c>
      <c r="K31">
        <v>321</v>
      </c>
      <c r="L31" t="s">
        <v>2864</v>
      </c>
      <c r="M31" t="s">
        <v>393</v>
      </c>
      <c r="N31" t="s">
        <v>394</v>
      </c>
      <c r="O31" t="s">
        <v>395</v>
      </c>
      <c r="P31" t="s">
        <v>396</v>
      </c>
      <c r="Q31" t="s">
        <v>2830</v>
      </c>
      <c r="R31" t="s">
        <v>397</v>
      </c>
      <c r="S31" t="s">
        <v>398</v>
      </c>
      <c r="T31" t="s">
        <v>399</v>
      </c>
      <c r="U31" t="s">
        <v>400</v>
      </c>
      <c r="V31" t="s">
        <v>401</v>
      </c>
      <c r="W31" t="s">
        <v>2830</v>
      </c>
      <c r="Z31">
        <v>18</v>
      </c>
      <c r="AA31" t="s">
        <v>43</v>
      </c>
      <c r="AB31" s="1">
        <v>44797</v>
      </c>
      <c r="AC31" t="s">
        <v>2830</v>
      </c>
      <c r="AD31" t="s">
        <v>2830</v>
      </c>
      <c r="AE31" t="s">
        <v>43</v>
      </c>
      <c r="AF31" t="s">
        <v>57</v>
      </c>
    </row>
    <row r="32" spans="1:32" x14ac:dyDescent="0.3">
      <c r="A32" s="3">
        <v>31</v>
      </c>
      <c r="B32" s="3" t="s">
        <v>43</v>
      </c>
      <c r="C32" t="s">
        <v>402</v>
      </c>
      <c r="D32" t="s">
        <v>403</v>
      </c>
      <c r="E32" t="s">
        <v>404</v>
      </c>
      <c r="F32" t="s">
        <v>405</v>
      </c>
      <c r="G32" s="1">
        <v>42383</v>
      </c>
      <c r="H32">
        <v>2015</v>
      </c>
      <c r="I32" t="s">
        <v>2830</v>
      </c>
      <c r="K32">
        <v>24</v>
      </c>
      <c r="L32" t="s">
        <v>2865</v>
      </c>
      <c r="M32" t="s">
        <v>406</v>
      </c>
      <c r="N32" t="s">
        <v>2830</v>
      </c>
      <c r="O32" t="s">
        <v>407</v>
      </c>
      <c r="P32" t="s">
        <v>408</v>
      </c>
      <c r="Q32" t="s">
        <v>2830</v>
      </c>
      <c r="R32" t="s">
        <v>409</v>
      </c>
      <c r="S32" t="s">
        <v>410</v>
      </c>
      <c r="T32" t="s">
        <v>411</v>
      </c>
      <c r="U32" t="s">
        <v>412</v>
      </c>
      <c r="V32" t="s">
        <v>413</v>
      </c>
      <c r="W32" t="s">
        <v>2830</v>
      </c>
      <c r="X32">
        <v>46</v>
      </c>
      <c r="Y32">
        <v>2</v>
      </c>
      <c r="Z32">
        <v>30</v>
      </c>
      <c r="AA32" t="s">
        <v>43</v>
      </c>
      <c r="AB32" s="1">
        <v>42383</v>
      </c>
      <c r="AC32" t="s">
        <v>2830</v>
      </c>
      <c r="AD32" t="s">
        <v>2830</v>
      </c>
      <c r="AE32" t="s">
        <v>43</v>
      </c>
      <c r="AF32" t="s">
        <v>57</v>
      </c>
    </row>
    <row r="33" spans="1:32" x14ac:dyDescent="0.3">
      <c r="A33" s="4">
        <v>32</v>
      </c>
      <c r="B33" s="5" t="s">
        <v>43</v>
      </c>
      <c r="C33" t="s">
        <v>414</v>
      </c>
      <c r="D33" t="s">
        <v>415</v>
      </c>
      <c r="E33" t="s">
        <v>416</v>
      </c>
      <c r="F33" t="s">
        <v>417</v>
      </c>
      <c r="G33" s="1">
        <v>44159</v>
      </c>
      <c r="H33">
        <v>2020</v>
      </c>
      <c r="I33" t="s">
        <v>2830</v>
      </c>
      <c r="K33">
        <v>135</v>
      </c>
      <c r="L33" t="s">
        <v>2866</v>
      </c>
      <c r="M33" t="s">
        <v>418</v>
      </c>
      <c r="N33" t="s">
        <v>2830</v>
      </c>
      <c r="O33" t="s">
        <v>419</v>
      </c>
      <c r="P33" t="s">
        <v>420</v>
      </c>
      <c r="Q33" t="s">
        <v>421</v>
      </c>
      <c r="R33" t="s">
        <v>422</v>
      </c>
      <c r="S33" t="s">
        <v>423</v>
      </c>
      <c r="T33" t="s">
        <v>424</v>
      </c>
      <c r="U33" t="s">
        <v>425</v>
      </c>
      <c r="V33" t="s">
        <v>426</v>
      </c>
      <c r="W33" t="s">
        <v>2830</v>
      </c>
      <c r="X33">
        <v>1</v>
      </c>
      <c r="Z33">
        <v>18</v>
      </c>
      <c r="AA33" t="s">
        <v>43</v>
      </c>
      <c r="AB33" s="1">
        <v>44159</v>
      </c>
      <c r="AC33" t="s">
        <v>2830</v>
      </c>
      <c r="AD33" t="s">
        <v>2830</v>
      </c>
      <c r="AE33" t="s">
        <v>43</v>
      </c>
      <c r="AF33" t="s">
        <v>57</v>
      </c>
    </row>
    <row r="34" spans="1:32" x14ac:dyDescent="0.3">
      <c r="A34" s="3">
        <v>33</v>
      </c>
      <c r="B34" s="3" t="s">
        <v>43</v>
      </c>
      <c r="C34" t="s">
        <v>427</v>
      </c>
      <c r="D34" t="s">
        <v>428</v>
      </c>
      <c r="E34" t="s">
        <v>429</v>
      </c>
      <c r="F34" t="s">
        <v>430</v>
      </c>
      <c r="G34" s="1">
        <v>43185</v>
      </c>
      <c r="H34">
        <v>2017</v>
      </c>
      <c r="I34" t="s">
        <v>2830</v>
      </c>
      <c r="K34">
        <v>519</v>
      </c>
      <c r="L34" t="s">
        <v>2867</v>
      </c>
      <c r="M34" t="s">
        <v>431</v>
      </c>
      <c r="N34" t="s">
        <v>2830</v>
      </c>
      <c r="O34" t="s">
        <v>432</v>
      </c>
      <c r="P34" t="s">
        <v>433</v>
      </c>
      <c r="Q34" t="s">
        <v>2830</v>
      </c>
      <c r="R34" t="s">
        <v>434</v>
      </c>
      <c r="S34" t="s">
        <v>435</v>
      </c>
      <c r="T34" t="s">
        <v>436</v>
      </c>
      <c r="U34" t="s">
        <v>437</v>
      </c>
      <c r="V34" t="s">
        <v>438</v>
      </c>
      <c r="W34" t="s">
        <v>2830</v>
      </c>
      <c r="X34">
        <v>20</v>
      </c>
      <c r="Z34">
        <v>19</v>
      </c>
      <c r="AA34" t="s">
        <v>43</v>
      </c>
      <c r="AB34" s="1">
        <v>43185</v>
      </c>
      <c r="AC34" t="s">
        <v>2830</v>
      </c>
      <c r="AD34" t="s">
        <v>2830</v>
      </c>
      <c r="AE34" t="s">
        <v>43</v>
      </c>
      <c r="AF34" t="s">
        <v>57</v>
      </c>
    </row>
    <row r="35" spans="1:32" x14ac:dyDescent="0.3">
      <c r="A35" s="4">
        <v>34</v>
      </c>
      <c r="B35" s="5" t="s">
        <v>43</v>
      </c>
      <c r="C35" t="s">
        <v>439</v>
      </c>
      <c r="D35" t="s">
        <v>440</v>
      </c>
      <c r="E35" t="s">
        <v>441</v>
      </c>
      <c r="F35" t="s">
        <v>442</v>
      </c>
      <c r="G35" s="1">
        <v>44026</v>
      </c>
      <c r="H35">
        <v>2020</v>
      </c>
      <c r="I35" t="s">
        <v>2830</v>
      </c>
      <c r="K35">
        <v>1</v>
      </c>
      <c r="L35" t="s">
        <v>2868</v>
      </c>
      <c r="M35" t="s">
        <v>443</v>
      </c>
      <c r="N35" t="s">
        <v>2830</v>
      </c>
      <c r="O35" t="s">
        <v>444</v>
      </c>
      <c r="P35" t="s">
        <v>445</v>
      </c>
      <c r="Q35" t="s">
        <v>2830</v>
      </c>
      <c r="R35" t="s">
        <v>446</v>
      </c>
      <c r="S35" t="s">
        <v>447</v>
      </c>
      <c r="T35" t="s">
        <v>448</v>
      </c>
      <c r="U35" t="s">
        <v>449</v>
      </c>
      <c r="V35" t="s">
        <v>450</v>
      </c>
      <c r="W35" t="s">
        <v>2830</v>
      </c>
      <c r="X35">
        <v>2</v>
      </c>
      <c r="Z35">
        <v>15</v>
      </c>
      <c r="AA35" t="s">
        <v>43</v>
      </c>
      <c r="AB35" s="1">
        <v>44026</v>
      </c>
      <c r="AC35" t="s">
        <v>2830</v>
      </c>
      <c r="AD35" t="s">
        <v>2830</v>
      </c>
      <c r="AE35" t="s">
        <v>43</v>
      </c>
      <c r="AF35" t="s">
        <v>57</v>
      </c>
    </row>
    <row r="36" spans="1:32" x14ac:dyDescent="0.3">
      <c r="A36" s="3">
        <v>35</v>
      </c>
      <c r="B36" s="3" t="s">
        <v>43</v>
      </c>
      <c r="C36" t="s">
        <v>451</v>
      </c>
      <c r="D36" t="s">
        <v>452</v>
      </c>
      <c r="E36" t="s">
        <v>453</v>
      </c>
      <c r="F36" t="s">
        <v>454</v>
      </c>
      <c r="G36" s="1">
        <v>42233</v>
      </c>
      <c r="H36">
        <v>2015</v>
      </c>
      <c r="I36" t="s">
        <v>2869</v>
      </c>
      <c r="K36">
        <v>169</v>
      </c>
      <c r="L36" t="s">
        <v>2870</v>
      </c>
      <c r="M36" t="s">
        <v>455</v>
      </c>
      <c r="N36" t="s">
        <v>258</v>
      </c>
      <c r="O36" t="s">
        <v>456</v>
      </c>
      <c r="P36" t="s">
        <v>457</v>
      </c>
      <c r="Q36" t="s">
        <v>2830</v>
      </c>
      <c r="R36" t="s">
        <v>458</v>
      </c>
      <c r="S36" t="s">
        <v>459</v>
      </c>
      <c r="T36" t="s">
        <v>460</v>
      </c>
      <c r="U36" t="s">
        <v>461</v>
      </c>
      <c r="V36" t="s">
        <v>462</v>
      </c>
      <c r="W36" t="s">
        <v>2830</v>
      </c>
      <c r="X36">
        <v>47</v>
      </c>
      <c r="Z36">
        <v>31</v>
      </c>
      <c r="AA36" t="s">
        <v>43</v>
      </c>
      <c r="AB36" s="1">
        <v>42233</v>
      </c>
      <c r="AC36" t="s">
        <v>2830</v>
      </c>
      <c r="AD36" t="s">
        <v>2830</v>
      </c>
      <c r="AE36" t="s">
        <v>43</v>
      </c>
      <c r="AF36" t="s">
        <v>57</v>
      </c>
    </row>
    <row r="37" spans="1:32" x14ac:dyDescent="0.3">
      <c r="A37" s="4">
        <v>36</v>
      </c>
      <c r="B37" s="5" t="s">
        <v>43</v>
      </c>
      <c r="C37" t="s">
        <v>463</v>
      </c>
      <c r="D37" t="s">
        <v>464</v>
      </c>
      <c r="E37" t="s">
        <v>465</v>
      </c>
      <c r="F37" t="s">
        <v>466</v>
      </c>
      <c r="G37" s="1">
        <v>44791</v>
      </c>
      <c r="H37">
        <v>2022</v>
      </c>
      <c r="I37" t="s">
        <v>2830</v>
      </c>
      <c r="K37">
        <v>840</v>
      </c>
      <c r="L37" t="s">
        <v>2871</v>
      </c>
      <c r="M37" t="s">
        <v>467</v>
      </c>
      <c r="N37" t="s">
        <v>2830</v>
      </c>
      <c r="O37" t="s">
        <v>468</v>
      </c>
      <c r="P37" t="s">
        <v>469</v>
      </c>
      <c r="Q37" t="s">
        <v>2830</v>
      </c>
      <c r="R37" t="s">
        <v>470</v>
      </c>
      <c r="S37" t="s">
        <v>471</v>
      </c>
      <c r="T37" t="s">
        <v>472</v>
      </c>
      <c r="U37" t="s">
        <v>473</v>
      </c>
      <c r="V37" t="s">
        <v>474</v>
      </c>
      <c r="W37" t="s">
        <v>2830</v>
      </c>
      <c r="Z37">
        <v>28</v>
      </c>
      <c r="AA37" t="s">
        <v>43</v>
      </c>
      <c r="AB37" s="1">
        <v>44791</v>
      </c>
      <c r="AC37" t="s">
        <v>2830</v>
      </c>
      <c r="AD37" t="s">
        <v>2830</v>
      </c>
      <c r="AE37" t="s">
        <v>43</v>
      </c>
      <c r="AF37" t="s">
        <v>57</v>
      </c>
    </row>
    <row r="38" spans="1:32" x14ac:dyDescent="0.3">
      <c r="A38" s="3">
        <v>37</v>
      </c>
      <c r="B38" s="3" t="s">
        <v>43</v>
      </c>
      <c r="C38" t="s">
        <v>475</v>
      </c>
      <c r="D38" t="s">
        <v>476</v>
      </c>
      <c r="E38" t="s">
        <v>477</v>
      </c>
      <c r="F38" t="s">
        <v>478</v>
      </c>
      <c r="G38" s="1">
        <v>42712</v>
      </c>
      <c r="H38">
        <v>2016</v>
      </c>
      <c r="I38" t="s">
        <v>2830</v>
      </c>
      <c r="K38">
        <v>207</v>
      </c>
      <c r="L38" t="s">
        <v>2872</v>
      </c>
      <c r="M38" t="s">
        <v>479</v>
      </c>
      <c r="N38" t="s">
        <v>480</v>
      </c>
      <c r="O38" t="s">
        <v>481</v>
      </c>
      <c r="P38" t="s">
        <v>482</v>
      </c>
      <c r="Q38" t="s">
        <v>2830</v>
      </c>
      <c r="R38" t="s">
        <v>483</v>
      </c>
      <c r="S38" t="s">
        <v>2830</v>
      </c>
      <c r="T38" t="s">
        <v>484</v>
      </c>
      <c r="U38" t="s">
        <v>485</v>
      </c>
      <c r="V38" t="s">
        <v>486</v>
      </c>
      <c r="W38" t="s">
        <v>2830</v>
      </c>
      <c r="X38">
        <v>201</v>
      </c>
      <c r="Z38">
        <v>49</v>
      </c>
      <c r="AA38" t="s">
        <v>43</v>
      </c>
      <c r="AB38" s="1">
        <v>42712</v>
      </c>
      <c r="AC38" t="s">
        <v>2830</v>
      </c>
      <c r="AD38" t="s">
        <v>2830</v>
      </c>
      <c r="AE38" t="s">
        <v>43</v>
      </c>
      <c r="AF38" t="s">
        <v>57</v>
      </c>
    </row>
    <row r="39" spans="1:32" x14ac:dyDescent="0.3">
      <c r="A39" s="4">
        <v>38</v>
      </c>
      <c r="B39" s="5" t="s">
        <v>43</v>
      </c>
      <c r="C39" t="s">
        <v>487</v>
      </c>
      <c r="D39" t="s">
        <v>488</v>
      </c>
      <c r="E39" t="s">
        <v>489</v>
      </c>
      <c r="F39" t="s">
        <v>490</v>
      </c>
      <c r="G39" s="1">
        <v>44203</v>
      </c>
      <c r="H39">
        <v>2020</v>
      </c>
      <c r="I39" t="s">
        <v>2830</v>
      </c>
      <c r="K39">
        <v>1</v>
      </c>
      <c r="L39" t="s">
        <v>2868</v>
      </c>
      <c r="M39" t="s">
        <v>491</v>
      </c>
      <c r="N39" t="s">
        <v>492</v>
      </c>
      <c r="O39" t="s">
        <v>493</v>
      </c>
      <c r="P39" t="s">
        <v>494</v>
      </c>
      <c r="Q39" t="s">
        <v>2830</v>
      </c>
      <c r="R39" t="s">
        <v>495</v>
      </c>
      <c r="S39" t="s">
        <v>496</v>
      </c>
      <c r="T39" t="s">
        <v>497</v>
      </c>
      <c r="U39" t="s">
        <v>498</v>
      </c>
      <c r="V39" t="s">
        <v>499</v>
      </c>
      <c r="W39" t="s">
        <v>2830</v>
      </c>
      <c r="AA39" t="s">
        <v>43</v>
      </c>
      <c r="AB39" s="1">
        <v>44203</v>
      </c>
      <c r="AC39" t="s">
        <v>2830</v>
      </c>
      <c r="AD39" t="s">
        <v>2830</v>
      </c>
      <c r="AE39" t="s">
        <v>43</v>
      </c>
      <c r="AF39" t="s">
        <v>57</v>
      </c>
    </row>
    <row r="40" spans="1:32" x14ac:dyDescent="0.3">
      <c r="A40" s="3">
        <v>39</v>
      </c>
      <c r="B40" s="3" t="s">
        <v>43</v>
      </c>
      <c r="C40" t="s">
        <v>500</v>
      </c>
      <c r="D40" t="s">
        <v>501</v>
      </c>
      <c r="E40" t="s">
        <v>502</v>
      </c>
      <c r="F40" t="s">
        <v>503</v>
      </c>
      <c r="G40" s="1">
        <v>43780</v>
      </c>
      <c r="H40">
        <v>2019</v>
      </c>
      <c r="I40" t="s">
        <v>2873</v>
      </c>
      <c r="J40">
        <v>6</v>
      </c>
      <c r="K40">
        <v>6313</v>
      </c>
      <c r="L40" t="s">
        <v>2874</v>
      </c>
      <c r="M40" t="s">
        <v>504</v>
      </c>
      <c r="N40" t="s">
        <v>505</v>
      </c>
      <c r="O40" t="s">
        <v>2830</v>
      </c>
      <c r="P40" t="s">
        <v>506</v>
      </c>
      <c r="Q40" t="s">
        <v>507</v>
      </c>
      <c r="R40" t="s">
        <v>508</v>
      </c>
      <c r="S40" t="s">
        <v>509</v>
      </c>
      <c r="T40" t="s">
        <v>510</v>
      </c>
      <c r="U40" t="s">
        <v>511</v>
      </c>
      <c r="V40" t="s">
        <v>512</v>
      </c>
      <c r="W40" t="s">
        <v>2830</v>
      </c>
      <c r="X40">
        <v>30</v>
      </c>
      <c r="Z40">
        <v>32</v>
      </c>
      <c r="AA40" t="s">
        <v>43</v>
      </c>
      <c r="AB40" s="1">
        <v>43661</v>
      </c>
      <c r="AC40" t="s">
        <v>2830</v>
      </c>
      <c r="AD40" t="s">
        <v>2830</v>
      </c>
      <c r="AE40" t="s">
        <v>43</v>
      </c>
      <c r="AF40" t="s">
        <v>44</v>
      </c>
    </row>
    <row r="41" spans="1:32" x14ac:dyDescent="0.3">
      <c r="A41" s="4">
        <v>40</v>
      </c>
      <c r="B41" s="5" t="s">
        <v>43</v>
      </c>
      <c r="C41" t="s">
        <v>513</v>
      </c>
      <c r="D41" t="s">
        <v>514</v>
      </c>
      <c r="E41" t="s">
        <v>515</v>
      </c>
      <c r="F41" t="s">
        <v>516</v>
      </c>
      <c r="G41" s="1">
        <v>44735</v>
      </c>
      <c r="H41">
        <v>2022</v>
      </c>
      <c r="I41" t="s">
        <v>2830</v>
      </c>
      <c r="K41">
        <v>80</v>
      </c>
      <c r="L41" t="s">
        <v>2875</v>
      </c>
      <c r="M41" t="s">
        <v>517</v>
      </c>
      <c r="N41" t="s">
        <v>2830</v>
      </c>
      <c r="O41" t="s">
        <v>518</v>
      </c>
      <c r="P41" t="s">
        <v>519</v>
      </c>
      <c r="Q41" t="s">
        <v>2830</v>
      </c>
      <c r="R41" t="s">
        <v>520</v>
      </c>
      <c r="S41" t="s">
        <v>521</v>
      </c>
      <c r="T41" t="s">
        <v>522</v>
      </c>
      <c r="U41" t="s">
        <v>523</v>
      </c>
      <c r="V41" t="s">
        <v>524</v>
      </c>
      <c r="W41" t="s">
        <v>2830</v>
      </c>
      <c r="Z41">
        <v>6</v>
      </c>
      <c r="AA41" t="s">
        <v>43</v>
      </c>
      <c r="AB41" s="1">
        <v>44735</v>
      </c>
      <c r="AC41" t="s">
        <v>2830</v>
      </c>
      <c r="AD41" t="s">
        <v>2830</v>
      </c>
      <c r="AE41" t="s">
        <v>43</v>
      </c>
      <c r="AF41" t="s">
        <v>57</v>
      </c>
    </row>
    <row r="42" spans="1:32" x14ac:dyDescent="0.3">
      <c r="A42" s="3">
        <v>41</v>
      </c>
      <c r="B42" s="3" t="s">
        <v>43</v>
      </c>
      <c r="C42" t="s">
        <v>525</v>
      </c>
      <c r="D42" t="s">
        <v>526</v>
      </c>
      <c r="E42" t="s">
        <v>527</v>
      </c>
      <c r="F42" t="s">
        <v>528</v>
      </c>
      <c r="G42" s="1">
        <v>44776</v>
      </c>
      <c r="H42">
        <v>2022</v>
      </c>
      <c r="I42" t="s">
        <v>2876</v>
      </c>
      <c r="K42">
        <v>1504</v>
      </c>
      <c r="L42" t="s">
        <v>2877</v>
      </c>
      <c r="M42" t="s">
        <v>529</v>
      </c>
      <c r="N42" t="s">
        <v>530</v>
      </c>
      <c r="O42" t="s">
        <v>531</v>
      </c>
      <c r="P42" t="s">
        <v>532</v>
      </c>
      <c r="Q42" t="s">
        <v>2830</v>
      </c>
      <c r="R42" t="s">
        <v>533</v>
      </c>
      <c r="S42" t="s">
        <v>534</v>
      </c>
      <c r="T42" t="s">
        <v>535</v>
      </c>
      <c r="U42" t="s">
        <v>536</v>
      </c>
      <c r="V42" t="s">
        <v>537</v>
      </c>
      <c r="W42" t="s">
        <v>2830</v>
      </c>
      <c r="X42">
        <v>1</v>
      </c>
      <c r="Z42">
        <v>18</v>
      </c>
      <c r="AA42" t="s">
        <v>43</v>
      </c>
      <c r="AB42" s="1">
        <v>44776</v>
      </c>
      <c r="AC42" t="s">
        <v>2830</v>
      </c>
      <c r="AD42" t="s">
        <v>2830</v>
      </c>
      <c r="AE42" t="s">
        <v>43</v>
      </c>
      <c r="AF42" t="s">
        <v>57</v>
      </c>
    </row>
    <row r="43" spans="1:32" x14ac:dyDescent="0.3">
      <c r="A43" s="4">
        <v>42</v>
      </c>
      <c r="B43" s="5" t="s">
        <v>43</v>
      </c>
      <c r="C43" t="s">
        <v>538</v>
      </c>
      <c r="D43" t="s">
        <v>539</v>
      </c>
      <c r="E43" t="s">
        <v>540</v>
      </c>
      <c r="F43" t="s">
        <v>146</v>
      </c>
      <c r="G43" s="1">
        <v>44337</v>
      </c>
      <c r="H43">
        <v>2021</v>
      </c>
      <c r="I43" t="s">
        <v>2839</v>
      </c>
      <c r="K43">
        <v>73522</v>
      </c>
      <c r="L43" t="s">
        <v>2878</v>
      </c>
      <c r="M43" t="s">
        <v>541</v>
      </c>
      <c r="N43" t="s">
        <v>148</v>
      </c>
      <c r="O43" t="s">
        <v>2830</v>
      </c>
      <c r="P43" t="s">
        <v>542</v>
      </c>
      <c r="Q43" t="s">
        <v>543</v>
      </c>
      <c r="R43" t="s">
        <v>544</v>
      </c>
      <c r="S43" t="s">
        <v>545</v>
      </c>
      <c r="T43" t="s">
        <v>546</v>
      </c>
      <c r="U43" t="s">
        <v>547</v>
      </c>
      <c r="V43" t="s">
        <v>548</v>
      </c>
      <c r="W43" t="s">
        <v>2830</v>
      </c>
      <c r="X43">
        <v>4</v>
      </c>
      <c r="Z43">
        <v>45</v>
      </c>
      <c r="AA43" t="s">
        <v>549</v>
      </c>
      <c r="AB43" s="1">
        <v>44316</v>
      </c>
      <c r="AC43" t="s">
        <v>2830</v>
      </c>
      <c r="AD43" t="s">
        <v>2830</v>
      </c>
      <c r="AE43" t="s">
        <v>43</v>
      </c>
      <c r="AF43" t="s">
        <v>44</v>
      </c>
    </row>
    <row r="44" spans="1:32" x14ac:dyDescent="0.3">
      <c r="A44" s="3">
        <v>43</v>
      </c>
      <c r="B44" s="3" t="s">
        <v>43</v>
      </c>
      <c r="C44" t="s">
        <v>550</v>
      </c>
      <c r="D44" t="s">
        <v>551</v>
      </c>
      <c r="E44" t="s">
        <v>552</v>
      </c>
      <c r="F44" t="s">
        <v>553</v>
      </c>
      <c r="G44" s="1">
        <v>42394</v>
      </c>
      <c r="H44">
        <v>2015</v>
      </c>
      <c r="I44" t="s">
        <v>2830</v>
      </c>
      <c r="K44">
        <v>287</v>
      </c>
      <c r="L44" t="s">
        <v>2879</v>
      </c>
      <c r="M44" t="s">
        <v>554</v>
      </c>
      <c r="N44" t="s">
        <v>555</v>
      </c>
      <c r="O44" t="s">
        <v>556</v>
      </c>
      <c r="P44" t="s">
        <v>557</v>
      </c>
      <c r="Q44" t="s">
        <v>2830</v>
      </c>
      <c r="R44" t="s">
        <v>558</v>
      </c>
      <c r="S44" t="s">
        <v>559</v>
      </c>
      <c r="T44" t="s">
        <v>560</v>
      </c>
      <c r="U44" t="s">
        <v>561</v>
      </c>
      <c r="V44" t="s">
        <v>562</v>
      </c>
      <c r="W44" t="s">
        <v>2830</v>
      </c>
      <c r="X44">
        <v>5</v>
      </c>
      <c r="Z44">
        <v>11</v>
      </c>
      <c r="AA44" t="s">
        <v>43</v>
      </c>
      <c r="AB44" s="1">
        <v>42394</v>
      </c>
      <c r="AC44" t="s">
        <v>2830</v>
      </c>
      <c r="AD44" t="s">
        <v>2830</v>
      </c>
      <c r="AE44" t="s">
        <v>43</v>
      </c>
      <c r="AF44" t="s">
        <v>57</v>
      </c>
    </row>
    <row r="45" spans="1:32" x14ac:dyDescent="0.3">
      <c r="A45" s="4">
        <v>44</v>
      </c>
      <c r="B45" s="5" t="s">
        <v>43</v>
      </c>
      <c r="C45" t="s">
        <v>563</v>
      </c>
      <c r="D45" t="s">
        <v>564</v>
      </c>
      <c r="E45" t="s">
        <v>565</v>
      </c>
      <c r="F45" t="s">
        <v>566</v>
      </c>
      <c r="G45" s="1">
        <v>43696</v>
      </c>
      <c r="H45">
        <v>2019</v>
      </c>
      <c r="I45" t="s">
        <v>2830</v>
      </c>
      <c r="K45">
        <v>121</v>
      </c>
      <c r="L45" t="s">
        <v>2880</v>
      </c>
      <c r="M45" t="s">
        <v>567</v>
      </c>
      <c r="N45" t="s">
        <v>2830</v>
      </c>
      <c r="O45" t="s">
        <v>568</v>
      </c>
      <c r="P45" t="s">
        <v>569</v>
      </c>
      <c r="Q45" t="s">
        <v>2830</v>
      </c>
      <c r="R45" t="s">
        <v>570</v>
      </c>
      <c r="S45" t="s">
        <v>571</v>
      </c>
      <c r="T45" t="s">
        <v>572</v>
      </c>
      <c r="U45" t="s">
        <v>573</v>
      </c>
      <c r="V45" t="s">
        <v>574</v>
      </c>
      <c r="W45" t="s">
        <v>2830</v>
      </c>
      <c r="X45">
        <v>128</v>
      </c>
      <c r="Y45">
        <v>1</v>
      </c>
      <c r="Z45">
        <v>57</v>
      </c>
      <c r="AA45" t="s">
        <v>43</v>
      </c>
      <c r="AB45" s="1">
        <v>43696</v>
      </c>
      <c r="AC45" t="s">
        <v>2830</v>
      </c>
      <c r="AD45" t="s">
        <v>2830</v>
      </c>
      <c r="AE45" t="s">
        <v>43</v>
      </c>
      <c r="AF45" t="s">
        <v>57</v>
      </c>
    </row>
    <row r="46" spans="1:32" x14ac:dyDescent="0.3">
      <c r="A46" s="3">
        <v>45</v>
      </c>
      <c r="B46" s="3" t="s">
        <v>43</v>
      </c>
      <c r="C46" t="s">
        <v>575</v>
      </c>
      <c r="D46" t="s">
        <v>576</v>
      </c>
      <c r="E46" t="s">
        <v>577</v>
      </c>
      <c r="F46" t="s">
        <v>578</v>
      </c>
      <c r="G46" s="1">
        <v>43489</v>
      </c>
      <c r="H46">
        <v>2018</v>
      </c>
      <c r="I46" t="s">
        <v>2830</v>
      </c>
      <c r="K46">
        <v>781</v>
      </c>
      <c r="L46" t="s">
        <v>2881</v>
      </c>
      <c r="M46" t="s">
        <v>579</v>
      </c>
      <c r="N46" t="s">
        <v>2830</v>
      </c>
      <c r="O46" t="s">
        <v>580</v>
      </c>
      <c r="P46" t="s">
        <v>581</v>
      </c>
      <c r="Q46" t="s">
        <v>2830</v>
      </c>
      <c r="R46" t="s">
        <v>582</v>
      </c>
      <c r="S46" t="s">
        <v>583</v>
      </c>
      <c r="T46" t="s">
        <v>584</v>
      </c>
      <c r="U46" t="s">
        <v>585</v>
      </c>
      <c r="V46" t="s">
        <v>586</v>
      </c>
      <c r="W46" t="s">
        <v>2830</v>
      </c>
      <c r="X46">
        <v>3</v>
      </c>
      <c r="Z46">
        <v>35</v>
      </c>
      <c r="AA46" t="s">
        <v>43</v>
      </c>
      <c r="AB46" s="1">
        <v>43489</v>
      </c>
      <c r="AC46" t="s">
        <v>2830</v>
      </c>
      <c r="AD46" t="s">
        <v>2830</v>
      </c>
      <c r="AE46" t="s">
        <v>43</v>
      </c>
      <c r="AF46" t="s">
        <v>57</v>
      </c>
    </row>
    <row r="47" spans="1:32" x14ac:dyDescent="0.3">
      <c r="A47" s="4">
        <v>46</v>
      </c>
      <c r="B47" s="5" t="s">
        <v>43</v>
      </c>
      <c r="C47" t="s">
        <v>587</v>
      </c>
      <c r="D47" t="s">
        <v>588</v>
      </c>
      <c r="E47" t="s">
        <v>589</v>
      </c>
      <c r="F47" t="s">
        <v>590</v>
      </c>
      <c r="G47" s="1">
        <v>44208</v>
      </c>
      <c r="H47">
        <v>2020</v>
      </c>
      <c r="I47" t="s">
        <v>2830</v>
      </c>
      <c r="K47">
        <v>171</v>
      </c>
      <c r="L47" t="s">
        <v>2882</v>
      </c>
      <c r="M47" t="s">
        <v>591</v>
      </c>
      <c r="N47" t="s">
        <v>2830</v>
      </c>
      <c r="O47" t="s">
        <v>592</v>
      </c>
      <c r="P47" t="s">
        <v>593</v>
      </c>
      <c r="Q47" t="s">
        <v>2830</v>
      </c>
      <c r="R47" t="s">
        <v>594</v>
      </c>
      <c r="S47" t="s">
        <v>595</v>
      </c>
      <c r="T47" t="s">
        <v>596</v>
      </c>
      <c r="U47" t="s">
        <v>597</v>
      </c>
      <c r="V47" t="s">
        <v>598</v>
      </c>
      <c r="W47" t="s">
        <v>2830</v>
      </c>
      <c r="Z47">
        <v>7</v>
      </c>
      <c r="AA47" t="s">
        <v>43</v>
      </c>
      <c r="AB47" s="1">
        <v>44208</v>
      </c>
      <c r="AC47" t="s">
        <v>2830</v>
      </c>
      <c r="AD47" t="s">
        <v>2830</v>
      </c>
      <c r="AE47" t="s">
        <v>43</v>
      </c>
      <c r="AF47" t="s">
        <v>57</v>
      </c>
    </row>
    <row r="48" spans="1:32" x14ac:dyDescent="0.3">
      <c r="A48" s="3">
        <v>47</v>
      </c>
      <c r="B48" s="3" t="s">
        <v>43</v>
      </c>
      <c r="C48" t="s">
        <v>599</v>
      </c>
      <c r="D48" t="s">
        <v>600</v>
      </c>
      <c r="E48" t="s">
        <v>601</v>
      </c>
      <c r="F48" t="s">
        <v>602</v>
      </c>
      <c r="G48" s="1">
        <v>42681</v>
      </c>
      <c r="H48">
        <v>2016</v>
      </c>
      <c r="I48" t="s">
        <v>2830</v>
      </c>
      <c r="K48">
        <v>1</v>
      </c>
      <c r="L48" t="s">
        <v>2883</v>
      </c>
      <c r="M48" t="s">
        <v>603</v>
      </c>
      <c r="N48" t="s">
        <v>2830</v>
      </c>
      <c r="O48" t="s">
        <v>604</v>
      </c>
      <c r="P48" t="s">
        <v>605</v>
      </c>
      <c r="Q48" t="s">
        <v>2830</v>
      </c>
      <c r="R48" t="s">
        <v>606</v>
      </c>
      <c r="S48" t="s">
        <v>607</v>
      </c>
      <c r="T48" t="s">
        <v>608</v>
      </c>
      <c r="U48" t="s">
        <v>609</v>
      </c>
      <c r="V48" t="s">
        <v>610</v>
      </c>
      <c r="W48" t="s">
        <v>2830</v>
      </c>
      <c r="X48">
        <v>5</v>
      </c>
      <c r="Z48">
        <v>23</v>
      </c>
      <c r="AA48" t="s">
        <v>43</v>
      </c>
      <c r="AB48" s="1">
        <v>42681</v>
      </c>
      <c r="AC48" t="s">
        <v>2830</v>
      </c>
      <c r="AD48" t="s">
        <v>2830</v>
      </c>
      <c r="AE48" t="s">
        <v>43</v>
      </c>
      <c r="AF48" t="s">
        <v>57</v>
      </c>
    </row>
    <row r="49" spans="1:32" x14ac:dyDescent="0.3">
      <c r="A49" s="4">
        <v>48</v>
      </c>
      <c r="B49" s="5" t="s">
        <v>43</v>
      </c>
      <c r="C49" t="s">
        <v>611</v>
      </c>
      <c r="D49" t="s">
        <v>612</v>
      </c>
      <c r="E49" t="s">
        <v>613</v>
      </c>
      <c r="F49" t="s">
        <v>614</v>
      </c>
      <c r="G49" s="1">
        <v>41291</v>
      </c>
      <c r="H49">
        <v>2012</v>
      </c>
      <c r="I49" t="s">
        <v>2830</v>
      </c>
      <c r="K49">
        <v>1074</v>
      </c>
      <c r="L49" t="s">
        <v>2884</v>
      </c>
      <c r="M49" t="s">
        <v>615</v>
      </c>
      <c r="N49" t="s">
        <v>616</v>
      </c>
      <c r="O49" t="s">
        <v>617</v>
      </c>
      <c r="P49" t="s">
        <v>618</v>
      </c>
      <c r="Q49" t="s">
        <v>2830</v>
      </c>
      <c r="R49" t="s">
        <v>619</v>
      </c>
      <c r="S49" t="s">
        <v>620</v>
      </c>
      <c r="T49" t="s">
        <v>621</v>
      </c>
      <c r="U49" t="s">
        <v>622</v>
      </c>
      <c r="V49" t="s">
        <v>623</v>
      </c>
      <c r="W49" t="s">
        <v>2830</v>
      </c>
      <c r="X49">
        <v>48</v>
      </c>
      <c r="Y49">
        <v>1</v>
      </c>
      <c r="Z49">
        <v>16</v>
      </c>
      <c r="AA49" t="s">
        <v>43</v>
      </c>
      <c r="AB49" s="1">
        <v>41291</v>
      </c>
      <c r="AC49" t="s">
        <v>2830</v>
      </c>
      <c r="AD49" t="s">
        <v>2830</v>
      </c>
      <c r="AE49" t="s">
        <v>43</v>
      </c>
      <c r="AF49" t="s">
        <v>57</v>
      </c>
    </row>
    <row r="50" spans="1:32" s="10" customFormat="1" x14ac:dyDescent="0.3">
      <c r="A50" s="9">
        <v>49</v>
      </c>
      <c r="B50" s="9" t="s">
        <v>43</v>
      </c>
      <c r="C50" s="10" t="s">
        <v>624</v>
      </c>
      <c r="D50" s="10" t="s">
        <v>625</v>
      </c>
      <c r="E50" s="10" t="s">
        <v>626</v>
      </c>
      <c r="F50" s="10" t="s">
        <v>627</v>
      </c>
      <c r="G50" s="11">
        <v>40861</v>
      </c>
      <c r="H50" s="10">
        <v>2011</v>
      </c>
      <c r="I50" s="10" t="s">
        <v>2830</v>
      </c>
      <c r="K50" s="10">
        <v>11</v>
      </c>
      <c r="L50" s="10" t="s">
        <v>2885</v>
      </c>
      <c r="M50" s="10" t="s">
        <v>628</v>
      </c>
      <c r="N50" s="10" t="s">
        <v>629</v>
      </c>
      <c r="O50" s="10" t="s">
        <v>630</v>
      </c>
      <c r="P50" s="10" t="s">
        <v>631</v>
      </c>
      <c r="Q50" s="10" t="s">
        <v>2830</v>
      </c>
      <c r="R50" s="10" t="s">
        <v>632</v>
      </c>
      <c r="S50" s="10" t="s">
        <v>2830</v>
      </c>
      <c r="T50" s="10" t="s">
        <v>633</v>
      </c>
      <c r="U50" s="10" t="s">
        <v>634</v>
      </c>
      <c r="V50" s="10" t="s">
        <v>635</v>
      </c>
      <c r="W50" s="10" t="s">
        <v>2830</v>
      </c>
      <c r="X50" s="10">
        <v>25</v>
      </c>
      <c r="Y50" s="10">
        <v>2</v>
      </c>
      <c r="Z50" s="10">
        <v>23</v>
      </c>
      <c r="AA50" s="10" t="s">
        <v>43</v>
      </c>
      <c r="AB50" s="11">
        <v>40861</v>
      </c>
      <c r="AC50" s="10" t="s">
        <v>2830</v>
      </c>
      <c r="AD50" s="10" t="s">
        <v>2830</v>
      </c>
      <c r="AE50" s="10" t="s">
        <v>43</v>
      </c>
      <c r="AF50" s="10" t="s">
        <v>57</v>
      </c>
    </row>
    <row r="51" spans="1:32" x14ac:dyDescent="0.3">
      <c r="A51" s="4">
        <v>50</v>
      </c>
      <c r="B51" s="5" t="s">
        <v>43</v>
      </c>
      <c r="C51" t="s">
        <v>636</v>
      </c>
      <c r="D51" t="s">
        <v>637</v>
      </c>
      <c r="E51" t="s">
        <v>638</v>
      </c>
      <c r="F51" t="s">
        <v>146</v>
      </c>
      <c r="G51" s="1">
        <v>43276</v>
      </c>
      <c r="H51">
        <v>2018</v>
      </c>
      <c r="I51" t="s">
        <v>2833</v>
      </c>
      <c r="K51">
        <v>30602</v>
      </c>
      <c r="L51" t="s">
        <v>2886</v>
      </c>
      <c r="M51" t="s">
        <v>639</v>
      </c>
      <c r="N51" t="s">
        <v>148</v>
      </c>
      <c r="O51" t="s">
        <v>2830</v>
      </c>
      <c r="P51" t="s">
        <v>640</v>
      </c>
      <c r="Q51" t="s">
        <v>641</v>
      </c>
      <c r="R51" t="s">
        <v>642</v>
      </c>
      <c r="S51" t="s">
        <v>643</v>
      </c>
      <c r="T51" t="s">
        <v>644</v>
      </c>
      <c r="U51" t="s">
        <v>645</v>
      </c>
      <c r="V51" t="s">
        <v>646</v>
      </c>
      <c r="W51" t="s">
        <v>2830</v>
      </c>
      <c r="X51">
        <v>24</v>
      </c>
      <c r="Z51">
        <v>27</v>
      </c>
      <c r="AA51" t="s">
        <v>647</v>
      </c>
      <c r="AB51" s="1">
        <v>43255</v>
      </c>
      <c r="AC51" t="s">
        <v>2830</v>
      </c>
      <c r="AD51" t="s">
        <v>2830</v>
      </c>
      <c r="AE51" t="s">
        <v>43</v>
      </c>
      <c r="AF51" t="s">
        <v>44</v>
      </c>
    </row>
    <row r="52" spans="1:32" x14ac:dyDescent="0.3">
      <c r="A52" s="3">
        <v>51</v>
      </c>
      <c r="B52" s="3" t="s">
        <v>43</v>
      </c>
      <c r="C52" t="s">
        <v>648</v>
      </c>
      <c r="D52" t="s">
        <v>649</v>
      </c>
      <c r="E52" t="s">
        <v>650</v>
      </c>
      <c r="F52" t="s">
        <v>146</v>
      </c>
      <c r="G52" s="1">
        <v>43626</v>
      </c>
      <c r="H52">
        <v>2019</v>
      </c>
      <c r="I52" t="s">
        <v>2887</v>
      </c>
      <c r="K52">
        <v>69422</v>
      </c>
      <c r="L52" t="s">
        <v>2888</v>
      </c>
      <c r="M52" t="s">
        <v>651</v>
      </c>
      <c r="N52" t="s">
        <v>148</v>
      </c>
      <c r="O52" t="s">
        <v>2830</v>
      </c>
      <c r="P52" t="s">
        <v>652</v>
      </c>
      <c r="Q52" t="s">
        <v>2830</v>
      </c>
      <c r="R52" t="s">
        <v>653</v>
      </c>
      <c r="S52" t="s">
        <v>654</v>
      </c>
      <c r="T52" t="s">
        <v>655</v>
      </c>
      <c r="U52" t="s">
        <v>656</v>
      </c>
      <c r="V52" t="s">
        <v>657</v>
      </c>
      <c r="W52" t="s">
        <v>2830</v>
      </c>
      <c r="X52">
        <v>1</v>
      </c>
      <c r="Z52">
        <v>36</v>
      </c>
      <c r="AA52" t="s">
        <v>647</v>
      </c>
      <c r="AB52" s="1">
        <v>43601</v>
      </c>
      <c r="AC52" t="s">
        <v>2830</v>
      </c>
      <c r="AD52" t="s">
        <v>2830</v>
      </c>
      <c r="AE52" t="s">
        <v>43</v>
      </c>
      <c r="AF52" t="s">
        <v>44</v>
      </c>
    </row>
    <row r="53" spans="1:32" x14ac:dyDescent="0.3">
      <c r="A53" s="4">
        <v>52</v>
      </c>
      <c r="B53" s="5" t="s">
        <v>43</v>
      </c>
      <c r="C53" t="s">
        <v>658</v>
      </c>
      <c r="D53" t="s">
        <v>659</v>
      </c>
      <c r="E53" t="s">
        <v>660</v>
      </c>
      <c r="F53" t="s">
        <v>661</v>
      </c>
      <c r="G53" s="1">
        <v>44104</v>
      </c>
      <c r="H53">
        <v>2020</v>
      </c>
      <c r="I53" t="s">
        <v>2830</v>
      </c>
      <c r="K53">
        <v>1</v>
      </c>
      <c r="L53" t="s">
        <v>2887</v>
      </c>
      <c r="M53" t="s">
        <v>662</v>
      </c>
      <c r="N53" t="s">
        <v>663</v>
      </c>
      <c r="O53" t="s">
        <v>664</v>
      </c>
      <c r="P53" t="s">
        <v>665</v>
      </c>
      <c r="Q53" t="s">
        <v>2830</v>
      </c>
      <c r="R53" t="s">
        <v>666</v>
      </c>
      <c r="S53" t="s">
        <v>667</v>
      </c>
      <c r="T53" t="s">
        <v>668</v>
      </c>
      <c r="U53" t="s">
        <v>669</v>
      </c>
      <c r="V53" t="s">
        <v>670</v>
      </c>
      <c r="W53" t="s">
        <v>2830</v>
      </c>
      <c r="X53">
        <v>11</v>
      </c>
      <c r="Z53">
        <v>25</v>
      </c>
      <c r="AA53" t="s">
        <v>43</v>
      </c>
      <c r="AB53" s="1">
        <v>44104</v>
      </c>
      <c r="AC53" t="s">
        <v>2830</v>
      </c>
      <c r="AD53" t="s">
        <v>2830</v>
      </c>
      <c r="AE53" t="s">
        <v>43</v>
      </c>
      <c r="AF53" t="s">
        <v>57</v>
      </c>
    </row>
    <row r="54" spans="1:32" x14ac:dyDescent="0.3">
      <c r="A54" s="3">
        <v>53</v>
      </c>
      <c r="B54" s="3" t="s">
        <v>43</v>
      </c>
      <c r="C54" t="s">
        <v>671</v>
      </c>
      <c r="D54" t="s">
        <v>672</v>
      </c>
      <c r="E54" t="s">
        <v>673</v>
      </c>
      <c r="F54" t="s">
        <v>109</v>
      </c>
      <c r="G54" s="1">
        <v>44595</v>
      </c>
      <c r="H54">
        <v>2022</v>
      </c>
      <c r="I54" t="s">
        <v>2845</v>
      </c>
      <c r="J54">
        <v>5</v>
      </c>
      <c r="K54">
        <v>3114</v>
      </c>
      <c r="L54" t="s">
        <v>2889</v>
      </c>
      <c r="M54" t="s">
        <v>674</v>
      </c>
      <c r="N54" t="s">
        <v>111</v>
      </c>
      <c r="O54" t="s">
        <v>2830</v>
      </c>
      <c r="P54" t="s">
        <v>675</v>
      </c>
      <c r="Q54" t="s">
        <v>676</v>
      </c>
      <c r="R54" t="s">
        <v>677</v>
      </c>
      <c r="S54" t="s">
        <v>678</v>
      </c>
      <c r="T54" t="s">
        <v>679</v>
      </c>
      <c r="U54" t="s">
        <v>680</v>
      </c>
      <c r="V54" t="s">
        <v>681</v>
      </c>
      <c r="W54" t="s">
        <v>2830</v>
      </c>
      <c r="X54">
        <v>4</v>
      </c>
      <c r="Z54">
        <v>31</v>
      </c>
      <c r="AA54" t="s">
        <v>43</v>
      </c>
      <c r="AB54" s="1">
        <v>44418</v>
      </c>
      <c r="AC54" t="s">
        <v>2830</v>
      </c>
      <c r="AD54" t="s">
        <v>2830</v>
      </c>
      <c r="AE54" t="s">
        <v>43</v>
      </c>
      <c r="AF54" t="s">
        <v>44</v>
      </c>
    </row>
    <row r="55" spans="1:32" s="10" customFormat="1" x14ac:dyDescent="0.3">
      <c r="A55" s="12">
        <v>54</v>
      </c>
      <c r="B55" s="9" t="s">
        <v>43</v>
      </c>
      <c r="C55" s="10" t="s">
        <v>682</v>
      </c>
      <c r="D55" s="10" t="s">
        <v>683</v>
      </c>
      <c r="E55" s="10" t="s">
        <v>684</v>
      </c>
      <c r="F55" s="10" t="s">
        <v>685</v>
      </c>
      <c r="G55" s="11">
        <v>37474</v>
      </c>
      <c r="H55" s="10">
        <v>1990</v>
      </c>
      <c r="I55" s="10" t="s">
        <v>2830</v>
      </c>
      <c r="K55" s="10">
        <v>24</v>
      </c>
      <c r="L55" s="10" t="s">
        <v>686</v>
      </c>
      <c r="M55" s="10" t="s">
        <v>687</v>
      </c>
      <c r="N55" s="10" t="s">
        <v>2830</v>
      </c>
      <c r="O55" s="10" t="s">
        <v>688</v>
      </c>
      <c r="P55" s="10" t="s">
        <v>689</v>
      </c>
      <c r="Q55" s="10" t="s">
        <v>2830</v>
      </c>
      <c r="R55" s="10" t="s">
        <v>690</v>
      </c>
      <c r="S55" s="10" t="s">
        <v>2830</v>
      </c>
      <c r="T55" s="10" t="s">
        <v>691</v>
      </c>
      <c r="U55" s="10" t="s">
        <v>692</v>
      </c>
      <c r="V55" s="10" t="s">
        <v>693</v>
      </c>
      <c r="W55" s="10" t="s">
        <v>2830</v>
      </c>
      <c r="X55" s="10">
        <v>23</v>
      </c>
      <c r="Y55" s="10">
        <v>6</v>
      </c>
      <c r="Z55" s="10">
        <v>7</v>
      </c>
      <c r="AA55" s="10" t="s">
        <v>43</v>
      </c>
      <c r="AB55" s="11">
        <v>37474</v>
      </c>
      <c r="AC55" s="10" t="s">
        <v>2830</v>
      </c>
      <c r="AD55" s="10" t="s">
        <v>2830</v>
      </c>
      <c r="AE55" s="10" t="s">
        <v>43</v>
      </c>
      <c r="AF55" s="10" t="s">
        <v>57</v>
      </c>
    </row>
    <row r="56" spans="1:32" s="10" customFormat="1" x14ac:dyDescent="0.3">
      <c r="A56" s="9">
        <v>55</v>
      </c>
      <c r="B56" s="9" t="s">
        <v>43</v>
      </c>
      <c r="C56" s="10" t="s">
        <v>694</v>
      </c>
      <c r="D56" s="10" t="s">
        <v>695</v>
      </c>
      <c r="E56" s="10" t="s">
        <v>696</v>
      </c>
      <c r="F56" s="10" t="s">
        <v>697</v>
      </c>
      <c r="G56" s="11">
        <v>40826</v>
      </c>
      <c r="H56" s="10">
        <v>2011</v>
      </c>
      <c r="I56" s="10" t="s">
        <v>2830</v>
      </c>
      <c r="K56" s="10">
        <v>130</v>
      </c>
      <c r="L56" s="10" t="s">
        <v>2890</v>
      </c>
      <c r="M56" s="10" t="s">
        <v>698</v>
      </c>
      <c r="N56" s="10" t="s">
        <v>699</v>
      </c>
      <c r="O56" s="10" t="s">
        <v>700</v>
      </c>
      <c r="P56" s="10" t="s">
        <v>701</v>
      </c>
      <c r="Q56" s="10" t="s">
        <v>2830</v>
      </c>
      <c r="R56" s="10" t="s">
        <v>702</v>
      </c>
      <c r="S56" s="10" t="s">
        <v>703</v>
      </c>
      <c r="T56" s="10" t="s">
        <v>704</v>
      </c>
      <c r="U56" s="10" t="s">
        <v>705</v>
      </c>
      <c r="V56" s="10" t="s">
        <v>706</v>
      </c>
      <c r="W56" s="10" t="s">
        <v>2830</v>
      </c>
      <c r="X56" s="10">
        <v>3</v>
      </c>
      <c r="Y56" s="10">
        <v>1</v>
      </c>
      <c r="Z56" s="10">
        <v>9</v>
      </c>
      <c r="AA56" s="10" t="s">
        <v>43</v>
      </c>
      <c r="AB56" s="11">
        <v>40826</v>
      </c>
      <c r="AC56" s="10" t="s">
        <v>2830</v>
      </c>
      <c r="AD56" s="10" t="s">
        <v>2830</v>
      </c>
      <c r="AE56" s="10" t="s">
        <v>43</v>
      </c>
      <c r="AF56" s="10" t="s">
        <v>57</v>
      </c>
    </row>
    <row r="57" spans="1:32" s="10" customFormat="1" x14ac:dyDescent="0.3">
      <c r="A57" s="12">
        <v>56</v>
      </c>
      <c r="B57" s="9" t="s">
        <v>43</v>
      </c>
      <c r="C57" s="10" t="s">
        <v>707</v>
      </c>
      <c r="D57" s="10" t="s">
        <v>708</v>
      </c>
      <c r="E57" s="10" t="s">
        <v>709</v>
      </c>
      <c r="F57" s="10" t="s">
        <v>710</v>
      </c>
      <c r="G57" s="11">
        <v>37474</v>
      </c>
      <c r="H57" s="10">
        <v>1999</v>
      </c>
      <c r="I57" s="10" t="s">
        <v>2891</v>
      </c>
      <c r="K57" s="10">
        <v>212</v>
      </c>
      <c r="L57" s="10" t="s">
        <v>711</v>
      </c>
      <c r="M57" s="10" t="s">
        <v>712</v>
      </c>
      <c r="N57" s="10" t="s">
        <v>2830</v>
      </c>
      <c r="O57" s="10" t="s">
        <v>713</v>
      </c>
      <c r="P57" s="10" t="s">
        <v>714</v>
      </c>
      <c r="Q57" s="10" t="s">
        <v>2830</v>
      </c>
      <c r="R57" s="10" t="s">
        <v>715</v>
      </c>
      <c r="S57" s="10" t="s">
        <v>2830</v>
      </c>
      <c r="T57" s="10" t="s">
        <v>716</v>
      </c>
      <c r="U57" s="10" t="s">
        <v>717</v>
      </c>
      <c r="V57" s="10" t="s">
        <v>718</v>
      </c>
      <c r="W57" s="10" t="s">
        <v>2830</v>
      </c>
      <c r="X57" s="10">
        <v>3</v>
      </c>
      <c r="Z57" s="10">
        <v>3</v>
      </c>
      <c r="AA57" s="10" t="s">
        <v>43</v>
      </c>
      <c r="AB57" s="11">
        <v>37474</v>
      </c>
      <c r="AC57" s="10" t="s">
        <v>2830</v>
      </c>
      <c r="AD57" s="10" t="s">
        <v>2830</v>
      </c>
      <c r="AE57" s="10" t="s">
        <v>43</v>
      </c>
      <c r="AF57" s="10" t="s">
        <v>57</v>
      </c>
    </row>
    <row r="58" spans="1:32" x14ac:dyDescent="0.3">
      <c r="A58" s="3">
        <v>57</v>
      </c>
      <c r="B58" s="3" t="s">
        <v>43</v>
      </c>
      <c r="C58" t="s">
        <v>719</v>
      </c>
      <c r="D58" t="s">
        <v>720</v>
      </c>
      <c r="E58" t="s">
        <v>721</v>
      </c>
      <c r="F58" t="s">
        <v>146</v>
      </c>
      <c r="G58" s="1">
        <v>44873</v>
      </c>
      <c r="H58">
        <v>2022</v>
      </c>
      <c r="I58" t="s">
        <v>2876</v>
      </c>
      <c r="K58">
        <v>115179</v>
      </c>
      <c r="L58" t="s">
        <v>2892</v>
      </c>
      <c r="M58" t="s">
        <v>722</v>
      </c>
      <c r="N58" t="s">
        <v>148</v>
      </c>
      <c r="O58" t="s">
        <v>2830</v>
      </c>
      <c r="P58" t="s">
        <v>723</v>
      </c>
      <c r="Q58" t="s">
        <v>2830</v>
      </c>
      <c r="R58" t="s">
        <v>724</v>
      </c>
      <c r="S58" t="s">
        <v>725</v>
      </c>
      <c r="T58" t="s">
        <v>726</v>
      </c>
      <c r="U58" t="s">
        <v>727</v>
      </c>
      <c r="V58" t="s">
        <v>728</v>
      </c>
      <c r="W58" t="s">
        <v>2830</v>
      </c>
      <c r="Z58">
        <v>50</v>
      </c>
      <c r="AA58" t="s">
        <v>156</v>
      </c>
      <c r="AB58" s="1">
        <v>44866</v>
      </c>
      <c r="AC58" t="s">
        <v>2830</v>
      </c>
      <c r="AD58" t="s">
        <v>2830</v>
      </c>
      <c r="AE58" t="s">
        <v>43</v>
      </c>
      <c r="AF58" t="s">
        <v>44</v>
      </c>
    </row>
    <row r="59" spans="1:32" x14ac:dyDescent="0.3">
      <c r="A59" s="4">
        <v>58</v>
      </c>
      <c r="B59" s="5" t="s">
        <v>43</v>
      </c>
      <c r="C59" t="s">
        <v>729</v>
      </c>
      <c r="D59" t="s">
        <v>730</v>
      </c>
      <c r="E59" t="s">
        <v>731</v>
      </c>
      <c r="F59" t="s">
        <v>732</v>
      </c>
      <c r="G59" s="1">
        <v>43916</v>
      </c>
      <c r="H59">
        <v>2019</v>
      </c>
      <c r="I59" t="s">
        <v>2830</v>
      </c>
      <c r="K59">
        <v>1244</v>
      </c>
      <c r="L59" t="s">
        <v>2893</v>
      </c>
      <c r="M59" t="s">
        <v>733</v>
      </c>
      <c r="N59" t="s">
        <v>2830</v>
      </c>
      <c r="O59" t="s">
        <v>734</v>
      </c>
      <c r="P59" t="s">
        <v>735</v>
      </c>
      <c r="Q59" t="s">
        <v>2830</v>
      </c>
      <c r="R59" t="s">
        <v>736</v>
      </c>
      <c r="S59" t="s">
        <v>737</v>
      </c>
      <c r="T59" t="s">
        <v>738</v>
      </c>
      <c r="U59" t="s">
        <v>739</v>
      </c>
      <c r="V59" t="s">
        <v>740</v>
      </c>
      <c r="W59" t="s">
        <v>2830</v>
      </c>
      <c r="X59">
        <v>2</v>
      </c>
      <c r="Z59">
        <v>29</v>
      </c>
      <c r="AA59" t="s">
        <v>43</v>
      </c>
      <c r="AB59" s="1">
        <v>43916</v>
      </c>
      <c r="AC59" t="s">
        <v>2830</v>
      </c>
      <c r="AD59" t="s">
        <v>2830</v>
      </c>
      <c r="AE59" t="s">
        <v>43</v>
      </c>
      <c r="AF59" t="s">
        <v>57</v>
      </c>
    </row>
    <row r="60" spans="1:32" x14ac:dyDescent="0.3">
      <c r="A60" s="3">
        <v>59</v>
      </c>
      <c r="B60" s="3" t="s">
        <v>43</v>
      </c>
      <c r="C60" t="s">
        <v>741</v>
      </c>
      <c r="D60" t="s">
        <v>742</v>
      </c>
      <c r="E60" t="s">
        <v>743</v>
      </c>
      <c r="F60" t="s">
        <v>744</v>
      </c>
      <c r="G60" s="1">
        <v>42597</v>
      </c>
      <c r="H60">
        <v>2016</v>
      </c>
      <c r="I60" t="s">
        <v>2830</v>
      </c>
      <c r="K60">
        <v>1</v>
      </c>
      <c r="L60" t="s">
        <v>2894</v>
      </c>
      <c r="M60" t="s">
        <v>745</v>
      </c>
      <c r="N60" t="s">
        <v>2830</v>
      </c>
      <c r="O60" t="s">
        <v>746</v>
      </c>
      <c r="P60" t="s">
        <v>747</v>
      </c>
      <c r="Q60" t="s">
        <v>2830</v>
      </c>
      <c r="R60" t="s">
        <v>748</v>
      </c>
      <c r="S60" t="s">
        <v>749</v>
      </c>
      <c r="T60" t="s">
        <v>750</v>
      </c>
      <c r="U60" t="s">
        <v>751</v>
      </c>
      <c r="V60" t="s">
        <v>752</v>
      </c>
      <c r="W60" t="s">
        <v>2830</v>
      </c>
      <c r="X60">
        <v>5</v>
      </c>
      <c r="Z60">
        <v>8</v>
      </c>
      <c r="AA60" t="s">
        <v>43</v>
      </c>
      <c r="AB60" s="1">
        <v>42597</v>
      </c>
      <c r="AC60" t="s">
        <v>2830</v>
      </c>
      <c r="AD60" t="s">
        <v>2830</v>
      </c>
      <c r="AE60" t="s">
        <v>43</v>
      </c>
      <c r="AF60" t="s">
        <v>57</v>
      </c>
    </row>
    <row r="61" spans="1:32" x14ac:dyDescent="0.3">
      <c r="A61" s="4">
        <v>60</v>
      </c>
      <c r="B61" s="5" t="s">
        <v>43</v>
      </c>
      <c r="C61" t="s">
        <v>753</v>
      </c>
      <c r="D61" t="s">
        <v>754</v>
      </c>
      <c r="E61" t="s">
        <v>755</v>
      </c>
      <c r="F61" t="s">
        <v>756</v>
      </c>
      <c r="G61" s="1">
        <v>44382</v>
      </c>
      <c r="H61">
        <v>2021</v>
      </c>
      <c r="I61" t="s">
        <v>2830</v>
      </c>
      <c r="K61">
        <v>70</v>
      </c>
      <c r="L61" t="s">
        <v>2895</v>
      </c>
      <c r="M61" t="s">
        <v>757</v>
      </c>
      <c r="N61" t="s">
        <v>2830</v>
      </c>
      <c r="O61" t="s">
        <v>758</v>
      </c>
      <c r="P61" t="s">
        <v>759</v>
      </c>
      <c r="Q61" t="s">
        <v>2830</v>
      </c>
      <c r="R61" t="s">
        <v>760</v>
      </c>
      <c r="S61" t="s">
        <v>761</v>
      </c>
      <c r="T61" t="s">
        <v>762</v>
      </c>
      <c r="U61" t="s">
        <v>763</v>
      </c>
      <c r="V61" t="s">
        <v>764</v>
      </c>
      <c r="W61" t="s">
        <v>2830</v>
      </c>
      <c r="X61">
        <v>3</v>
      </c>
      <c r="Z61">
        <v>23</v>
      </c>
      <c r="AA61" t="s">
        <v>43</v>
      </c>
      <c r="AB61" s="1">
        <v>44382</v>
      </c>
      <c r="AC61" t="s">
        <v>2830</v>
      </c>
      <c r="AD61" t="s">
        <v>2830</v>
      </c>
      <c r="AE61" t="s">
        <v>43</v>
      </c>
      <c r="AF61" t="s">
        <v>57</v>
      </c>
    </row>
    <row r="62" spans="1:32" s="10" customFormat="1" x14ac:dyDescent="0.3">
      <c r="A62" s="9">
        <v>61</v>
      </c>
      <c r="B62" s="9" t="s">
        <v>43</v>
      </c>
      <c r="C62" s="10" t="s">
        <v>765</v>
      </c>
      <c r="D62" s="10" t="s">
        <v>766</v>
      </c>
      <c r="E62" s="10" t="s">
        <v>767</v>
      </c>
      <c r="F62" s="10" t="s">
        <v>768</v>
      </c>
      <c r="G62" s="11">
        <v>40448</v>
      </c>
      <c r="H62" s="10">
        <v>2010</v>
      </c>
      <c r="I62" s="10" t="s">
        <v>2830</v>
      </c>
      <c r="K62" s="10">
        <v>1</v>
      </c>
      <c r="L62" s="10" t="s">
        <v>2894</v>
      </c>
      <c r="M62" s="10" t="s">
        <v>769</v>
      </c>
      <c r="N62" s="10" t="s">
        <v>770</v>
      </c>
      <c r="O62" s="10" t="s">
        <v>771</v>
      </c>
      <c r="P62" s="10" t="s">
        <v>772</v>
      </c>
      <c r="Q62" s="10" t="s">
        <v>2830</v>
      </c>
      <c r="R62" s="10" t="s">
        <v>773</v>
      </c>
      <c r="S62" s="10" t="s">
        <v>774</v>
      </c>
      <c r="T62" s="10" t="s">
        <v>775</v>
      </c>
      <c r="U62" s="10" t="s">
        <v>776</v>
      </c>
      <c r="V62" s="10" t="s">
        <v>777</v>
      </c>
      <c r="W62" s="10" t="s">
        <v>2830</v>
      </c>
      <c r="X62" s="10">
        <v>1</v>
      </c>
      <c r="Z62" s="10">
        <v>12</v>
      </c>
      <c r="AA62" s="10" t="s">
        <v>43</v>
      </c>
      <c r="AB62" s="11">
        <v>40448</v>
      </c>
      <c r="AC62" s="10" t="s">
        <v>2830</v>
      </c>
      <c r="AD62" s="10" t="s">
        <v>2830</v>
      </c>
      <c r="AE62" s="10" t="s">
        <v>43</v>
      </c>
      <c r="AF62" s="10" t="s">
        <v>57</v>
      </c>
    </row>
    <row r="63" spans="1:32" x14ac:dyDescent="0.3">
      <c r="A63" s="4">
        <v>62</v>
      </c>
      <c r="B63" s="5" t="s">
        <v>43</v>
      </c>
      <c r="C63" t="s">
        <v>778</v>
      </c>
      <c r="D63" t="s">
        <v>779</v>
      </c>
      <c r="E63" t="s">
        <v>780</v>
      </c>
      <c r="F63" t="s">
        <v>781</v>
      </c>
      <c r="G63" s="1">
        <v>43853</v>
      </c>
      <c r="H63">
        <v>2019</v>
      </c>
      <c r="I63" t="s">
        <v>2830</v>
      </c>
      <c r="K63">
        <v>337</v>
      </c>
      <c r="L63" t="s">
        <v>2896</v>
      </c>
      <c r="M63" t="s">
        <v>782</v>
      </c>
      <c r="N63" t="s">
        <v>2830</v>
      </c>
      <c r="O63" t="s">
        <v>783</v>
      </c>
      <c r="P63" t="s">
        <v>784</v>
      </c>
      <c r="Q63" t="s">
        <v>2830</v>
      </c>
      <c r="R63" t="s">
        <v>785</v>
      </c>
      <c r="S63" t="s">
        <v>786</v>
      </c>
      <c r="T63" t="s">
        <v>2830</v>
      </c>
      <c r="U63" t="s">
        <v>787</v>
      </c>
      <c r="V63" t="s">
        <v>788</v>
      </c>
      <c r="W63" t="s">
        <v>2830</v>
      </c>
      <c r="Z63">
        <v>40</v>
      </c>
      <c r="AA63" t="s">
        <v>43</v>
      </c>
      <c r="AB63" s="1">
        <v>43853</v>
      </c>
      <c r="AC63" t="s">
        <v>2830</v>
      </c>
      <c r="AD63" t="s">
        <v>2830</v>
      </c>
      <c r="AE63" t="s">
        <v>43</v>
      </c>
      <c r="AF63" t="s">
        <v>57</v>
      </c>
    </row>
    <row r="64" spans="1:32" x14ac:dyDescent="0.3">
      <c r="A64" s="3">
        <v>63</v>
      </c>
      <c r="B64" s="3" t="s">
        <v>43</v>
      </c>
      <c r="C64" t="s">
        <v>789</v>
      </c>
      <c r="D64" t="s">
        <v>790</v>
      </c>
      <c r="E64" t="s">
        <v>791</v>
      </c>
      <c r="F64" t="s">
        <v>792</v>
      </c>
      <c r="G64" s="1">
        <v>44720</v>
      </c>
      <c r="H64">
        <v>2022</v>
      </c>
      <c r="I64" t="s">
        <v>2830</v>
      </c>
      <c r="K64">
        <v>40</v>
      </c>
      <c r="L64" t="s">
        <v>2897</v>
      </c>
      <c r="M64" t="s">
        <v>793</v>
      </c>
      <c r="N64" t="s">
        <v>794</v>
      </c>
      <c r="O64" t="s">
        <v>795</v>
      </c>
      <c r="P64" t="s">
        <v>796</v>
      </c>
      <c r="Q64" t="s">
        <v>2830</v>
      </c>
      <c r="R64" t="s">
        <v>797</v>
      </c>
      <c r="S64" t="s">
        <v>798</v>
      </c>
      <c r="T64" t="s">
        <v>799</v>
      </c>
      <c r="U64" t="s">
        <v>800</v>
      </c>
      <c r="V64" t="s">
        <v>801</v>
      </c>
      <c r="W64" t="s">
        <v>2830</v>
      </c>
      <c r="Z64">
        <v>21</v>
      </c>
      <c r="AA64" t="s">
        <v>43</v>
      </c>
      <c r="AB64" s="1">
        <v>44720</v>
      </c>
      <c r="AC64" t="s">
        <v>2830</v>
      </c>
      <c r="AD64" t="s">
        <v>2830</v>
      </c>
      <c r="AE64" t="s">
        <v>43</v>
      </c>
      <c r="AF64" t="s">
        <v>57</v>
      </c>
    </row>
    <row r="65" spans="1:32" x14ac:dyDescent="0.3">
      <c r="A65" s="4">
        <v>64</v>
      </c>
      <c r="B65" s="5" t="s">
        <v>43</v>
      </c>
      <c r="C65" t="s">
        <v>802</v>
      </c>
      <c r="D65" t="s">
        <v>803</v>
      </c>
      <c r="E65" t="s">
        <v>804</v>
      </c>
      <c r="F65" t="s">
        <v>805</v>
      </c>
      <c r="G65" s="1">
        <v>44767</v>
      </c>
      <c r="H65">
        <v>2022</v>
      </c>
      <c r="I65" t="s">
        <v>2830</v>
      </c>
      <c r="K65">
        <v>129</v>
      </c>
      <c r="L65" t="s">
        <v>2898</v>
      </c>
      <c r="M65" t="s">
        <v>806</v>
      </c>
      <c r="N65" t="s">
        <v>2830</v>
      </c>
      <c r="O65" t="s">
        <v>807</v>
      </c>
      <c r="P65" t="s">
        <v>808</v>
      </c>
      <c r="Q65" t="s">
        <v>2830</v>
      </c>
      <c r="R65" t="s">
        <v>809</v>
      </c>
      <c r="S65" t="s">
        <v>810</v>
      </c>
      <c r="T65" t="s">
        <v>811</v>
      </c>
      <c r="U65" t="s">
        <v>812</v>
      </c>
      <c r="V65" t="s">
        <v>813</v>
      </c>
      <c r="W65" t="s">
        <v>2830</v>
      </c>
      <c r="Z65">
        <v>24</v>
      </c>
      <c r="AA65" t="s">
        <v>43</v>
      </c>
      <c r="AB65" s="1">
        <v>44767</v>
      </c>
      <c r="AC65" t="s">
        <v>2830</v>
      </c>
      <c r="AD65" t="s">
        <v>2830</v>
      </c>
      <c r="AE65" t="s">
        <v>43</v>
      </c>
      <c r="AF65" t="s">
        <v>57</v>
      </c>
    </row>
    <row r="66" spans="1:32" x14ac:dyDescent="0.3">
      <c r="A66" s="3">
        <v>65</v>
      </c>
      <c r="B66" s="3" t="s">
        <v>43</v>
      </c>
      <c r="C66" t="s">
        <v>814</v>
      </c>
      <c r="D66" t="s">
        <v>815</v>
      </c>
      <c r="E66" t="s">
        <v>816</v>
      </c>
      <c r="F66" t="s">
        <v>817</v>
      </c>
      <c r="G66" s="1">
        <v>44483</v>
      </c>
      <c r="H66">
        <v>2021</v>
      </c>
      <c r="I66" t="s">
        <v>2830</v>
      </c>
      <c r="K66">
        <v>21</v>
      </c>
      <c r="L66" t="s">
        <v>2863</v>
      </c>
      <c r="M66" t="s">
        <v>818</v>
      </c>
      <c r="N66" t="s">
        <v>819</v>
      </c>
      <c r="O66" t="s">
        <v>820</v>
      </c>
      <c r="P66" t="s">
        <v>821</v>
      </c>
      <c r="Q66" t="s">
        <v>2830</v>
      </c>
      <c r="R66" t="s">
        <v>822</v>
      </c>
      <c r="S66" t="s">
        <v>823</v>
      </c>
      <c r="T66" t="s">
        <v>824</v>
      </c>
      <c r="U66" t="s">
        <v>825</v>
      </c>
      <c r="V66" t="s">
        <v>826</v>
      </c>
      <c r="W66" t="s">
        <v>2830</v>
      </c>
      <c r="Z66">
        <v>5</v>
      </c>
      <c r="AA66" t="s">
        <v>2830</v>
      </c>
      <c r="AB66" s="1">
        <v>44483</v>
      </c>
      <c r="AC66" t="s">
        <v>2830</v>
      </c>
      <c r="AD66" t="s">
        <v>2830</v>
      </c>
      <c r="AE66" t="s">
        <v>43</v>
      </c>
      <c r="AF66" t="s">
        <v>57</v>
      </c>
    </row>
    <row r="67" spans="1:32" x14ac:dyDescent="0.3">
      <c r="A67" s="4">
        <v>66</v>
      </c>
      <c r="B67" s="5" t="s">
        <v>43</v>
      </c>
      <c r="C67" t="s">
        <v>827</v>
      </c>
      <c r="D67" t="s">
        <v>828</v>
      </c>
      <c r="E67" t="s">
        <v>829</v>
      </c>
      <c r="F67" t="s">
        <v>830</v>
      </c>
      <c r="G67" s="1">
        <v>44524</v>
      </c>
      <c r="H67">
        <v>2021</v>
      </c>
      <c r="I67" t="s">
        <v>2830</v>
      </c>
      <c r="K67">
        <v>1</v>
      </c>
      <c r="L67" t="s">
        <v>2839</v>
      </c>
      <c r="M67" t="s">
        <v>831</v>
      </c>
      <c r="N67" t="s">
        <v>2830</v>
      </c>
      <c r="O67" t="s">
        <v>832</v>
      </c>
      <c r="P67" t="s">
        <v>833</v>
      </c>
      <c r="Q67" t="s">
        <v>2830</v>
      </c>
      <c r="R67" t="s">
        <v>834</v>
      </c>
      <c r="S67" t="s">
        <v>835</v>
      </c>
      <c r="T67" t="s">
        <v>836</v>
      </c>
      <c r="U67" t="s">
        <v>837</v>
      </c>
      <c r="V67" t="s">
        <v>838</v>
      </c>
      <c r="W67" t="s">
        <v>2830</v>
      </c>
      <c r="X67">
        <v>1</v>
      </c>
      <c r="Z67">
        <v>22</v>
      </c>
      <c r="AA67" t="s">
        <v>43</v>
      </c>
      <c r="AB67" s="1">
        <v>44524</v>
      </c>
      <c r="AC67" t="s">
        <v>2830</v>
      </c>
      <c r="AD67" t="s">
        <v>2830</v>
      </c>
      <c r="AE67" t="s">
        <v>43</v>
      </c>
      <c r="AF67" t="s">
        <v>57</v>
      </c>
    </row>
    <row r="68" spans="1:32" x14ac:dyDescent="0.3">
      <c r="A68" s="3">
        <v>67</v>
      </c>
      <c r="B68" s="3" t="s">
        <v>43</v>
      </c>
      <c r="C68" t="s">
        <v>839</v>
      </c>
      <c r="D68" t="s">
        <v>840</v>
      </c>
      <c r="E68" t="s">
        <v>841</v>
      </c>
      <c r="F68" t="s">
        <v>842</v>
      </c>
      <c r="G68" s="1">
        <v>43401</v>
      </c>
      <c r="H68">
        <v>2018</v>
      </c>
      <c r="I68" t="s">
        <v>2830</v>
      </c>
      <c r="K68">
        <v>151</v>
      </c>
      <c r="L68" t="s">
        <v>2899</v>
      </c>
      <c r="M68" t="s">
        <v>843</v>
      </c>
      <c r="N68" t="s">
        <v>2830</v>
      </c>
      <c r="O68" t="s">
        <v>844</v>
      </c>
      <c r="P68" t="s">
        <v>845</v>
      </c>
      <c r="Q68" t="s">
        <v>2830</v>
      </c>
      <c r="R68" t="s">
        <v>846</v>
      </c>
      <c r="S68" t="s">
        <v>847</v>
      </c>
      <c r="T68" t="s">
        <v>848</v>
      </c>
      <c r="U68" t="s">
        <v>849</v>
      </c>
      <c r="V68" t="s">
        <v>850</v>
      </c>
      <c r="W68" t="s">
        <v>2830</v>
      </c>
      <c r="X68">
        <v>42</v>
      </c>
      <c r="Z68">
        <v>45</v>
      </c>
      <c r="AA68" t="s">
        <v>43</v>
      </c>
      <c r="AB68" s="1">
        <v>43401</v>
      </c>
      <c r="AC68" t="s">
        <v>2830</v>
      </c>
      <c r="AD68" t="s">
        <v>2830</v>
      </c>
      <c r="AE68" t="s">
        <v>43</v>
      </c>
      <c r="AF68" t="s">
        <v>57</v>
      </c>
    </row>
    <row r="69" spans="1:32" x14ac:dyDescent="0.3">
      <c r="A69" s="4">
        <v>68</v>
      </c>
      <c r="B69" s="5" t="s">
        <v>43</v>
      </c>
      <c r="C69" t="s">
        <v>851</v>
      </c>
      <c r="D69" t="s">
        <v>852</v>
      </c>
      <c r="E69" t="s">
        <v>853</v>
      </c>
      <c r="F69" t="s">
        <v>854</v>
      </c>
      <c r="G69" s="1">
        <v>42866</v>
      </c>
      <c r="H69">
        <v>2017</v>
      </c>
      <c r="I69" t="s">
        <v>2830</v>
      </c>
      <c r="K69">
        <v>1</v>
      </c>
      <c r="L69" t="s">
        <v>2833</v>
      </c>
      <c r="M69" t="s">
        <v>855</v>
      </c>
      <c r="N69" t="s">
        <v>2830</v>
      </c>
      <c r="O69" t="s">
        <v>856</v>
      </c>
      <c r="P69" t="s">
        <v>857</v>
      </c>
      <c r="Q69" t="s">
        <v>2830</v>
      </c>
      <c r="R69" t="s">
        <v>858</v>
      </c>
      <c r="S69" t="s">
        <v>859</v>
      </c>
      <c r="T69" t="s">
        <v>860</v>
      </c>
      <c r="U69" t="s">
        <v>861</v>
      </c>
      <c r="V69" t="s">
        <v>862</v>
      </c>
      <c r="W69" t="s">
        <v>2830</v>
      </c>
      <c r="X69">
        <v>17</v>
      </c>
      <c r="Z69">
        <v>20</v>
      </c>
      <c r="AA69" t="s">
        <v>43</v>
      </c>
      <c r="AB69" s="1">
        <v>42866</v>
      </c>
      <c r="AC69" t="s">
        <v>2830</v>
      </c>
      <c r="AD69" t="s">
        <v>2830</v>
      </c>
      <c r="AE69" t="s">
        <v>43</v>
      </c>
      <c r="AF69" t="s">
        <v>57</v>
      </c>
    </row>
    <row r="70" spans="1:32" s="10" customFormat="1" x14ac:dyDescent="0.3">
      <c r="A70" s="9">
        <v>69</v>
      </c>
      <c r="B70" s="9" t="s">
        <v>43</v>
      </c>
      <c r="C70" s="10" t="s">
        <v>863</v>
      </c>
      <c r="D70" s="10" t="s">
        <v>864</v>
      </c>
      <c r="E70" s="10" t="s">
        <v>865</v>
      </c>
      <c r="F70" s="10" t="s">
        <v>866</v>
      </c>
      <c r="G70" s="11">
        <v>40190</v>
      </c>
      <c r="H70" s="10">
        <v>2009</v>
      </c>
      <c r="I70" s="10" t="s">
        <v>2830</v>
      </c>
      <c r="K70" s="10">
        <v>675</v>
      </c>
      <c r="L70" s="10" t="s">
        <v>2900</v>
      </c>
      <c r="M70" s="10" t="s">
        <v>867</v>
      </c>
      <c r="N70" s="10" t="s">
        <v>2830</v>
      </c>
      <c r="O70" s="10" t="s">
        <v>868</v>
      </c>
      <c r="P70" s="10" t="s">
        <v>869</v>
      </c>
      <c r="Q70" s="10" t="s">
        <v>2830</v>
      </c>
      <c r="R70" s="10" t="s">
        <v>870</v>
      </c>
      <c r="S70" s="10" t="s">
        <v>871</v>
      </c>
      <c r="T70" s="10" t="s">
        <v>872</v>
      </c>
      <c r="U70" s="10" t="s">
        <v>873</v>
      </c>
      <c r="V70" s="10" t="s">
        <v>874</v>
      </c>
      <c r="W70" s="10" t="s">
        <v>2830</v>
      </c>
      <c r="Z70" s="10">
        <v>10</v>
      </c>
      <c r="AA70" s="10" t="s">
        <v>43</v>
      </c>
      <c r="AB70" s="11">
        <v>40190</v>
      </c>
      <c r="AC70" s="10" t="s">
        <v>2830</v>
      </c>
      <c r="AD70" s="10" t="s">
        <v>2830</v>
      </c>
      <c r="AE70" s="10" t="s">
        <v>43</v>
      </c>
      <c r="AF70" s="10" t="s">
        <v>57</v>
      </c>
    </row>
    <row r="71" spans="1:32" x14ac:dyDescent="0.3">
      <c r="A71" s="4">
        <v>70</v>
      </c>
      <c r="B71" s="5" t="s">
        <v>43</v>
      </c>
      <c r="C71" t="s">
        <v>875</v>
      </c>
      <c r="D71" t="s">
        <v>876</v>
      </c>
      <c r="E71" t="s">
        <v>877</v>
      </c>
      <c r="F71" t="s">
        <v>878</v>
      </c>
      <c r="G71" s="1">
        <v>44389</v>
      </c>
      <c r="H71">
        <v>2021</v>
      </c>
      <c r="I71" t="s">
        <v>2830</v>
      </c>
      <c r="K71">
        <v>1</v>
      </c>
      <c r="L71" t="s">
        <v>2868</v>
      </c>
      <c r="M71" t="s">
        <v>879</v>
      </c>
      <c r="N71" t="s">
        <v>2830</v>
      </c>
      <c r="O71" t="s">
        <v>880</v>
      </c>
      <c r="P71" t="s">
        <v>881</v>
      </c>
      <c r="Q71" t="s">
        <v>2830</v>
      </c>
      <c r="R71" t="s">
        <v>882</v>
      </c>
      <c r="S71" t="s">
        <v>883</v>
      </c>
      <c r="T71" t="s">
        <v>884</v>
      </c>
      <c r="U71" t="s">
        <v>885</v>
      </c>
      <c r="V71" t="s">
        <v>886</v>
      </c>
      <c r="W71" t="s">
        <v>2830</v>
      </c>
      <c r="X71">
        <v>4</v>
      </c>
      <c r="Z71">
        <v>10</v>
      </c>
      <c r="AA71" t="s">
        <v>43</v>
      </c>
      <c r="AB71" s="1">
        <v>44389</v>
      </c>
      <c r="AC71" t="s">
        <v>2830</v>
      </c>
      <c r="AD71" t="s">
        <v>2830</v>
      </c>
      <c r="AE71" t="s">
        <v>43</v>
      </c>
      <c r="AF71" t="s">
        <v>57</v>
      </c>
    </row>
    <row r="72" spans="1:32" x14ac:dyDescent="0.3">
      <c r="A72" s="3">
        <v>71</v>
      </c>
      <c r="B72" s="3" t="s">
        <v>43</v>
      </c>
      <c r="C72" t="s">
        <v>887</v>
      </c>
      <c r="D72" t="s">
        <v>888</v>
      </c>
      <c r="E72" t="s">
        <v>889</v>
      </c>
      <c r="F72" t="s">
        <v>890</v>
      </c>
      <c r="G72" s="1">
        <v>44096</v>
      </c>
      <c r="H72">
        <v>2020</v>
      </c>
      <c r="I72" t="s">
        <v>2830</v>
      </c>
      <c r="K72">
        <v>1005</v>
      </c>
      <c r="L72" t="s">
        <v>2901</v>
      </c>
      <c r="M72" t="s">
        <v>891</v>
      </c>
      <c r="N72" t="s">
        <v>892</v>
      </c>
      <c r="O72" t="s">
        <v>893</v>
      </c>
      <c r="P72" t="s">
        <v>894</v>
      </c>
      <c r="Q72" t="s">
        <v>2830</v>
      </c>
      <c r="R72" t="s">
        <v>895</v>
      </c>
      <c r="S72" t="s">
        <v>896</v>
      </c>
      <c r="T72" t="s">
        <v>897</v>
      </c>
      <c r="U72" t="s">
        <v>898</v>
      </c>
      <c r="V72" t="s">
        <v>899</v>
      </c>
      <c r="W72" t="s">
        <v>2830</v>
      </c>
      <c r="Z72">
        <v>15</v>
      </c>
      <c r="AA72" t="s">
        <v>43</v>
      </c>
      <c r="AB72" s="1">
        <v>44096</v>
      </c>
      <c r="AC72" t="s">
        <v>2830</v>
      </c>
      <c r="AD72" t="s">
        <v>2830</v>
      </c>
      <c r="AE72" t="s">
        <v>43</v>
      </c>
      <c r="AF72" t="s">
        <v>57</v>
      </c>
    </row>
    <row r="73" spans="1:32" s="10" customFormat="1" x14ac:dyDescent="0.3">
      <c r="A73" s="12">
        <v>72</v>
      </c>
      <c r="B73" s="9" t="s">
        <v>43</v>
      </c>
      <c r="C73" s="10" t="s">
        <v>900</v>
      </c>
      <c r="D73" s="10" t="s">
        <v>901</v>
      </c>
      <c r="E73" s="10" t="s">
        <v>902</v>
      </c>
      <c r="F73" s="10" t="s">
        <v>903</v>
      </c>
      <c r="G73" s="11">
        <v>37474</v>
      </c>
      <c r="H73" s="10">
        <v>1989</v>
      </c>
      <c r="I73" s="10" t="s">
        <v>2830</v>
      </c>
      <c r="K73" s="10">
        <v>1238</v>
      </c>
      <c r="L73" s="10" t="s">
        <v>904</v>
      </c>
      <c r="M73" s="10" t="s">
        <v>905</v>
      </c>
      <c r="N73" s="10" t="s">
        <v>2830</v>
      </c>
      <c r="O73" s="10" t="s">
        <v>2830</v>
      </c>
      <c r="P73" s="10" t="s">
        <v>906</v>
      </c>
      <c r="Q73" s="10" t="s">
        <v>2830</v>
      </c>
      <c r="R73" s="10" t="s">
        <v>907</v>
      </c>
      <c r="S73" s="10" t="s">
        <v>2830</v>
      </c>
      <c r="T73" s="10" t="s">
        <v>908</v>
      </c>
      <c r="U73" s="10" t="s">
        <v>909</v>
      </c>
      <c r="V73" s="10" t="s">
        <v>910</v>
      </c>
      <c r="W73" s="10" t="s">
        <v>2830</v>
      </c>
      <c r="X73" s="10">
        <v>4</v>
      </c>
      <c r="Z73" s="10">
        <v>23</v>
      </c>
      <c r="AA73" s="10" t="s">
        <v>43</v>
      </c>
      <c r="AB73" s="11">
        <v>37474</v>
      </c>
      <c r="AC73" s="10" t="s">
        <v>2830</v>
      </c>
      <c r="AD73" s="10" t="s">
        <v>2830</v>
      </c>
      <c r="AE73" s="10" t="s">
        <v>43</v>
      </c>
      <c r="AF73" s="10" t="s">
        <v>57</v>
      </c>
    </row>
    <row r="74" spans="1:32" x14ac:dyDescent="0.3">
      <c r="A74" s="3">
        <v>73</v>
      </c>
      <c r="B74" s="3" t="s">
        <v>43</v>
      </c>
      <c r="C74" t="s">
        <v>911</v>
      </c>
      <c r="D74" t="s">
        <v>912</v>
      </c>
      <c r="E74" t="s">
        <v>913</v>
      </c>
      <c r="F74" t="s">
        <v>890</v>
      </c>
      <c r="G74" s="1">
        <v>44096</v>
      </c>
      <c r="H74">
        <v>2020</v>
      </c>
      <c r="I74" t="s">
        <v>2830</v>
      </c>
      <c r="K74">
        <v>1423</v>
      </c>
      <c r="L74" t="s">
        <v>2902</v>
      </c>
      <c r="M74" t="s">
        <v>914</v>
      </c>
      <c r="N74" t="s">
        <v>892</v>
      </c>
      <c r="O74" t="s">
        <v>893</v>
      </c>
      <c r="P74" t="s">
        <v>915</v>
      </c>
      <c r="Q74" t="s">
        <v>2830</v>
      </c>
      <c r="R74" t="s">
        <v>916</v>
      </c>
      <c r="S74" t="s">
        <v>917</v>
      </c>
      <c r="T74" t="s">
        <v>918</v>
      </c>
      <c r="U74" t="s">
        <v>919</v>
      </c>
      <c r="V74" t="s">
        <v>920</v>
      </c>
      <c r="W74" t="s">
        <v>2830</v>
      </c>
      <c r="X74">
        <v>3</v>
      </c>
      <c r="Z74">
        <v>35</v>
      </c>
      <c r="AA74" t="s">
        <v>43</v>
      </c>
      <c r="AB74" s="1">
        <v>44096</v>
      </c>
      <c r="AC74" t="s">
        <v>2830</v>
      </c>
      <c r="AD74" t="s">
        <v>2830</v>
      </c>
      <c r="AE74" t="s">
        <v>43</v>
      </c>
      <c r="AF74" t="s">
        <v>57</v>
      </c>
    </row>
    <row r="75" spans="1:32" x14ac:dyDescent="0.3">
      <c r="A75" s="4">
        <v>74</v>
      </c>
      <c r="B75" s="5" t="s">
        <v>43</v>
      </c>
      <c r="C75" t="s">
        <v>921</v>
      </c>
      <c r="D75" t="s">
        <v>922</v>
      </c>
      <c r="E75" t="s">
        <v>923</v>
      </c>
      <c r="F75" t="s">
        <v>430</v>
      </c>
      <c r="G75" s="1">
        <v>43185</v>
      </c>
      <c r="H75">
        <v>2017</v>
      </c>
      <c r="I75" t="s">
        <v>2830</v>
      </c>
      <c r="K75">
        <v>1255</v>
      </c>
      <c r="L75" t="s">
        <v>2903</v>
      </c>
      <c r="M75" t="s">
        <v>924</v>
      </c>
      <c r="N75" t="s">
        <v>2830</v>
      </c>
      <c r="O75" t="s">
        <v>432</v>
      </c>
      <c r="P75" t="s">
        <v>925</v>
      </c>
      <c r="Q75" t="s">
        <v>2830</v>
      </c>
      <c r="R75" t="s">
        <v>926</v>
      </c>
      <c r="S75" t="s">
        <v>927</v>
      </c>
      <c r="T75" t="s">
        <v>928</v>
      </c>
      <c r="U75" t="s">
        <v>929</v>
      </c>
      <c r="V75" t="s">
        <v>930</v>
      </c>
      <c r="W75" t="s">
        <v>2830</v>
      </c>
      <c r="X75">
        <v>2</v>
      </c>
      <c r="Z75">
        <v>13</v>
      </c>
      <c r="AA75" t="s">
        <v>43</v>
      </c>
      <c r="AB75" s="1">
        <v>43185</v>
      </c>
      <c r="AC75" t="s">
        <v>2830</v>
      </c>
      <c r="AD75" t="s">
        <v>2830</v>
      </c>
      <c r="AE75" t="s">
        <v>43</v>
      </c>
      <c r="AF75" t="s">
        <v>57</v>
      </c>
    </row>
    <row r="76" spans="1:32" x14ac:dyDescent="0.3">
      <c r="A76" s="3">
        <v>75</v>
      </c>
      <c r="B76" s="3" t="s">
        <v>43</v>
      </c>
      <c r="C76" t="s">
        <v>931</v>
      </c>
      <c r="D76" t="s">
        <v>932</v>
      </c>
      <c r="E76" t="s">
        <v>933</v>
      </c>
      <c r="F76" t="s">
        <v>934</v>
      </c>
      <c r="G76" s="1">
        <v>42429</v>
      </c>
      <c r="H76">
        <v>2015</v>
      </c>
      <c r="I76" t="s">
        <v>2830</v>
      </c>
      <c r="K76">
        <v>50</v>
      </c>
      <c r="L76" t="s">
        <v>2904</v>
      </c>
      <c r="M76" t="s">
        <v>935</v>
      </c>
      <c r="N76" t="s">
        <v>2830</v>
      </c>
      <c r="O76" t="s">
        <v>936</v>
      </c>
      <c r="P76" t="s">
        <v>937</v>
      </c>
      <c r="Q76" t="s">
        <v>2830</v>
      </c>
      <c r="R76" t="s">
        <v>938</v>
      </c>
      <c r="S76" t="s">
        <v>939</v>
      </c>
      <c r="T76" t="s">
        <v>940</v>
      </c>
      <c r="U76" t="s">
        <v>941</v>
      </c>
      <c r="V76" t="s">
        <v>942</v>
      </c>
      <c r="W76" t="s">
        <v>2830</v>
      </c>
      <c r="X76">
        <v>3</v>
      </c>
      <c r="Z76">
        <v>18</v>
      </c>
      <c r="AA76" t="s">
        <v>2830</v>
      </c>
      <c r="AB76" s="1">
        <v>42429</v>
      </c>
      <c r="AC76" t="s">
        <v>2830</v>
      </c>
      <c r="AD76" t="s">
        <v>2830</v>
      </c>
      <c r="AE76" t="s">
        <v>43</v>
      </c>
      <c r="AF76" t="s">
        <v>57</v>
      </c>
    </row>
    <row r="77" spans="1:32" x14ac:dyDescent="0.3">
      <c r="A77" s="4">
        <v>76</v>
      </c>
      <c r="B77" s="5" t="s">
        <v>43</v>
      </c>
      <c r="C77" t="s">
        <v>943</v>
      </c>
      <c r="D77" t="s">
        <v>944</v>
      </c>
      <c r="E77" t="s">
        <v>945</v>
      </c>
      <c r="F77" t="s">
        <v>946</v>
      </c>
      <c r="G77" s="1">
        <v>44728</v>
      </c>
      <c r="H77">
        <v>2022</v>
      </c>
      <c r="I77" t="s">
        <v>2905</v>
      </c>
      <c r="J77">
        <v>6</v>
      </c>
      <c r="K77">
        <v>5161</v>
      </c>
      <c r="L77" t="s">
        <v>2906</v>
      </c>
      <c r="M77" t="s">
        <v>947</v>
      </c>
      <c r="N77" t="s">
        <v>948</v>
      </c>
      <c r="O77" t="s">
        <v>2830</v>
      </c>
      <c r="P77" t="s">
        <v>949</v>
      </c>
      <c r="Q77" t="s">
        <v>950</v>
      </c>
      <c r="R77" t="s">
        <v>951</v>
      </c>
      <c r="S77" t="s">
        <v>952</v>
      </c>
      <c r="T77" t="s">
        <v>953</v>
      </c>
      <c r="U77" t="s">
        <v>954</v>
      </c>
      <c r="V77" t="s">
        <v>955</v>
      </c>
      <c r="W77" t="s">
        <v>956</v>
      </c>
      <c r="X77">
        <v>1</v>
      </c>
      <c r="Z77">
        <v>70</v>
      </c>
      <c r="AA77" t="s">
        <v>43</v>
      </c>
      <c r="AB77" s="1">
        <v>44133</v>
      </c>
      <c r="AC77" t="s">
        <v>2830</v>
      </c>
      <c r="AD77" t="s">
        <v>2830</v>
      </c>
      <c r="AE77" t="s">
        <v>43</v>
      </c>
      <c r="AF77" t="s">
        <v>44</v>
      </c>
    </row>
    <row r="78" spans="1:32" x14ac:dyDescent="0.3">
      <c r="A78" s="3">
        <v>77</v>
      </c>
      <c r="B78" s="3" t="s">
        <v>43</v>
      </c>
      <c r="C78" t="s">
        <v>957</v>
      </c>
      <c r="D78" t="s">
        <v>958</v>
      </c>
      <c r="E78" t="s">
        <v>959</v>
      </c>
      <c r="F78" t="s">
        <v>960</v>
      </c>
      <c r="G78" s="1">
        <v>42383</v>
      </c>
      <c r="H78">
        <v>2015</v>
      </c>
      <c r="I78" t="s">
        <v>2830</v>
      </c>
      <c r="K78">
        <v>1</v>
      </c>
      <c r="L78" t="s">
        <v>2887</v>
      </c>
      <c r="M78" t="s">
        <v>961</v>
      </c>
      <c r="N78" t="s">
        <v>2830</v>
      </c>
      <c r="O78" t="s">
        <v>962</v>
      </c>
      <c r="P78" t="s">
        <v>963</v>
      </c>
      <c r="Q78" t="s">
        <v>2830</v>
      </c>
      <c r="R78" t="s">
        <v>964</v>
      </c>
      <c r="S78" t="s">
        <v>965</v>
      </c>
      <c r="T78" t="s">
        <v>966</v>
      </c>
      <c r="U78" t="s">
        <v>967</v>
      </c>
      <c r="V78" t="s">
        <v>968</v>
      </c>
      <c r="W78" t="s">
        <v>2830</v>
      </c>
      <c r="X78">
        <v>10</v>
      </c>
      <c r="Y78">
        <v>1</v>
      </c>
      <c r="Z78">
        <v>32</v>
      </c>
      <c r="AA78" t="s">
        <v>43</v>
      </c>
      <c r="AB78" s="1">
        <v>42383</v>
      </c>
      <c r="AC78" t="s">
        <v>2830</v>
      </c>
      <c r="AD78" t="s">
        <v>2830</v>
      </c>
      <c r="AE78" t="s">
        <v>43</v>
      </c>
      <c r="AF78" t="s">
        <v>57</v>
      </c>
    </row>
    <row r="79" spans="1:32" s="10" customFormat="1" x14ac:dyDescent="0.3">
      <c r="A79" s="12">
        <v>78</v>
      </c>
      <c r="B79" s="9" t="s">
        <v>43</v>
      </c>
      <c r="C79" s="10" t="s">
        <v>969</v>
      </c>
      <c r="D79" s="10" t="s">
        <v>970</v>
      </c>
      <c r="E79" s="10" t="s">
        <v>971</v>
      </c>
      <c r="F79" s="10" t="s">
        <v>972</v>
      </c>
      <c r="G79" s="11">
        <v>39804</v>
      </c>
      <c r="H79" s="10">
        <v>2008</v>
      </c>
      <c r="I79" s="10" t="s">
        <v>2830</v>
      </c>
      <c r="K79" s="10">
        <v>11</v>
      </c>
      <c r="L79" s="10" t="s">
        <v>2845</v>
      </c>
      <c r="M79" s="10" t="s">
        <v>973</v>
      </c>
      <c r="N79" s="10" t="s">
        <v>2830</v>
      </c>
      <c r="O79" s="10" t="s">
        <v>974</v>
      </c>
      <c r="P79" s="10" t="s">
        <v>975</v>
      </c>
      <c r="Q79" s="10" t="s">
        <v>2830</v>
      </c>
      <c r="R79" s="10" t="s">
        <v>976</v>
      </c>
      <c r="S79" s="10" t="s">
        <v>977</v>
      </c>
      <c r="T79" s="10" t="s">
        <v>978</v>
      </c>
      <c r="U79" s="10" t="s">
        <v>979</v>
      </c>
      <c r="V79" s="10" t="s">
        <v>980</v>
      </c>
      <c r="W79" s="10" t="s">
        <v>2830</v>
      </c>
      <c r="X79" s="10">
        <v>6</v>
      </c>
      <c r="Z79" s="10">
        <v>22</v>
      </c>
      <c r="AA79" s="10" t="s">
        <v>43</v>
      </c>
      <c r="AB79" s="11">
        <v>39804</v>
      </c>
      <c r="AC79" s="10" t="s">
        <v>2830</v>
      </c>
      <c r="AD79" s="10" t="s">
        <v>2830</v>
      </c>
      <c r="AE79" s="10" t="s">
        <v>43</v>
      </c>
      <c r="AF79" s="10" t="s">
        <v>57</v>
      </c>
    </row>
    <row r="80" spans="1:32" x14ac:dyDescent="0.3">
      <c r="A80" s="3">
        <v>79</v>
      </c>
      <c r="B80" s="3" t="s">
        <v>43</v>
      </c>
      <c r="C80" t="s">
        <v>981</v>
      </c>
      <c r="D80" t="s">
        <v>982</v>
      </c>
      <c r="E80" t="s">
        <v>983</v>
      </c>
      <c r="F80" t="s">
        <v>578</v>
      </c>
      <c r="G80" s="1">
        <v>43489</v>
      </c>
      <c r="H80">
        <v>2018</v>
      </c>
      <c r="I80" t="s">
        <v>2830</v>
      </c>
      <c r="K80">
        <v>1177</v>
      </c>
      <c r="L80" t="s">
        <v>2907</v>
      </c>
      <c r="M80" t="s">
        <v>984</v>
      </c>
      <c r="N80" t="s">
        <v>2830</v>
      </c>
      <c r="O80" t="s">
        <v>580</v>
      </c>
      <c r="P80" t="s">
        <v>985</v>
      </c>
      <c r="Q80" t="s">
        <v>2830</v>
      </c>
      <c r="R80" t="s">
        <v>986</v>
      </c>
      <c r="S80" t="s">
        <v>987</v>
      </c>
      <c r="T80" t="s">
        <v>988</v>
      </c>
      <c r="U80" t="s">
        <v>989</v>
      </c>
      <c r="V80" t="s">
        <v>990</v>
      </c>
      <c r="W80" t="s">
        <v>2830</v>
      </c>
      <c r="X80">
        <v>2</v>
      </c>
      <c r="Z80">
        <v>21</v>
      </c>
      <c r="AA80" t="s">
        <v>43</v>
      </c>
      <c r="AB80" s="1">
        <v>43489</v>
      </c>
      <c r="AC80" t="s">
        <v>2830</v>
      </c>
      <c r="AD80" t="s">
        <v>2830</v>
      </c>
      <c r="AE80" t="s">
        <v>43</v>
      </c>
      <c r="AF80" t="s">
        <v>57</v>
      </c>
    </row>
    <row r="81" spans="1:32" x14ac:dyDescent="0.3">
      <c r="A81" s="4">
        <v>80</v>
      </c>
      <c r="B81" s="5" t="s">
        <v>43</v>
      </c>
      <c r="C81" t="s">
        <v>991</v>
      </c>
      <c r="D81" t="s">
        <v>992</v>
      </c>
      <c r="E81" t="s">
        <v>993</v>
      </c>
      <c r="F81" t="s">
        <v>994</v>
      </c>
      <c r="G81" s="1">
        <v>44378</v>
      </c>
      <c r="H81">
        <v>2021</v>
      </c>
      <c r="I81" t="s">
        <v>2830</v>
      </c>
      <c r="K81">
        <v>1</v>
      </c>
      <c r="L81" t="s">
        <v>2883</v>
      </c>
      <c r="M81" t="s">
        <v>995</v>
      </c>
      <c r="N81" t="s">
        <v>996</v>
      </c>
      <c r="O81" t="s">
        <v>997</v>
      </c>
      <c r="P81" t="s">
        <v>998</v>
      </c>
      <c r="Q81" t="s">
        <v>2830</v>
      </c>
      <c r="R81" t="s">
        <v>999</v>
      </c>
      <c r="S81" t="s">
        <v>2830</v>
      </c>
      <c r="T81" t="s">
        <v>1000</v>
      </c>
      <c r="U81" t="s">
        <v>1001</v>
      </c>
      <c r="V81" t="s">
        <v>1002</v>
      </c>
      <c r="W81" t="s">
        <v>2830</v>
      </c>
      <c r="Z81">
        <v>22</v>
      </c>
      <c r="AA81" t="s">
        <v>43</v>
      </c>
      <c r="AB81" s="1">
        <v>44378</v>
      </c>
      <c r="AC81" t="s">
        <v>2830</v>
      </c>
      <c r="AD81" t="s">
        <v>2830</v>
      </c>
      <c r="AE81" t="s">
        <v>43</v>
      </c>
      <c r="AF81" t="s">
        <v>57</v>
      </c>
    </row>
    <row r="82" spans="1:32" x14ac:dyDescent="0.3">
      <c r="A82" s="3">
        <v>81</v>
      </c>
      <c r="B82" s="3" t="s">
        <v>43</v>
      </c>
      <c r="C82" t="s">
        <v>1003</v>
      </c>
      <c r="D82" t="s">
        <v>1004</v>
      </c>
      <c r="E82" t="s">
        <v>1005</v>
      </c>
      <c r="F82" t="s">
        <v>1006</v>
      </c>
      <c r="G82" s="1">
        <v>44138</v>
      </c>
      <c r="H82">
        <v>2020</v>
      </c>
      <c r="I82" t="s">
        <v>2830</v>
      </c>
      <c r="K82">
        <v>1</v>
      </c>
      <c r="L82" t="s">
        <v>2887</v>
      </c>
      <c r="M82" t="s">
        <v>1007</v>
      </c>
      <c r="N82" t="s">
        <v>2830</v>
      </c>
      <c r="O82" t="s">
        <v>1008</v>
      </c>
      <c r="P82" t="s">
        <v>1009</v>
      </c>
      <c r="Q82" t="s">
        <v>2830</v>
      </c>
      <c r="R82" t="s">
        <v>1010</v>
      </c>
      <c r="S82" t="s">
        <v>1011</v>
      </c>
      <c r="T82" t="s">
        <v>1012</v>
      </c>
      <c r="U82" t="s">
        <v>1013</v>
      </c>
      <c r="V82" t="s">
        <v>1014</v>
      </c>
      <c r="W82" t="s">
        <v>2830</v>
      </c>
      <c r="X82">
        <v>6</v>
      </c>
      <c r="Z82">
        <v>44</v>
      </c>
      <c r="AA82" t="s">
        <v>43</v>
      </c>
      <c r="AB82" s="1">
        <v>44138</v>
      </c>
      <c r="AC82" t="s">
        <v>2830</v>
      </c>
      <c r="AD82" t="s">
        <v>2830</v>
      </c>
      <c r="AE82" t="s">
        <v>43</v>
      </c>
      <c r="AF82" t="s">
        <v>57</v>
      </c>
    </row>
    <row r="83" spans="1:32" x14ac:dyDescent="0.3">
      <c r="A83" s="4">
        <v>82</v>
      </c>
      <c r="B83" s="5" t="s">
        <v>43</v>
      </c>
      <c r="C83" t="s">
        <v>1015</v>
      </c>
      <c r="D83" t="s">
        <v>1016</v>
      </c>
      <c r="E83" t="s">
        <v>1017</v>
      </c>
      <c r="F83" t="s">
        <v>1018</v>
      </c>
      <c r="G83" s="1"/>
      <c r="H83">
        <v>2022</v>
      </c>
      <c r="I83" t="s">
        <v>1019</v>
      </c>
      <c r="J83">
        <v>99</v>
      </c>
      <c r="K83">
        <v>1</v>
      </c>
      <c r="L83" t="s">
        <v>2891</v>
      </c>
      <c r="M83" t="s">
        <v>1020</v>
      </c>
      <c r="N83" t="s">
        <v>1021</v>
      </c>
      <c r="O83" t="s">
        <v>2830</v>
      </c>
      <c r="P83" t="s">
        <v>1022</v>
      </c>
      <c r="Q83" t="s">
        <v>2830</v>
      </c>
      <c r="R83" t="s">
        <v>1023</v>
      </c>
      <c r="S83" t="s">
        <v>1024</v>
      </c>
      <c r="T83" t="s">
        <v>1025</v>
      </c>
      <c r="U83" t="s">
        <v>2830</v>
      </c>
      <c r="V83" t="s">
        <v>2830</v>
      </c>
      <c r="W83" t="s">
        <v>2830</v>
      </c>
      <c r="AA83" t="s">
        <v>156</v>
      </c>
      <c r="AB83" s="1">
        <v>44663</v>
      </c>
      <c r="AC83" t="s">
        <v>2830</v>
      </c>
      <c r="AD83" t="s">
        <v>2830</v>
      </c>
      <c r="AE83" t="s">
        <v>43</v>
      </c>
      <c r="AF83" t="s">
        <v>1026</v>
      </c>
    </row>
    <row r="84" spans="1:32" x14ac:dyDescent="0.3">
      <c r="A84" s="3">
        <v>83</v>
      </c>
      <c r="B84" s="3" t="s">
        <v>43</v>
      </c>
      <c r="C84" t="s">
        <v>1027</v>
      </c>
      <c r="D84" t="s">
        <v>1028</v>
      </c>
      <c r="E84" t="s">
        <v>1029</v>
      </c>
      <c r="F84" t="s">
        <v>1030</v>
      </c>
      <c r="G84" s="1">
        <v>43878</v>
      </c>
      <c r="H84">
        <v>2019</v>
      </c>
      <c r="I84" t="s">
        <v>2830</v>
      </c>
      <c r="K84">
        <v>1298</v>
      </c>
      <c r="L84" t="s">
        <v>2908</v>
      </c>
      <c r="M84" t="s">
        <v>1031</v>
      </c>
      <c r="N84" t="s">
        <v>2830</v>
      </c>
      <c r="O84" t="s">
        <v>1032</v>
      </c>
      <c r="P84" t="s">
        <v>1033</v>
      </c>
      <c r="Q84" t="s">
        <v>2830</v>
      </c>
      <c r="R84" t="s">
        <v>1034</v>
      </c>
      <c r="S84" t="s">
        <v>1035</v>
      </c>
      <c r="T84" t="s">
        <v>1036</v>
      </c>
      <c r="U84" t="s">
        <v>1037</v>
      </c>
      <c r="V84" t="s">
        <v>1038</v>
      </c>
      <c r="W84" t="s">
        <v>2830</v>
      </c>
      <c r="X84">
        <v>10</v>
      </c>
      <c r="Z84">
        <v>34</v>
      </c>
      <c r="AA84" t="s">
        <v>43</v>
      </c>
      <c r="AB84" s="1">
        <v>43878</v>
      </c>
      <c r="AC84" t="s">
        <v>2830</v>
      </c>
      <c r="AD84" t="s">
        <v>2830</v>
      </c>
      <c r="AE84" t="s">
        <v>43</v>
      </c>
      <c r="AF84" t="s">
        <v>57</v>
      </c>
    </row>
    <row r="85" spans="1:32" s="10" customFormat="1" x14ac:dyDescent="0.3">
      <c r="A85" s="12">
        <v>84</v>
      </c>
      <c r="B85" s="9" t="s">
        <v>43</v>
      </c>
      <c r="C85" s="10" t="s">
        <v>1039</v>
      </c>
      <c r="D85" s="10" t="s">
        <v>1040</v>
      </c>
      <c r="E85" s="10" t="s">
        <v>1041</v>
      </c>
      <c r="F85" s="10" t="s">
        <v>1042</v>
      </c>
      <c r="G85" s="11">
        <v>40504</v>
      </c>
      <c r="H85" s="10">
        <v>2010</v>
      </c>
      <c r="I85" s="10" t="s">
        <v>2830</v>
      </c>
      <c r="K85" s="10">
        <v>481</v>
      </c>
      <c r="L85" s="10" t="s">
        <v>2909</v>
      </c>
      <c r="M85" s="10" t="s">
        <v>1043</v>
      </c>
      <c r="N85" s="10" t="s">
        <v>2830</v>
      </c>
      <c r="O85" s="10" t="s">
        <v>1044</v>
      </c>
      <c r="P85" s="10" t="s">
        <v>1045</v>
      </c>
      <c r="Q85" s="10" t="s">
        <v>2830</v>
      </c>
      <c r="R85" s="10" t="s">
        <v>1046</v>
      </c>
      <c r="S85" s="10" t="s">
        <v>1047</v>
      </c>
      <c r="T85" s="10" t="s">
        <v>1048</v>
      </c>
      <c r="U85" s="10" t="s">
        <v>1049</v>
      </c>
      <c r="V85" s="10" t="s">
        <v>1050</v>
      </c>
      <c r="W85" s="10" t="s">
        <v>2830</v>
      </c>
      <c r="X85" s="10">
        <v>7</v>
      </c>
      <c r="Y85" s="10">
        <v>2</v>
      </c>
      <c r="Z85" s="10">
        <v>11</v>
      </c>
      <c r="AA85" s="10" t="s">
        <v>43</v>
      </c>
      <c r="AB85" s="11">
        <v>40504</v>
      </c>
      <c r="AC85" s="10" t="s">
        <v>2830</v>
      </c>
      <c r="AD85" s="10" t="s">
        <v>2830</v>
      </c>
      <c r="AE85" s="10" t="s">
        <v>43</v>
      </c>
      <c r="AF85" s="10" t="s">
        <v>57</v>
      </c>
    </row>
    <row r="86" spans="1:32" x14ac:dyDescent="0.3">
      <c r="A86" s="3">
        <v>85</v>
      </c>
      <c r="B86" s="3" t="s">
        <v>43</v>
      </c>
      <c r="C86" t="s">
        <v>1051</v>
      </c>
      <c r="D86" t="s">
        <v>1052</v>
      </c>
      <c r="E86" t="s">
        <v>1053</v>
      </c>
      <c r="F86" t="s">
        <v>1054</v>
      </c>
      <c r="G86" s="1">
        <v>43657</v>
      </c>
      <c r="H86">
        <v>2019</v>
      </c>
      <c r="I86" t="s">
        <v>2830</v>
      </c>
      <c r="K86">
        <v>286</v>
      </c>
      <c r="L86" t="s">
        <v>2910</v>
      </c>
      <c r="M86" t="s">
        <v>1055</v>
      </c>
      <c r="N86" t="s">
        <v>1056</v>
      </c>
      <c r="O86" t="s">
        <v>1057</v>
      </c>
      <c r="P86" t="s">
        <v>1058</v>
      </c>
      <c r="Q86" t="s">
        <v>2830</v>
      </c>
      <c r="R86" t="s">
        <v>1059</v>
      </c>
      <c r="S86" t="s">
        <v>1060</v>
      </c>
      <c r="T86" t="s">
        <v>1061</v>
      </c>
      <c r="U86" t="s">
        <v>1062</v>
      </c>
      <c r="V86" t="s">
        <v>1063</v>
      </c>
      <c r="W86" t="s">
        <v>2830</v>
      </c>
      <c r="X86">
        <v>18</v>
      </c>
      <c r="Z86">
        <v>15</v>
      </c>
      <c r="AA86" t="s">
        <v>43</v>
      </c>
      <c r="AB86" s="1">
        <v>43657</v>
      </c>
      <c r="AC86" t="s">
        <v>2830</v>
      </c>
      <c r="AD86" t="s">
        <v>2830</v>
      </c>
      <c r="AE86" t="s">
        <v>43</v>
      </c>
      <c r="AF86" t="s">
        <v>57</v>
      </c>
    </row>
    <row r="87" spans="1:32" x14ac:dyDescent="0.3">
      <c r="A87" s="4">
        <v>86</v>
      </c>
      <c r="B87" s="5" t="s">
        <v>43</v>
      </c>
      <c r="C87" t="s">
        <v>1064</v>
      </c>
      <c r="D87" t="s">
        <v>1065</v>
      </c>
      <c r="E87" t="s">
        <v>1066</v>
      </c>
      <c r="F87" t="s">
        <v>1067</v>
      </c>
      <c r="G87" s="1">
        <v>44910</v>
      </c>
      <c r="H87">
        <v>2022</v>
      </c>
      <c r="I87" t="s">
        <v>2830</v>
      </c>
      <c r="K87">
        <v>1</v>
      </c>
      <c r="L87" t="s">
        <v>2833</v>
      </c>
      <c r="M87" t="s">
        <v>1068</v>
      </c>
      <c r="N87" t="s">
        <v>2830</v>
      </c>
      <c r="O87" t="s">
        <v>1069</v>
      </c>
      <c r="P87" t="s">
        <v>1070</v>
      </c>
      <c r="Q87" t="s">
        <v>1071</v>
      </c>
      <c r="R87" t="s">
        <v>1072</v>
      </c>
      <c r="S87" t="s">
        <v>1073</v>
      </c>
      <c r="T87" t="s">
        <v>1074</v>
      </c>
      <c r="U87" t="s">
        <v>1075</v>
      </c>
      <c r="V87" t="s">
        <v>1076</v>
      </c>
      <c r="W87" t="s">
        <v>2830</v>
      </c>
      <c r="Z87">
        <v>25</v>
      </c>
      <c r="AA87" t="s">
        <v>43</v>
      </c>
      <c r="AB87" s="1">
        <v>44910</v>
      </c>
      <c r="AC87" t="s">
        <v>2830</v>
      </c>
      <c r="AD87" t="s">
        <v>2830</v>
      </c>
      <c r="AE87" t="s">
        <v>43</v>
      </c>
      <c r="AF87" t="s">
        <v>57</v>
      </c>
    </row>
    <row r="88" spans="1:32" x14ac:dyDescent="0.3">
      <c r="A88" s="3">
        <v>87</v>
      </c>
      <c r="B88" s="3" t="s">
        <v>43</v>
      </c>
      <c r="C88" t="s">
        <v>1077</v>
      </c>
      <c r="D88" t="s">
        <v>1078</v>
      </c>
      <c r="E88" t="s">
        <v>1079</v>
      </c>
      <c r="F88" t="s">
        <v>1080</v>
      </c>
      <c r="G88" s="1">
        <v>44083</v>
      </c>
      <c r="H88">
        <v>2020</v>
      </c>
      <c r="I88" t="s">
        <v>2830</v>
      </c>
      <c r="K88">
        <v>4216</v>
      </c>
      <c r="L88" t="s">
        <v>2911</v>
      </c>
      <c r="M88" t="s">
        <v>1081</v>
      </c>
      <c r="N88" t="s">
        <v>1082</v>
      </c>
      <c r="O88" t="s">
        <v>1083</v>
      </c>
      <c r="P88" t="s">
        <v>1084</v>
      </c>
      <c r="Q88" t="s">
        <v>2830</v>
      </c>
      <c r="R88" t="s">
        <v>1085</v>
      </c>
      <c r="S88" t="s">
        <v>1086</v>
      </c>
      <c r="T88" t="s">
        <v>1087</v>
      </c>
      <c r="U88" t="s">
        <v>1088</v>
      </c>
      <c r="V88" t="s">
        <v>1089</v>
      </c>
      <c r="W88" t="s">
        <v>2830</v>
      </c>
      <c r="X88">
        <v>3</v>
      </c>
      <c r="Z88">
        <v>24</v>
      </c>
      <c r="AA88" t="s">
        <v>2830</v>
      </c>
      <c r="AB88" s="1">
        <v>44083</v>
      </c>
      <c r="AC88" t="s">
        <v>2830</v>
      </c>
      <c r="AD88" t="s">
        <v>2830</v>
      </c>
      <c r="AE88" t="s">
        <v>43</v>
      </c>
      <c r="AF88" t="s">
        <v>57</v>
      </c>
    </row>
    <row r="89" spans="1:32" x14ac:dyDescent="0.3">
      <c r="A89" s="4">
        <v>88</v>
      </c>
      <c r="B89" s="5" t="s">
        <v>43</v>
      </c>
      <c r="C89" t="s">
        <v>1090</v>
      </c>
      <c r="D89" t="s">
        <v>1091</v>
      </c>
      <c r="E89" t="s">
        <v>1092</v>
      </c>
      <c r="F89" t="s">
        <v>1093</v>
      </c>
      <c r="G89" s="1">
        <v>44242</v>
      </c>
      <c r="H89">
        <v>2020</v>
      </c>
      <c r="I89" t="s">
        <v>2830</v>
      </c>
      <c r="K89">
        <v>3817</v>
      </c>
      <c r="L89" t="s">
        <v>2912</v>
      </c>
      <c r="M89" t="s">
        <v>1094</v>
      </c>
      <c r="N89" t="s">
        <v>2830</v>
      </c>
      <c r="O89" t="s">
        <v>1095</v>
      </c>
      <c r="P89" t="s">
        <v>1096</v>
      </c>
      <c r="Q89" t="s">
        <v>2830</v>
      </c>
      <c r="R89" t="s">
        <v>1097</v>
      </c>
      <c r="S89" t="s">
        <v>1098</v>
      </c>
      <c r="T89" t="s">
        <v>1099</v>
      </c>
      <c r="U89" t="s">
        <v>1100</v>
      </c>
      <c r="V89" t="s">
        <v>1101</v>
      </c>
      <c r="W89" t="s">
        <v>2830</v>
      </c>
      <c r="Z89">
        <v>14</v>
      </c>
      <c r="AA89" t="s">
        <v>43</v>
      </c>
      <c r="AB89" s="1">
        <v>44242</v>
      </c>
      <c r="AC89" t="s">
        <v>2830</v>
      </c>
      <c r="AD89" t="s">
        <v>2830</v>
      </c>
      <c r="AE89" t="s">
        <v>43</v>
      </c>
      <c r="AF89" t="s">
        <v>57</v>
      </c>
    </row>
    <row r="90" spans="1:32" x14ac:dyDescent="0.3">
      <c r="A90" s="3">
        <v>89</v>
      </c>
      <c r="B90" s="3" t="s">
        <v>43</v>
      </c>
      <c r="C90" t="s">
        <v>1102</v>
      </c>
      <c r="D90" t="s">
        <v>1103</v>
      </c>
      <c r="E90" t="s">
        <v>1104</v>
      </c>
      <c r="F90" t="s">
        <v>1105</v>
      </c>
      <c r="G90" s="1">
        <v>43605</v>
      </c>
      <c r="H90">
        <v>2019</v>
      </c>
      <c r="I90" t="s">
        <v>2830</v>
      </c>
      <c r="K90">
        <v>1</v>
      </c>
      <c r="L90" t="s">
        <v>2833</v>
      </c>
      <c r="M90" t="s">
        <v>1106</v>
      </c>
      <c r="N90" t="s">
        <v>1107</v>
      </c>
      <c r="O90" t="s">
        <v>1108</v>
      </c>
      <c r="P90" t="s">
        <v>2830</v>
      </c>
      <c r="Q90" t="s">
        <v>2830</v>
      </c>
      <c r="R90" t="s">
        <v>1109</v>
      </c>
      <c r="S90" t="s">
        <v>1110</v>
      </c>
      <c r="T90" t="s">
        <v>1111</v>
      </c>
      <c r="U90" t="s">
        <v>1112</v>
      </c>
      <c r="V90" t="s">
        <v>1113</v>
      </c>
      <c r="W90" t="s">
        <v>2830</v>
      </c>
      <c r="Z90">
        <v>20</v>
      </c>
      <c r="AA90" t="s">
        <v>2830</v>
      </c>
      <c r="AB90" s="1">
        <v>43605</v>
      </c>
      <c r="AC90" t="s">
        <v>2830</v>
      </c>
      <c r="AD90" t="s">
        <v>2830</v>
      </c>
      <c r="AE90" t="s">
        <v>43</v>
      </c>
      <c r="AF90" t="s">
        <v>57</v>
      </c>
    </row>
    <row r="91" spans="1:32" s="10" customFormat="1" x14ac:dyDescent="0.3">
      <c r="A91" s="12">
        <v>90</v>
      </c>
      <c r="B91" s="9" t="s">
        <v>43</v>
      </c>
      <c r="C91" s="10" t="s">
        <v>1114</v>
      </c>
      <c r="D91" s="10" t="s">
        <v>1115</v>
      </c>
      <c r="E91" s="10" t="s">
        <v>1116</v>
      </c>
      <c r="F91" s="10" t="s">
        <v>1117</v>
      </c>
      <c r="G91" s="11">
        <v>39588</v>
      </c>
      <c r="H91" s="10">
        <v>2008</v>
      </c>
      <c r="I91" s="10" t="s">
        <v>2830</v>
      </c>
      <c r="K91" s="10">
        <v>1</v>
      </c>
      <c r="L91" s="10" t="s">
        <v>2857</v>
      </c>
      <c r="M91" s="10" t="s">
        <v>1118</v>
      </c>
      <c r="N91" s="10" t="s">
        <v>1119</v>
      </c>
      <c r="O91" s="10" t="s">
        <v>1120</v>
      </c>
      <c r="P91" s="10" t="s">
        <v>1121</v>
      </c>
      <c r="Q91" s="10" t="s">
        <v>2830</v>
      </c>
      <c r="R91" s="10" t="s">
        <v>1122</v>
      </c>
      <c r="S91" s="10" t="s">
        <v>2830</v>
      </c>
      <c r="T91" s="10" t="s">
        <v>1123</v>
      </c>
      <c r="U91" s="10" t="s">
        <v>1124</v>
      </c>
      <c r="V91" s="10" t="s">
        <v>1125</v>
      </c>
      <c r="W91" s="10" t="s">
        <v>2830</v>
      </c>
      <c r="X91" s="10">
        <v>19</v>
      </c>
      <c r="Z91" s="10">
        <v>13</v>
      </c>
      <c r="AA91" s="10" t="s">
        <v>43</v>
      </c>
      <c r="AB91" s="11">
        <v>39588</v>
      </c>
      <c r="AC91" s="10" t="s">
        <v>2830</v>
      </c>
      <c r="AD91" s="10" t="s">
        <v>2830</v>
      </c>
      <c r="AE91" s="10" t="s">
        <v>43</v>
      </c>
      <c r="AF91" s="10" t="s">
        <v>57</v>
      </c>
    </row>
    <row r="92" spans="1:32" s="10" customFormat="1" x14ac:dyDescent="0.3">
      <c r="A92" s="9">
        <v>91</v>
      </c>
      <c r="B92" s="9" t="s">
        <v>43</v>
      </c>
      <c r="C92" s="10" t="s">
        <v>1126</v>
      </c>
      <c r="D92" s="10" t="s">
        <v>1127</v>
      </c>
      <c r="E92" s="10" t="s">
        <v>1128</v>
      </c>
      <c r="F92" s="10" t="s">
        <v>503</v>
      </c>
      <c r="G92" s="11">
        <v>39195</v>
      </c>
      <c r="H92" s="10">
        <v>1972</v>
      </c>
      <c r="I92" s="10" t="s">
        <v>1129</v>
      </c>
      <c r="J92" s="10">
        <v>1</v>
      </c>
      <c r="K92" s="10">
        <v>35</v>
      </c>
      <c r="L92" s="10" t="s">
        <v>2913</v>
      </c>
      <c r="M92" s="10" t="s">
        <v>1130</v>
      </c>
      <c r="N92" s="10" t="s">
        <v>505</v>
      </c>
      <c r="O92" s="10" t="s">
        <v>2830</v>
      </c>
      <c r="P92" s="10" t="s">
        <v>1131</v>
      </c>
      <c r="Q92" s="10" t="s">
        <v>2830</v>
      </c>
      <c r="R92" s="10" t="s">
        <v>1132</v>
      </c>
      <c r="S92" s="10" t="s">
        <v>2830</v>
      </c>
      <c r="T92" s="10" t="s">
        <v>1133</v>
      </c>
      <c r="U92" s="10" t="s">
        <v>2830</v>
      </c>
      <c r="V92" s="10" t="s">
        <v>2830</v>
      </c>
      <c r="W92" s="10" t="s">
        <v>2830</v>
      </c>
      <c r="X92" s="10">
        <v>1</v>
      </c>
      <c r="Z92" s="10">
        <v>2</v>
      </c>
      <c r="AA92" s="10" t="s">
        <v>43</v>
      </c>
      <c r="AB92" s="11">
        <v>39195</v>
      </c>
      <c r="AC92" s="10" t="s">
        <v>2830</v>
      </c>
      <c r="AD92" s="10" t="s">
        <v>2830</v>
      </c>
      <c r="AE92" s="10" t="s">
        <v>43</v>
      </c>
      <c r="AF92" s="10" t="s">
        <v>44</v>
      </c>
    </row>
    <row r="93" spans="1:32" x14ac:dyDescent="0.3">
      <c r="A93" s="4">
        <v>92</v>
      </c>
      <c r="B93" s="5" t="s">
        <v>43</v>
      </c>
      <c r="C93" t="s">
        <v>1134</v>
      </c>
      <c r="D93" t="s">
        <v>1135</v>
      </c>
      <c r="E93" t="s">
        <v>1136</v>
      </c>
      <c r="F93" t="s">
        <v>1137</v>
      </c>
      <c r="G93" s="1">
        <v>43892</v>
      </c>
      <c r="H93">
        <v>2019</v>
      </c>
      <c r="I93" t="s">
        <v>2830</v>
      </c>
      <c r="K93">
        <v>1</v>
      </c>
      <c r="L93" t="s">
        <v>2868</v>
      </c>
      <c r="M93" t="s">
        <v>1138</v>
      </c>
      <c r="N93" t="s">
        <v>2830</v>
      </c>
      <c r="O93" t="s">
        <v>1139</v>
      </c>
      <c r="P93" t="s">
        <v>1140</v>
      </c>
      <c r="Q93" t="s">
        <v>2830</v>
      </c>
      <c r="R93" t="s">
        <v>1141</v>
      </c>
      <c r="S93" t="s">
        <v>1142</v>
      </c>
      <c r="T93" t="s">
        <v>1143</v>
      </c>
      <c r="U93" t="s">
        <v>1144</v>
      </c>
      <c r="V93" t="s">
        <v>1145</v>
      </c>
      <c r="W93" t="s">
        <v>2830</v>
      </c>
      <c r="Z93">
        <v>14</v>
      </c>
      <c r="AA93" t="s">
        <v>43</v>
      </c>
      <c r="AB93" s="1">
        <v>43892</v>
      </c>
      <c r="AC93" t="s">
        <v>2830</v>
      </c>
      <c r="AD93" t="s">
        <v>2830</v>
      </c>
      <c r="AE93" t="s">
        <v>43</v>
      </c>
      <c r="AF93" t="s">
        <v>57</v>
      </c>
    </row>
    <row r="94" spans="1:32" x14ac:dyDescent="0.3">
      <c r="A94" s="3">
        <v>93</v>
      </c>
      <c r="B94" s="3" t="s">
        <v>43</v>
      </c>
      <c r="C94" t="s">
        <v>1146</v>
      </c>
      <c r="D94" t="s">
        <v>1147</v>
      </c>
      <c r="E94" t="s">
        <v>1148</v>
      </c>
      <c r="F94" t="s">
        <v>1149</v>
      </c>
      <c r="G94" s="1">
        <v>42051</v>
      </c>
      <c r="H94">
        <v>2014</v>
      </c>
      <c r="I94" t="s">
        <v>2830</v>
      </c>
      <c r="K94">
        <v>83</v>
      </c>
      <c r="L94" t="s">
        <v>2914</v>
      </c>
      <c r="M94" t="s">
        <v>1150</v>
      </c>
      <c r="N94" t="s">
        <v>2830</v>
      </c>
      <c r="O94" t="s">
        <v>1151</v>
      </c>
      <c r="P94" t="s">
        <v>1152</v>
      </c>
      <c r="Q94" t="s">
        <v>2830</v>
      </c>
      <c r="R94" t="s">
        <v>1153</v>
      </c>
      <c r="S94" t="s">
        <v>1154</v>
      </c>
      <c r="T94" t="s">
        <v>1155</v>
      </c>
      <c r="U94" t="s">
        <v>1156</v>
      </c>
      <c r="V94" t="s">
        <v>1157</v>
      </c>
      <c r="W94" t="s">
        <v>2830</v>
      </c>
      <c r="X94">
        <v>15</v>
      </c>
      <c r="Z94">
        <v>47</v>
      </c>
      <c r="AA94" t="s">
        <v>43</v>
      </c>
      <c r="AB94" s="1">
        <v>42051</v>
      </c>
      <c r="AC94" t="s">
        <v>2830</v>
      </c>
      <c r="AD94" t="s">
        <v>2830</v>
      </c>
      <c r="AE94" t="s">
        <v>43</v>
      </c>
      <c r="AF94" t="s">
        <v>57</v>
      </c>
    </row>
    <row r="95" spans="1:32" x14ac:dyDescent="0.3">
      <c r="A95" s="4">
        <v>94</v>
      </c>
      <c r="B95" s="5" t="s">
        <v>43</v>
      </c>
      <c r="C95" t="s">
        <v>1158</v>
      </c>
      <c r="D95" t="s">
        <v>1159</v>
      </c>
      <c r="E95" t="s">
        <v>1160</v>
      </c>
      <c r="F95" t="s">
        <v>1161</v>
      </c>
      <c r="G95" s="1">
        <v>44876</v>
      </c>
      <c r="H95">
        <v>2022</v>
      </c>
      <c r="I95" t="s">
        <v>2830</v>
      </c>
      <c r="K95">
        <v>2423</v>
      </c>
      <c r="L95" t="s">
        <v>2915</v>
      </c>
      <c r="M95" t="s">
        <v>1162</v>
      </c>
      <c r="N95" t="s">
        <v>1163</v>
      </c>
      <c r="O95" t="s">
        <v>1164</v>
      </c>
      <c r="P95" t="s">
        <v>1165</v>
      </c>
      <c r="Q95" t="s">
        <v>2830</v>
      </c>
      <c r="R95" t="s">
        <v>1166</v>
      </c>
      <c r="S95" t="s">
        <v>1167</v>
      </c>
      <c r="T95" t="s">
        <v>1168</v>
      </c>
      <c r="U95" t="s">
        <v>1169</v>
      </c>
      <c r="V95" t="s">
        <v>1170</v>
      </c>
      <c r="W95" t="s">
        <v>2830</v>
      </c>
      <c r="Z95">
        <v>15</v>
      </c>
      <c r="AA95" t="s">
        <v>43</v>
      </c>
      <c r="AB95" s="1">
        <v>44876</v>
      </c>
      <c r="AC95" t="s">
        <v>2830</v>
      </c>
      <c r="AD95" t="s">
        <v>2830</v>
      </c>
      <c r="AE95" t="s">
        <v>43</v>
      </c>
      <c r="AF95" t="s">
        <v>57</v>
      </c>
    </row>
    <row r="96" spans="1:32" x14ac:dyDescent="0.3">
      <c r="A96" s="3">
        <v>95</v>
      </c>
      <c r="B96" s="3" t="s">
        <v>43</v>
      </c>
      <c r="C96" t="s">
        <v>1171</v>
      </c>
      <c r="D96" t="s">
        <v>1172</v>
      </c>
      <c r="E96" t="s">
        <v>1173</v>
      </c>
      <c r="F96" t="s">
        <v>1174</v>
      </c>
      <c r="G96" s="1">
        <v>44510</v>
      </c>
      <c r="H96">
        <v>2021</v>
      </c>
      <c r="I96" t="s">
        <v>2830</v>
      </c>
      <c r="K96">
        <v>1</v>
      </c>
      <c r="L96" t="s">
        <v>2833</v>
      </c>
      <c r="M96" t="s">
        <v>1175</v>
      </c>
      <c r="N96" t="s">
        <v>1176</v>
      </c>
      <c r="O96" t="s">
        <v>1177</v>
      </c>
      <c r="P96" t="s">
        <v>1178</v>
      </c>
      <c r="Q96" t="s">
        <v>2830</v>
      </c>
      <c r="R96" t="s">
        <v>1179</v>
      </c>
      <c r="S96" t="s">
        <v>1180</v>
      </c>
      <c r="T96" t="s">
        <v>1181</v>
      </c>
      <c r="U96" t="s">
        <v>1182</v>
      </c>
      <c r="V96" t="s">
        <v>1183</v>
      </c>
      <c r="W96" t="s">
        <v>2830</v>
      </c>
      <c r="Z96">
        <v>19</v>
      </c>
      <c r="AA96" t="s">
        <v>43</v>
      </c>
      <c r="AB96" s="1">
        <v>44510</v>
      </c>
      <c r="AC96" t="s">
        <v>2830</v>
      </c>
      <c r="AD96" t="s">
        <v>2830</v>
      </c>
      <c r="AE96" t="s">
        <v>43</v>
      </c>
      <c r="AF96" t="s">
        <v>57</v>
      </c>
    </row>
    <row r="97" spans="1:32" x14ac:dyDescent="0.3">
      <c r="A97" s="4">
        <v>96</v>
      </c>
      <c r="B97" s="5" t="s">
        <v>43</v>
      </c>
      <c r="C97" t="s">
        <v>1184</v>
      </c>
      <c r="D97" t="s">
        <v>1185</v>
      </c>
      <c r="E97" t="s">
        <v>1186</v>
      </c>
      <c r="F97" t="s">
        <v>146</v>
      </c>
      <c r="G97" s="1">
        <v>44881</v>
      </c>
      <c r="H97">
        <v>2022</v>
      </c>
      <c r="I97" t="s">
        <v>2876</v>
      </c>
      <c r="K97">
        <v>118953</v>
      </c>
      <c r="L97" t="s">
        <v>2916</v>
      </c>
      <c r="M97" t="s">
        <v>1187</v>
      </c>
      <c r="N97" t="s">
        <v>148</v>
      </c>
      <c r="O97" t="s">
        <v>2830</v>
      </c>
      <c r="P97" t="s">
        <v>1188</v>
      </c>
      <c r="Q97" t="s">
        <v>1189</v>
      </c>
      <c r="R97" t="s">
        <v>1190</v>
      </c>
      <c r="S97" t="s">
        <v>1191</v>
      </c>
      <c r="T97" t="s">
        <v>1192</v>
      </c>
      <c r="U97" t="s">
        <v>1193</v>
      </c>
      <c r="V97" t="s">
        <v>1194</v>
      </c>
      <c r="W97" t="s">
        <v>2830</v>
      </c>
      <c r="Z97">
        <v>52</v>
      </c>
      <c r="AA97" t="s">
        <v>156</v>
      </c>
      <c r="AB97" s="1">
        <v>44875</v>
      </c>
      <c r="AC97" t="s">
        <v>2830</v>
      </c>
      <c r="AD97" t="s">
        <v>2830</v>
      </c>
      <c r="AE97" t="s">
        <v>43</v>
      </c>
      <c r="AF97" t="s">
        <v>44</v>
      </c>
    </row>
    <row r="98" spans="1:32" x14ac:dyDescent="0.3">
      <c r="A98" s="3">
        <v>97</v>
      </c>
      <c r="B98" s="3" t="s">
        <v>43</v>
      </c>
      <c r="C98" t="s">
        <v>1195</v>
      </c>
      <c r="D98" t="s">
        <v>1196</v>
      </c>
      <c r="E98" t="s">
        <v>1197</v>
      </c>
      <c r="F98" t="s">
        <v>1198</v>
      </c>
      <c r="G98" s="1">
        <v>44083</v>
      </c>
      <c r="H98">
        <v>2019</v>
      </c>
      <c r="I98" t="s">
        <v>2830</v>
      </c>
      <c r="K98">
        <v>995</v>
      </c>
      <c r="L98" t="s">
        <v>2917</v>
      </c>
      <c r="M98" t="s">
        <v>1199</v>
      </c>
      <c r="N98" t="s">
        <v>2830</v>
      </c>
      <c r="O98" t="s">
        <v>1200</v>
      </c>
      <c r="P98" t="s">
        <v>1201</v>
      </c>
      <c r="Q98" t="s">
        <v>2830</v>
      </c>
      <c r="R98" t="s">
        <v>1202</v>
      </c>
      <c r="S98" t="s">
        <v>1203</v>
      </c>
      <c r="T98" t="s">
        <v>1204</v>
      </c>
      <c r="U98" t="s">
        <v>1205</v>
      </c>
      <c r="V98" t="s">
        <v>1206</v>
      </c>
      <c r="W98" t="s">
        <v>2830</v>
      </c>
      <c r="X98">
        <v>1</v>
      </c>
      <c r="Z98">
        <v>22</v>
      </c>
      <c r="AA98" t="s">
        <v>43</v>
      </c>
      <c r="AB98" s="1">
        <v>44083</v>
      </c>
      <c r="AC98" t="s">
        <v>2830</v>
      </c>
      <c r="AD98" t="s">
        <v>2830</v>
      </c>
      <c r="AE98" t="s">
        <v>43</v>
      </c>
      <c r="AF98" t="s">
        <v>57</v>
      </c>
    </row>
    <row r="99" spans="1:32" x14ac:dyDescent="0.3">
      <c r="A99" s="4">
        <v>98</v>
      </c>
      <c r="B99" s="5" t="s">
        <v>43</v>
      </c>
      <c r="C99" t="s">
        <v>1207</v>
      </c>
      <c r="D99" t="s">
        <v>1208</v>
      </c>
      <c r="E99" t="s">
        <v>1209</v>
      </c>
      <c r="F99" t="s">
        <v>1210</v>
      </c>
      <c r="G99" s="1">
        <v>44859</v>
      </c>
      <c r="H99">
        <v>2022</v>
      </c>
      <c r="I99" t="s">
        <v>2830</v>
      </c>
      <c r="K99">
        <v>1</v>
      </c>
      <c r="L99" t="s">
        <v>2833</v>
      </c>
      <c r="M99" t="s">
        <v>1211</v>
      </c>
      <c r="N99" t="s">
        <v>2830</v>
      </c>
      <c r="O99" t="s">
        <v>1212</v>
      </c>
      <c r="P99" t="s">
        <v>1213</v>
      </c>
      <c r="Q99" t="s">
        <v>2830</v>
      </c>
      <c r="R99" t="s">
        <v>1214</v>
      </c>
      <c r="S99" t="s">
        <v>1215</v>
      </c>
      <c r="T99" t="s">
        <v>1216</v>
      </c>
      <c r="U99" t="s">
        <v>1217</v>
      </c>
      <c r="V99" t="s">
        <v>1218</v>
      </c>
      <c r="W99" t="s">
        <v>2830</v>
      </c>
      <c r="Z99">
        <v>34</v>
      </c>
      <c r="AA99" t="s">
        <v>43</v>
      </c>
      <c r="AB99" s="1">
        <v>44859</v>
      </c>
      <c r="AC99" t="s">
        <v>2830</v>
      </c>
      <c r="AD99" t="s">
        <v>2830</v>
      </c>
      <c r="AE99" t="s">
        <v>43</v>
      </c>
      <c r="AF99" t="s">
        <v>57</v>
      </c>
    </row>
    <row r="100" spans="1:32" x14ac:dyDescent="0.3">
      <c r="A100" s="3">
        <v>99</v>
      </c>
      <c r="B100" s="3" t="s">
        <v>43</v>
      </c>
      <c r="C100" t="s">
        <v>1219</v>
      </c>
      <c r="D100" t="s">
        <v>1220</v>
      </c>
      <c r="E100" t="s">
        <v>1221</v>
      </c>
      <c r="F100" t="s">
        <v>1222</v>
      </c>
      <c r="G100" s="1">
        <v>43482</v>
      </c>
      <c r="H100">
        <v>2018</v>
      </c>
      <c r="I100" t="s">
        <v>2830</v>
      </c>
      <c r="K100">
        <v>1275</v>
      </c>
      <c r="L100" t="s">
        <v>2918</v>
      </c>
      <c r="M100" t="s">
        <v>1223</v>
      </c>
      <c r="N100" t="s">
        <v>2830</v>
      </c>
      <c r="O100" t="s">
        <v>1224</v>
      </c>
      <c r="P100" t="s">
        <v>1225</v>
      </c>
      <c r="Q100" t="s">
        <v>2830</v>
      </c>
      <c r="R100" t="s">
        <v>1226</v>
      </c>
      <c r="S100" t="s">
        <v>1227</v>
      </c>
      <c r="T100" t="s">
        <v>1228</v>
      </c>
      <c r="U100" t="s">
        <v>1229</v>
      </c>
      <c r="V100" t="s">
        <v>1230</v>
      </c>
      <c r="W100" t="s">
        <v>2830</v>
      </c>
      <c r="X100">
        <v>47</v>
      </c>
      <c r="Z100">
        <v>31</v>
      </c>
      <c r="AA100" t="s">
        <v>43</v>
      </c>
      <c r="AB100" s="1">
        <v>43482</v>
      </c>
      <c r="AC100" t="s">
        <v>2830</v>
      </c>
      <c r="AD100" t="s">
        <v>2830</v>
      </c>
      <c r="AE100" t="s">
        <v>43</v>
      </c>
      <c r="AF100" t="s">
        <v>57</v>
      </c>
    </row>
    <row r="101" spans="1:32" x14ac:dyDescent="0.3">
      <c r="A101" s="4">
        <v>100</v>
      </c>
      <c r="B101" s="5" t="s">
        <v>43</v>
      </c>
      <c r="C101" t="s">
        <v>1231</v>
      </c>
      <c r="D101" t="s">
        <v>1232</v>
      </c>
      <c r="E101" t="s">
        <v>1233</v>
      </c>
      <c r="F101" t="s">
        <v>1234</v>
      </c>
      <c r="G101" s="1">
        <v>43087</v>
      </c>
      <c r="H101">
        <v>2017</v>
      </c>
      <c r="I101" t="s">
        <v>2830</v>
      </c>
      <c r="K101">
        <v>1058</v>
      </c>
      <c r="L101" t="s">
        <v>2919</v>
      </c>
      <c r="M101" t="s">
        <v>1235</v>
      </c>
      <c r="N101" t="s">
        <v>1236</v>
      </c>
      <c r="O101" t="s">
        <v>1237</v>
      </c>
      <c r="P101" t="s">
        <v>1238</v>
      </c>
      <c r="Q101" t="s">
        <v>2830</v>
      </c>
      <c r="R101" t="s">
        <v>1239</v>
      </c>
      <c r="S101" t="s">
        <v>1240</v>
      </c>
      <c r="T101" t="s">
        <v>1241</v>
      </c>
      <c r="U101" t="s">
        <v>1242</v>
      </c>
      <c r="V101" t="s">
        <v>1243</v>
      </c>
      <c r="W101" t="s">
        <v>2830</v>
      </c>
      <c r="X101">
        <v>134</v>
      </c>
      <c r="Z101">
        <v>28</v>
      </c>
      <c r="AA101" t="s">
        <v>43</v>
      </c>
      <c r="AB101" s="1">
        <v>43087</v>
      </c>
      <c r="AC101" t="s">
        <v>2830</v>
      </c>
      <c r="AD101" t="s">
        <v>2830</v>
      </c>
      <c r="AE101" t="s">
        <v>43</v>
      </c>
      <c r="AF101" t="s">
        <v>57</v>
      </c>
    </row>
    <row r="102" spans="1:32" x14ac:dyDescent="0.3">
      <c r="A102" s="3">
        <v>101</v>
      </c>
      <c r="B102" s="3" t="s">
        <v>43</v>
      </c>
      <c r="C102" t="s">
        <v>1244</v>
      </c>
      <c r="D102" t="s">
        <v>1245</v>
      </c>
      <c r="E102" t="s">
        <v>1246</v>
      </c>
      <c r="F102" t="s">
        <v>1247</v>
      </c>
      <c r="G102" s="1">
        <v>43741</v>
      </c>
      <c r="H102">
        <v>2019</v>
      </c>
      <c r="I102" t="s">
        <v>2830</v>
      </c>
      <c r="K102">
        <v>2270</v>
      </c>
      <c r="L102" t="s">
        <v>2920</v>
      </c>
      <c r="M102" t="s">
        <v>1248</v>
      </c>
      <c r="N102" t="s">
        <v>2830</v>
      </c>
      <c r="O102" t="s">
        <v>1249</v>
      </c>
      <c r="P102" t="s">
        <v>1250</v>
      </c>
      <c r="Q102" t="s">
        <v>2830</v>
      </c>
      <c r="R102" t="s">
        <v>1251</v>
      </c>
      <c r="S102" t="s">
        <v>1252</v>
      </c>
      <c r="T102" t="s">
        <v>1253</v>
      </c>
      <c r="U102" t="s">
        <v>1254</v>
      </c>
      <c r="V102" t="s">
        <v>1255</v>
      </c>
      <c r="W102" t="s">
        <v>2830</v>
      </c>
      <c r="Z102">
        <v>18</v>
      </c>
      <c r="AA102" t="s">
        <v>43</v>
      </c>
      <c r="AB102" s="1">
        <v>43741</v>
      </c>
      <c r="AC102" t="s">
        <v>2830</v>
      </c>
      <c r="AD102" t="s">
        <v>2830</v>
      </c>
      <c r="AE102" t="s">
        <v>43</v>
      </c>
      <c r="AF102" t="s">
        <v>57</v>
      </c>
    </row>
    <row r="103" spans="1:32" x14ac:dyDescent="0.3">
      <c r="A103" s="4">
        <v>102</v>
      </c>
      <c r="B103" s="5" t="s">
        <v>43</v>
      </c>
      <c r="C103" t="s">
        <v>1256</v>
      </c>
      <c r="D103" t="s">
        <v>1257</v>
      </c>
      <c r="E103" t="s">
        <v>1258</v>
      </c>
      <c r="F103" t="s">
        <v>1259</v>
      </c>
      <c r="G103" s="1">
        <v>44162</v>
      </c>
      <c r="H103">
        <v>2020</v>
      </c>
      <c r="I103" t="s">
        <v>2891</v>
      </c>
      <c r="K103">
        <v>439</v>
      </c>
      <c r="L103" t="s">
        <v>2921</v>
      </c>
      <c r="M103" t="s">
        <v>1260</v>
      </c>
      <c r="N103" t="s">
        <v>1261</v>
      </c>
      <c r="O103" t="s">
        <v>1262</v>
      </c>
      <c r="P103" t="s">
        <v>1263</v>
      </c>
      <c r="Q103" t="s">
        <v>2830</v>
      </c>
      <c r="R103" t="s">
        <v>1264</v>
      </c>
      <c r="S103" t="s">
        <v>2830</v>
      </c>
      <c r="T103" t="s">
        <v>1265</v>
      </c>
      <c r="U103" t="s">
        <v>1266</v>
      </c>
      <c r="V103" t="s">
        <v>1267</v>
      </c>
      <c r="W103" t="s">
        <v>2830</v>
      </c>
      <c r="Z103">
        <v>22</v>
      </c>
      <c r="AA103" t="s">
        <v>43</v>
      </c>
      <c r="AB103" s="1">
        <v>44162</v>
      </c>
      <c r="AC103" t="s">
        <v>2830</v>
      </c>
      <c r="AD103" t="s">
        <v>2830</v>
      </c>
      <c r="AE103" t="s">
        <v>43</v>
      </c>
      <c r="AF103" t="s">
        <v>57</v>
      </c>
    </row>
    <row r="104" spans="1:32" x14ac:dyDescent="0.3">
      <c r="A104" s="3">
        <v>103</v>
      </c>
      <c r="B104" s="3" t="s">
        <v>43</v>
      </c>
      <c r="C104" t="s">
        <v>1268</v>
      </c>
      <c r="D104" t="s">
        <v>1269</v>
      </c>
      <c r="E104" t="s">
        <v>1270</v>
      </c>
      <c r="F104" t="s">
        <v>1271</v>
      </c>
      <c r="G104" s="1">
        <v>43356</v>
      </c>
      <c r="H104">
        <v>2018</v>
      </c>
      <c r="I104" t="s">
        <v>2830</v>
      </c>
      <c r="K104">
        <v>2366</v>
      </c>
      <c r="L104" t="s">
        <v>2922</v>
      </c>
      <c r="M104" t="s">
        <v>1272</v>
      </c>
      <c r="N104" t="s">
        <v>1273</v>
      </c>
      <c r="O104" t="s">
        <v>1274</v>
      </c>
      <c r="P104" t="s">
        <v>1275</v>
      </c>
      <c r="Q104" t="s">
        <v>2830</v>
      </c>
      <c r="R104" t="s">
        <v>1276</v>
      </c>
      <c r="S104" t="s">
        <v>1277</v>
      </c>
      <c r="T104" t="s">
        <v>1278</v>
      </c>
      <c r="U104" t="s">
        <v>1279</v>
      </c>
      <c r="V104" t="s">
        <v>1280</v>
      </c>
      <c r="W104" t="s">
        <v>2830</v>
      </c>
      <c r="X104">
        <v>51</v>
      </c>
      <c r="Z104">
        <v>28</v>
      </c>
      <c r="AA104" t="s">
        <v>43</v>
      </c>
      <c r="AB104" s="1">
        <v>43356</v>
      </c>
      <c r="AC104" t="s">
        <v>2830</v>
      </c>
      <c r="AD104" t="s">
        <v>2830</v>
      </c>
      <c r="AE104" t="s">
        <v>43</v>
      </c>
      <c r="AF104" t="s">
        <v>57</v>
      </c>
    </row>
    <row r="105" spans="1:32" x14ac:dyDescent="0.3">
      <c r="A105" s="4">
        <v>104</v>
      </c>
      <c r="B105" s="5" t="s">
        <v>43</v>
      </c>
      <c r="C105" t="s">
        <v>1281</v>
      </c>
      <c r="D105" t="s">
        <v>1282</v>
      </c>
      <c r="E105" t="s">
        <v>1283</v>
      </c>
      <c r="F105" t="s">
        <v>1284</v>
      </c>
      <c r="G105" s="1">
        <v>44581</v>
      </c>
      <c r="H105">
        <v>2021</v>
      </c>
      <c r="I105" t="s">
        <v>2830</v>
      </c>
      <c r="K105">
        <v>1353</v>
      </c>
      <c r="L105" t="s">
        <v>2923</v>
      </c>
      <c r="M105" t="s">
        <v>1285</v>
      </c>
      <c r="N105" t="s">
        <v>1286</v>
      </c>
      <c r="O105" t="s">
        <v>1287</v>
      </c>
      <c r="P105" t="s">
        <v>1288</v>
      </c>
      <c r="Q105" t="s">
        <v>2830</v>
      </c>
      <c r="R105" t="s">
        <v>1289</v>
      </c>
      <c r="S105" t="s">
        <v>1290</v>
      </c>
      <c r="T105" t="s">
        <v>1291</v>
      </c>
      <c r="U105" t="s">
        <v>1292</v>
      </c>
      <c r="V105" t="s">
        <v>1293</v>
      </c>
      <c r="W105" t="s">
        <v>2830</v>
      </c>
      <c r="Z105">
        <v>18</v>
      </c>
      <c r="AA105" t="s">
        <v>43</v>
      </c>
      <c r="AB105" s="1">
        <v>44581</v>
      </c>
      <c r="AC105" t="s">
        <v>2830</v>
      </c>
      <c r="AD105" t="s">
        <v>2830</v>
      </c>
      <c r="AE105" t="s">
        <v>43</v>
      </c>
      <c r="AF105" t="s">
        <v>57</v>
      </c>
    </row>
    <row r="106" spans="1:32" x14ac:dyDescent="0.3">
      <c r="A106" s="3">
        <v>105</v>
      </c>
      <c r="B106" s="3" t="s">
        <v>43</v>
      </c>
      <c r="C106" t="s">
        <v>1294</v>
      </c>
      <c r="D106" t="s">
        <v>1295</v>
      </c>
      <c r="E106" t="s">
        <v>1296</v>
      </c>
      <c r="F106" t="s">
        <v>1297</v>
      </c>
      <c r="G106" s="1">
        <v>41130</v>
      </c>
      <c r="H106">
        <v>2012</v>
      </c>
      <c r="I106" t="s">
        <v>2830</v>
      </c>
      <c r="K106">
        <v>1</v>
      </c>
      <c r="L106" t="s">
        <v>2924</v>
      </c>
      <c r="M106" t="s">
        <v>1298</v>
      </c>
      <c r="N106" t="s">
        <v>1299</v>
      </c>
      <c r="O106" t="s">
        <v>1300</v>
      </c>
      <c r="P106" t="s">
        <v>1301</v>
      </c>
      <c r="Q106" t="s">
        <v>2830</v>
      </c>
      <c r="R106" t="s">
        <v>1302</v>
      </c>
      <c r="S106" t="s">
        <v>2830</v>
      </c>
      <c r="T106" t="s">
        <v>1303</v>
      </c>
      <c r="U106" t="s">
        <v>1304</v>
      </c>
      <c r="V106" t="s">
        <v>1305</v>
      </c>
      <c r="W106" t="s">
        <v>2830</v>
      </c>
      <c r="X106">
        <v>7</v>
      </c>
      <c r="Z106">
        <v>31</v>
      </c>
      <c r="AA106" t="s">
        <v>43</v>
      </c>
      <c r="AB106" s="1">
        <v>41130</v>
      </c>
      <c r="AC106" t="s">
        <v>2830</v>
      </c>
      <c r="AD106" t="s">
        <v>2830</v>
      </c>
      <c r="AE106" t="s">
        <v>43</v>
      </c>
      <c r="AF106" t="s">
        <v>57</v>
      </c>
    </row>
    <row r="107" spans="1:32" x14ac:dyDescent="0.3">
      <c r="A107" s="4">
        <v>106</v>
      </c>
      <c r="B107" s="5" t="s">
        <v>43</v>
      </c>
      <c r="C107" t="s">
        <v>1306</v>
      </c>
      <c r="D107" t="s">
        <v>1307</v>
      </c>
      <c r="E107" t="s">
        <v>1308</v>
      </c>
      <c r="F107" t="s">
        <v>1309</v>
      </c>
      <c r="G107" s="1">
        <v>43489</v>
      </c>
      <c r="H107">
        <v>2018</v>
      </c>
      <c r="I107" t="s">
        <v>2830</v>
      </c>
      <c r="K107">
        <v>982</v>
      </c>
      <c r="L107" t="s">
        <v>2925</v>
      </c>
      <c r="M107" t="s">
        <v>1310</v>
      </c>
      <c r="N107" t="s">
        <v>2830</v>
      </c>
      <c r="O107" t="s">
        <v>1311</v>
      </c>
      <c r="P107" t="s">
        <v>1312</v>
      </c>
      <c r="Q107" t="s">
        <v>2830</v>
      </c>
      <c r="R107" t="s">
        <v>1313</v>
      </c>
      <c r="S107" t="s">
        <v>1314</v>
      </c>
      <c r="T107" t="s">
        <v>1315</v>
      </c>
      <c r="U107" t="s">
        <v>1316</v>
      </c>
      <c r="V107" t="s">
        <v>1317</v>
      </c>
      <c r="W107" t="s">
        <v>2830</v>
      </c>
      <c r="X107">
        <v>6</v>
      </c>
      <c r="Z107">
        <v>33</v>
      </c>
      <c r="AA107" t="s">
        <v>43</v>
      </c>
      <c r="AB107" s="1">
        <v>43489</v>
      </c>
      <c r="AC107" t="s">
        <v>2830</v>
      </c>
      <c r="AD107" t="s">
        <v>2830</v>
      </c>
      <c r="AE107" t="s">
        <v>43</v>
      </c>
      <c r="AF107" t="s">
        <v>57</v>
      </c>
    </row>
    <row r="108" spans="1:32" s="10" customFormat="1" x14ac:dyDescent="0.3">
      <c r="A108" s="9">
        <v>107</v>
      </c>
      <c r="B108" s="9" t="s">
        <v>43</v>
      </c>
      <c r="C108" s="10" t="s">
        <v>1318</v>
      </c>
      <c r="D108" s="10" t="s">
        <v>1319</v>
      </c>
      <c r="E108" s="10" t="s">
        <v>1320</v>
      </c>
      <c r="F108" s="10" t="s">
        <v>1321</v>
      </c>
      <c r="G108" s="11">
        <v>39952</v>
      </c>
      <c r="H108" s="10">
        <v>2009</v>
      </c>
      <c r="I108" s="10" t="s">
        <v>2830</v>
      </c>
      <c r="K108" s="10">
        <v>1</v>
      </c>
      <c r="L108" s="10" t="s">
        <v>2833</v>
      </c>
      <c r="M108" s="10" t="s">
        <v>1322</v>
      </c>
      <c r="N108" s="10" t="s">
        <v>2830</v>
      </c>
      <c r="O108" s="10" t="s">
        <v>1323</v>
      </c>
      <c r="P108" s="10" t="s">
        <v>1324</v>
      </c>
      <c r="Q108" s="10" t="s">
        <v>2830</v>
      </c>
      <c r="R108" s="10" t="s">
        <v>1325</v>
      </c>
      <c r="S108" s="10" t="s">
        <v>1326</v>
      </c>
      <c r="T108" s="10" t="s">
        <v>1327</v>
      </c>
      <c r="U108" s="10" t="s">
        <v>1328</v>
      </c>
      <c r="V108" s="10" t="s">
        <v>1329</v>
      </c>
      <c r="W108" s="10" t="s">
        <v>2830</v>
      </c>
      <c r="X108" s="10">
        <v>2</v>
      </c>
      <c r="Z108" s="10">
        <v>10</v>
      </c>
      <c r="AA108" s="10" t="s">
        <v>43</v>
      </c>
      <c r="AB108" s="11">
        <v>39952</v>
      </c>
      <c r="AC108" s="10" t="s">
        <v>2830</v>
      </c>
      <c r="AD108" s="10" t="s">
        <v>2830</v>
      </c>
      <c r="AE108" s="10" t="s">
        <v>43</v>
      </c>
      <c r="AF108" s="10" t="s">
        <v>57</v>
      </c>
    </row>
    <row r="109" spans="1:32" s="10" customFormat="1" x14ac:dyDescent="0.3">
      <c r="A109" s="12">
        <v>108</v>
      </c>
      <c r="B109" s="9" t="s">
        <v>43</v>
      </c>
      <c r="C109" s="10" t="s">
        <v>1330</v>
      </c>
      <c r="D109" s="10" t="s">
        <v>1331</v>
      </c>
      <c r="E109" s="10" t="s">
        <v>1332</v>
      </c>
      <c r="F109" s="10" t="s">
        <v>1333</v>
      </c>
      <c r="G109" s="11">
        <v>39854</v>
      </c>
      <c r="H109" s="10">
        <v>2008</v>
      </c>
      <c r="I109" s="10" t="s">
        <v>2830</v>
      </c>
      <c r="K109" s="10">
        <v>959</v>
      </c>
      <c r="L109" s="10" t="s">
        <v>2926</v>
      </c>
      <c r="M109" s="10" t="s">
        <v>1334</v>
      </c>
      <c r="N109" s="10" t="s">
        <v>616</v>
      </c>
      <c r="O109" s="10" t="s">
        <v>1335</v>
      </c>
      <c r="P109" s="10" t="s">
        <v>1336</v>
      </c>
      <c r="Q109" s="10" t="s">
        <v>2830</v>
      </c>
      <c r="R109" s="10" t="s">
        <v>1337</v>
      </c>
      <c r="S109" s="10" t="s">
        <v>1338</v>
      </c>
      <c r="T109" s="10" t="s">
        <v>1339</v>
      </c>
      <c r="U109" s="10" t="s">
        <v>1340</v>
      </c>
      <c r="V109" s="10" t="s">
        <v>1341</v>
      </c>
      <c r="W109" s="10" t="s">
        <v>2830</v>
      </c>
      <c r="X109" s="10">
        <v>61</v>
      </c>
      <c r="Y109" s="10">
        <v>3</v>
      </c>
      <c r="Z109" s="10">
        <v>19</v>
      </c>
      <c r="AA109" s="10" t="s">
        <v>43</v>
      </c>
      <c r="AB109" s="11">
        <v>39854</v>
      </c>
      <c r="AC109" s="10" t="s">
        <v>2830</v>
      </c>
      <c r="AD109" s="10" t="s">
        <v>2830</v>
      </c>
      <c r="AE109" s="10" t="s">
        <v>43</v>
      </c>
      <c r="AF109" s="10" t="s">
        <v>57</v>
      </c>
    </row>
    <row r="110" spans="1:32" x14ac:dyDescent="0.3">
      <c r="A110" s="3">
        <v>109</v>
      </c>
      <c r="B110" s="3" t="s">
        <v>43</v>
      </c>
      <c r="C110" t="s">
        <v>1342</v>
      </c>
      <c r="D110" t="s">
        <v>1343</v>
      </c>
      <c r="E110" t="s">
        <v>1344</v>
      </c>
      <c r="F110" t="s">
        <v>1345</v>
      </c>
      <c r="G110" s="1">
        <v>42929</v>
      </c>
      <c r="H110">
        <v>2017</v>
      </c>
      <c r="I110" t="s">
        <v>2830</v>
      </c>
      <c r="K110">
        <v>472</v>
      </c>
      <c r="L110" t="s">
        <v>2927</v>
      </c>
      <c r="M110" t="s">
        <v>1346</v>
      </c>
      <c r="N110" t="s">
        <v>2830</v>
      </c>
      <c r="O110" t="s">
        <v>1347</v>
      </c>
      <c r="P110" t="s">
        <v>1348</v>
      </c>
      <c r="Q110" t="s">
        <v>2830</v>
      </c>
      <c r="R110" t="s">
        <v>1349</v>
      </c>
      <c r="S110" t="s">
        <v>2830</v>
      </c>
      <c r="T110" t="s">
        <v>1350</v>
      </c>
      <c r="U110" t="s">
        <v>1351</v>
      </c>
      <c r="V110" t="s">
        <v>1352</v>
      </c>
      <c r="W110" t="s">
        <v>2830</v>
      </c>
      <c r="X110">
        <v>1</v>
      </c>
      <c r="Z110">
        <v>27</v>
      </c>
      <c r="AA110" t="s">
        <v>2830</v>
      </c>
      <c r="AB110" s="1">
        <v>42929</v>
      </c>
      <c r="AC110" t="s">
        <v>2830</v>
      </c>
      <c r="AD110" t="s">
        <v>2830</v>
      </c>
      <c r="AE110" t="s">
        <v>43</v>
      </c>
      <c r="AF110" t="s">
        <v>57</v>
      </c>
    </row>
    <row r="111" spans="1:32" x14ac:dyDescent="0.3">
      <c r="A111" s="4">
        <v>110</v>
      </c>
      <c r="B111" s="5" t="s">
        <v>43</v>
      </c>
      <c r="C111" t="s">
        <v>1353</v>
      </c>
      <c r="D111" t="s">
        <v>1354</v>
      </c>
      <c r="E111" t="s">
        <v>1355</v>
      </c>
      <c r="F111" t="s">
        <v>146</v>
      </c>
      <c r="G111" s="1">
        <v>43529</v>
      </c>
      <c r="H111">
        <v>2019</v>
      </c>
      <c r="I111" t="s">
        <v>2887</v>
      </c>
      <c r="K111">
        <v>24788</v>
      </c>
      <c r="L111" t="s">
        <v>2928</v>
      </c>
      <c r="M111" t="s">
        <v>1356</v>
      </c>
      <c r="N111" t="s">
        <v>148</v>
      </c>
      <c r="O111" t="s">
        <v>2830</v>
      </c>
      <c r="P111" t="s">
        <v>1357</v>
      </c>
      <c r="Q111" t="s">
        <v>1358</v>
      </c>
      <c r="R111" t="s">
        <v>1359</v>
      </c>
      <c r="S111" t="s">
        <v>1360</v>
      </c>
      <c r="T111" t="s">
        <v>1361</v>
      </c>
      <c r="U111" t="s">
        <v>1362</v>
      </c>
      <c r="V111" t="s">
        <v>1363</v>
      </c>
      <c r="W111" t="s">
        <v>2830</v>
      </c>
      <c r="X111">
        <v>36</v>
      </c>
      <c r="Z111">
        <v>36</v>
      </c>
      <c r="AA111" t="s">
        <v>647</v>
      </c>
      <c r="AB111" s="1">
        <v>43496</v>
      </c>
      <c r="AC111" t="s">
        <v>2830</v>
      </c>
      <c r="AD111" t="s">
        <v>2830</v>
      </c>
      <c r="AE111" t="s">
        <v>43</v>
      </c>
      <c r="AF111" t="s">
        <v>44</v>
      </c>
    </row>
    <row r="112" spans="1:32" x14ac:dyDescent="0.3">
      <c r="A112" s="3">
        <v>111</v>
      </c>
      <c r="B112" s="3" t="s">
        <v>43</v>
      </c>
      <c r="C112" t="s">
        <v>1364</v>
      </c>
      <c r="D112" t="s">
        <v>1365</v>
      </c>
      <c r="E112" t="s">
        <v>1366</v>
      </c>
      <c r="F112" t="s">
        <v>1367</v>
      </c>
      <c r="G112" s="1">
        <v>41610</v>
      </c>
      <c r="H112">
        <v>2013</v>
      </c>
      <c r="I112" t="s">
        <v>2830</v>
      </c>
      <c r="K112">
        <v>536</v>
      </c>
      <c r="L112" t="s">
        <v>2929</v>
      </c>
      <c r="M112" t="s">
        <v>1368</v>
      </c>
      <c r="N112" t="s">
        <v>1369</v>
      </c>
      <c r="O112" t="s">
        <v>1370</v>
      </c>
      <c r="P112" t="s">
        <v>1371</v>
      </c>
      <c r="Q112" t="s">
        <v>2830</v>
      </c>
      <c r="R112" t="s">
        <v>1372</v>
      </c>
      <c r="S112" t="s">
        <v>1373</v>
      </c>
      <c r="T112" t="s">
        <v>1374</v>
      </c>
      <c r="U112" t="s">
        <v>1375</v>
      </c>
      <c r="V112" t="s">
        <v>1376</v>
      </c>
      <c r="W112" t="s">
        <v>2830</v>
      </c>
      <c r="X112">
        <v>1</v>
      </c>
      <c r="Z112">
        <v>12</v>
      </c>
      <c r="AA112" t="s">
        <v>43</v>
      </c>
      <c r="AB112" s="1">
        <v>41610</v>
      </c>
      <c r="AC112" t="s">
        <v>2830</v>
      </c>
      <c r="AD112" t="s">
        <v>2830</v>
      </c>
      <c r="AE112" t="s">
        <v>43</v>
      </c>
      <c r="AF112" t="s">
        <v>57</v>
      </c>
    </row>
    <row r="113" spans="1:32" x14ac:dyDescent="0.3">
      <c r="A113" s="4">
        <v>112</v>
      </c>
      <c r="B113" s="5" t="s">
        <v>43</v>
      </c>
      <c r="C113" t="s">
        <v>1377</v>
      </c>
      <c r="D113" t="s">
        <v>1378</v>
      </c>
      <c r="E113" t="s">
        <v>1379</v>
      </c>
      <c r="F113" t="s">
        <v>1380</v>
      </c>
      <c r="G113" s="1">
        <v>41487</v>
      </c>
      <c r="H113">
        <v>2013</v>
      </c>
      <c r="I113" t="s">
        <v>2830</v>
      </c>
      <c r="K113">
        <v>962</v>
      </c>
      <c r="L113" t="s">
        <v>2930</v>
      </c>
      <c r="M113" t="s">
        <v>1381</v>
      </c>
      <c r="N113" t="s">
        <v>1107</v>
      </c>
      <c r="O113" t="s">
        <v>1382</v>
      </c>
      <c r="P113" t="s">
        <v>2830</v>
      </c>
      <c r="Q113" t="s">
        <v>2830</v>
      </c>
      <c r="R113" t="s">
        <v>1383</v>
      </c>
      <c r="S113" t="s">
        <v>1384</v>
      </c>
      <c r="T113" t="s">
        <v>1385</v>
      </c>
      <c r="U113" t="s">
        <v>1386</v>
      </c>
      <c r="V113" t="s">
        <v>1387</v>
      </c>
      <c r="W113" t="s">
        <v>2830</v>
      </c>
      <c r="X113">
        <v>3</v>
      </c>
      <c r="Z113">
        <v>27</v>
      </c>
      <c r="AA113" t="s">
        <v>2830</v>
      </c>
      <c r="AB113" s="1">
        <v>41487</v>
      </c>
      <c r="AC113" t="s">
        <v>2830</v>
      </c>
      <c r="AD113" t="s">
        <v>2830</v>
      </c>
      <c r="AE113" t="s">
        <v>43</v>
      </c>
      <c r="AF113" t="s">
        <v>57</v>
      </c>
    </row>
    <row r="114" spans="1:32" x14ac:dyDescent="0.3">
      <c r="A114" s="3">
        <v>113</v>
      </c>
      <c r="B114" s="3" t="s">
        <v>43</v>
      </c>
      <c r="C114" t="s">
        <v>1388</v>
      </c>
      <c r="D114" t="s">
        <v>1389</v>
      </c>
      <c r="E114" t="s">
        <v>1390</v>
      </c>
      <c r="F114" t="s">
        <v>1391</v>
      </c>
      <c r="G114" s="1">
        <v>42775</v>
      </c>
      <c r="H114">
        <v>2016</v>
      </c>
      <c r="I114" t="s">
        <v>2830</v>
      </c>
      <c r="K114">
        <v>1867</v>
      </c>
      <c r="L114" t="s">
        <v>2931</v>
      </c>
      <c r="M114" t="s">
        <v>1392</v>
      </c>
      <c r="N114" t="s">
        <v>174</v>
      </c>
      <c r="O114" t="s">
        <v>1393</v>
      </c>
      <c r="P114" t="s">
        <v>1394</v>
      </c>
      <c r="Q114" t="s">
        <v>2830</v>
      </c>
      <c r="R114" t="s">
        <v>1395</v>
      </c>
      <c r="S114" t="s">
        <v>1396</v>
      </c>
      <c r="T114" t="s">
        <v>1397</v>
      </c>
      <c r="U114" t="s">
        <v>1398</v>
      </c>
      <c r="V114" t="s">
        <v>1399</v>
      </c>
      <c r="W114" t="s">
        <v>2830</v>
      </c>
      <c r="X114">
        <v>1</v>
      </c>
      <c r="Z114">
        <v>19</v>
      </c>
      <c r="AA114" t="s">
        <v>43</v>
      </c>
      <c r="AB114" s="1">
        <v>42775</v>
      </c>
      <c r="AC114" t="s">
        <v>2830</v>
      </c>
      <c r="AD114" t="s">
        <v>2830</v>
      </c>
      <c r="AE114" t="s">
        <v>43</v>
      </c>
      <c r="AF114" t="s">
        <v>57</v>
      </c>
    </row>
    <row r="115" spans="1:32" x14ac:dyDescent="0.3">
      <c r="A115" s="4">
        <v>114</v>
      </c>
      <c r="B115" s="5" t="s">
        <v>43</v>
      </c>
      <c r="C115" t="s">
        <v>1400</v>
      </c>
      <c r="D115" t="s">
        <v>1401</v>
      </c>
      <c r="E115" t="s">
        <v>1402</v>
      </c>
      <c r="F115" t="s">
        <v>1403</v>
      </c>
      <c r="G115" s="1">
        <v>44924</v>
      </c>
      <c r="H115">
        <v>2022</v>
      </c>
      <c r="I115" t="s">
        <v>2830</v>
      </c>
      <c r="K115">
        <v>271</v>
      </c>
      <c r="L115" t="s">
        <v>2932</v>
      </c>
      <c r="M115" t="s">
        <v>1404</v>
      </c>
      <c r="N115" t="s">
        <v>2830</v>
      </c>
      <c r="O115" t="s">
        <v>1405</v>
      </c>
      <c r="P115" t="s">
        <v>1406</v>
      </c>
      <c r="Q115" t="s">
        <v>2830</v>
      </c>
      <c r="R115" t="s">
        <v>1407</v>
      </c>
      <c r="S115" t="s">
        <v>1408</v>
      </c>
      <c r="T115" t="s">
        <v>1409</v>
      </c>
      <c r="U115" t="s">
        <v>2830</v>
      </c>
      <c r="V115" t="s">
        <v>2830</v>
      </c>
      <c r="W115" t="s">
        <v>2830</v>
      </c>
      <c r="Z115">
        <v>11</v>
      </c>
      <c r="AA115" t="s">
        <v>43</v>
      </c>
      <c r="AB115" s="1">
        <v>44924</v>
      </c>
      <c r="AC115" t="s">
        <v>2830</v>
      </c>
      <c r="AD115" t="s">
        <v>2830</v>
      </c>
      <c r="AE115" t="s">
        <v>43</v>
      </c>
      <c r="AF115" t="s">
        <v>57</v>
      </c>
    </row>
    <row r="116" spans="1:32" x14ac:dyDescent="0.3">
      <c r="A116" s="3">
        <v>115</v>
      </c>
      <c r="B116" s="3" t="s">
        <v>43</v>
      </c>
      <c r="C116" t="s">
        <v>1410</v>
      </c>
      <c r="D116" t="s">
        <v>1411</v>
      </c>
      <c r="E116" t="s">
        <v>1412</v>
      </c>
      <c r="F116" t="s">
        <v>1413</v>
      </c>
      <c r="G116" s="1">
        <v>43706</v>
      </c>
      <c r="H116">
        <v>2019</v>
      </c>
      <c r="I116" t="s">
        <v>2830</v>
      </c>
      <c r="K116">
        <v>224</v>
      </c>
      <c r="L116" t="s">
        <v>2933</v>
      </c>
      <c r="M116" t="s">
        <v>1414</v>
      </c>
      <c r="N116" t="s">
        <v>2830</v>
      </c>
      <c r="O116" t="s">
        <v>1415</v>
      </c>
      <c r="P116" t="s">
        <v>1416</v>
      </c>
      <c r="Q116" t="s">
        <v>2830</v>
      </c>
      <c r="R116" t="s">
        <v>1417</v>
      </c>
      <c r="S116" t="s">
        <v>1418</v>
      </c>
      <c r="T116" t="s">
        <v>1419</v>
      </c>
      <c r="U116" t="s">
        <v>1420</v>
      </c>
      <c r="V116" t="s">
        <v>1421</v>
      </c>
      <c r="W116" t="s">
        <v>2830</v>
      </c>
      <c r="X116">
        <v>4</v>
      </c>
      <c r="Z116">
        <v>14</v>
      </c>
      <c r="AA116" t="s">
        <v>43</v>
      </c>
      <c r="AB116" s="1">
        <v>43706</v>
      </c>
      <c r="AC116" t="s">
        <v>2830</v>
      </c>
      <c r="AD116" t="s">
        <v>2830</v>
      </c>
      <c r="AE116" t="s">
        <v>43</v>
      </c>
      <c r="AF116" t="s">
        <v>57</v>
      </c>
    </row>
    <row r="117" spans="1:32" x14ac:dyDescent="0.3">
      <c r="A117" s="4">
        <v>116</v>
      </c>
      <c r="B117" s="5" t="s">
        <v>43</v>
      </c>
      <c r="C117" t="s">
        <v>1422</v>
      </c>
      <c r="D117" t="s">
        <v>1423</v>
      </c>
      <c r="E117" t="s">
        <v>1424</v>
      </c>
      <c r="F117" t="s">
        <v>1425</v>
      </c>
      <c r="G117" s="1">
        <v>43637</v>
      </c>
      <c r="H117">
        <v>2019</v>
      </c>
      <c r="I117" t="s">
        <v>2830</v>
      </c>
      <c r="K117">
        <v>1</v>
      </c>
      <c r="L117" t="s">
        <v>2868</v>
      </c>
      <c r="M117" t="s">
        <v>1426</v>
      </c>
      <c r="N117" t="s">
        <v>2830</v>
      </c>
      <c r="O117" t="s">
        <v>1427</v>
      </c>
      <c r="P117" t="s">
        <v>1428</v>
      </c>
      <c r="Q117" t="s">
        <v>2830</v>
      </c>
      <c r="R117" t="s">
        <v>1429</v>
      </c>
      <c r="S117" t="s">
        <v>1430</v>
      </c>
      <c r="T117" t="s">
        <v>1431</v>
      </c>
      <c r="U117" t="s">
        <v>1432</v>
      </c>
      <c r="V117" t="s">
        <v>1433</v>
      </c>
      <c r="W117" t="s">
        <v>2830</v>
      </c>
      <c r="X117">
        <v>10</v>
      </c>
      <c r="Z117">
        <v>17</v>
      </c>
      <c r="AA117" t="s">
        <v>43</v>
      </c>
      <c r="AB117" s="1">
        <v>43637</v>
      </c>
      <c r="AC117" t="s">
        <v>2830</v>
      </c>
      <c r="AD117" t="s">
        <v>2830</v>
      </c>
      <c r="AE117" t="s">
        <v>43</v>
      </c>
      <c r="AF117" t="s">
        <v>57</v>
      </c>
    </row>
    <row r="118" spans="1:32" x14ac:dyDescent="0.3">
      <c r="A118" s="3">
        <v>117</v>
      </c>
      <c r="B118" s="3" t="s">
        <v>43</v>
      </c>
      <c r="C118" t="s">
        <v>1434</v>
      </c>
      <c r="D118" t="s">
        <v>1435</v>
      </c>
      <c r="E118" t="s">
        <v>1436</v>
      </c>
      <c r="F118" t="s">
        <v>146</v>
      </c>
      <c r="G118" s="1">
        <v>44404</v>
      </c>
      <c r="H118">
        <v>2021</v>
      </c>
      <c r="I118" t="s">
        <v>2839</v>
      </c>
      <c r="K118">
        <v>103141</v>
      </c>
      <c r="L118" t="s">
        <v>2934</v>
      </c>
      <c r="M118" t="s">
        <v>1437</v>
      </c>
      <c r="N118" t="s">
        <v>148</v>
      </c>
      <c r="O118" t="s">
        <v>2830</v>
      </c>
      <c r="P118" t="s">
        <v>1438</v>
      </c>
      <c r="Q118" t="s">
        <v>1439</v>
      </c>
      <c r="R118" t="s">
        <v>1440</v>
      </c>
      <c r="S118" t="s">
        <v>1441</v>
      </c>
      <c r="T118" t="s">
        <v>1442</v>
      </c>
      <c r="U118" t="s">
        <v>1443</v>
      </c>
      <c r="V118" t="s">
        <v>1444</v>
      </c>
      <c r="W118" t="s">
        <v>2830</v>
      </c>
      <c r="X118">
        <v>2</v>
      </c>
      <c r="Z118">
        <v>43</v>
      </c>
      <c r="AA118" t="s">
        <v>156</v>
      </c>
      <c r="AB118" s="1">
        <v>44396</v>
      </c>
      <c r="AC118" t="s">
        <v>2830</v>
      </c>
      <c r="AD118" t="s">
        <v>2830</v>
      </c>
      <c r="AE118" t="s">
        <v>43</v>
      </c>
      <c r="AF118" t="s">
        <v>44</v>
      </c>
    </row>
    <row r="119" spans="1:32" x14ac:dyDescent="0.3">
      <c r="A119" s="4">
        <v>118</v>
      </c>
      <c r="B119" s="5" t="s">
        <v>43</v>
      </c>
      <c r="C119" t="s">
        <v>1445</v>
      </c>
      <c r="D119" t="s">
        <v>1446</v>
      </c>
      <c r="E119" t="s">
        <v>1447</v>
      </c>
      <c r="F119" t="s">
        <v>317</v>
      </c>
      <c r="G119" s="1">
        <v>44287</v>
      </c>
      <c r="H119">
        <v>2021</v>
      </c>
      <c r="I119" t="s">
        <v>2856</v>
      </c>
      <c r="K119">
        <v>1</v>
      </c>
      <c r="L119" t="s">
        <v>2839</v>
      </c>
      <c r="M119" t="s">
        <v>1448</v>
      </c>
      <c r="N119" t="s">
        <v>319</v>
      </c>
      <c r="O119" t="s">
        <v>2830</v>
      </c>
      <c r="P119" t="s">
        <v>1449</v>
      </c>
      <c r="Q119" t="s">
        <v>1450</v>
      </c>
      <c r="R119" t="s">
        <v>1451</v>
      </c>
      <c r="S119" t="s">
        <v>1452</v>
      </c>
      <c r="T119" t="s">
        <v>1453</v>
      </c>
      <c r="U119" t="s">
        <v>1454</v>
      </c>
      <c r="V119" t="s">
        <v>1455</v>
      </c>
      <c r="W119" t="s">
        <v>2830</v>
      </c>
      <c r="X119">
        <v>6</v>
      </c>
      <c r="Z119">
        <v>37</v>
      </c>
      <c r="AA119" t="s">
        <v>43</v>
      </c>
      <c r="AB119" s="1">
        <v>44278</v>
      </c>
      <c r="AC119" t="s">
        <v>2830</v>
      </c>
      <c r="AD119" t="s">
        <v>2830</v>
      </c>
      <c r="AE119" t="s">
        <v>43</v>
      </c>
      <c r="AF119" t="s">
        <v>44</v>
      </c>
    </row>
    <row r="120" spans="1:32" x14ac:dyDescent="0.3">
      <c r="A120" s="3">
        <v>119</v>
      </c>
      <c r="B120" s="3" t="s">
        <v>43</v>
      </c>
      <c r="C120" t="s">
        <v>1456</v>
      </c>
      <c r="D120" t="s">
        <v>1457</v>
      </c>
      <c r="E120" t="s">
        <v>1458</v>
      </c>
      <c r="F120" t="s">
        <v>1459</v>
      </c>
      <c r="G120" s="1">
        <v>44385</v>
      </c>
      <c r="H120">
        <v>2021</v>
      </c>
      <c r="I120" t="s">
        <v>2830</v>
      </c>
      <c r="K120">
        <v>11</v>
      </c>
      <c r="L120" t="s">
        <v>2845</v>
      </c>
      <c r="M120" t="s">
        <v>1460</v>
      </c>
      <c r="N120" t="s">
        <v>2830</v>
      </c>
      <c r="O120" t="s">
        <v>1461</v>
      </c>
      <c r="P120" t="s">
        <v>1462</v>
      </c>
      <c r="Q120" t="s">
        <v>2830</v>
      </c>
      <c r="R120" t="s">
        <v>1463</v>
      </c>
      <c r="S120" t="s">
        <v>1464</v>
      </c>
      <c r="T120" t="s">
        <v>1465</v>
      </c>
      <c r="U120" t="s">
        <v>1466</v>
      </c>
      <c r="V120" t="s">
        <v>1467</v>
      </c>
      <c r="W120" t="s">
        <v>2830</v>
      </c>
      <c r="Z120">
        <v>23</v>
      </c>
      <c r="AA120" t="s">
        <v>43</v>
      </c>
      <c r="AB120" s="1">
        <v>44385</v>
      </c>
      <c r="AC120" t="s">
        <v>2830</v>
      </c>
      <c r="AD120" t="s">
        <v>2830</v>
      </c>
      <c r="AE120" t="s">
        <v>43</v>
      </c>
      <c r="AF120" t="s">
        <v>57</v>
      </c>
    </row>
    <row r="121" spans="1:32" x14ac:dyDescent="0.3">
      <c r="A121" s="4">
        <v>120</v>
      </c>
      <c r="B121" s="5" t="s">
        <v>43</v>
      </c>
      <c r="C121" t="s">
        <v>1468</v>
      </c>
      <c r="D121" t="s">
        <v>1469</v>
      </c>
      <c r="E121" t="s">
        <v>1470</v>
      </c>
      <c r="F121" t="s">
        <v>1471</v>
      </c>
      <c r="G121" s="1">
        <v>43881</v>
      </c>
      <c r="H121">
        <v>2019</v>
      </c>
      <c r="I121" t="s">
        <v>2830</v>
      </c>
      <c r="K121">
        <v>1115</v>
      </c>
      <c r="L121" t="s">
        <v>2935</v>
      </c>
      <c r="M121" t="s">
        <v>1472</v>
      </c>
      <c r="N121" t="s">
        <v>2830</v>
      </c>
      <c r="O121" t="s">
        <v>1473</v>
      </c>
      <c r="P121" t="s">
        <v>1474</v>
      </c>
      <c r="Q121" t="s">
        <v>2830</v>
      </c>
      <c r="R121" t="s">
        <v>1475</v>
      </c>
      <c r="S121" t="s">
        <v>1476</v>
      </c>
      <c r="T121" t="s">
        <v>1477</v>
      </c>
      <c r="U121" t="s">
        <v>1478</v>
      </c>
      <c r="V121" t="s">
        <v>1479</v>
      </c>
      <c r="W121" t="s">
        <v>2830</v>
      </c>
      <c r="Z121">
        <v>14</v>
      </c>
      <c r="AA121" t="s">
        <v>43</v>
      </c>
      <c r="AB121" s="1">
        <v>43881</v>
      </c>
      <c r="AC121" t="s">
        <v>2830</v>
      </c>
      <c r="AD121" t="s">
        <v>2830</v>
      </c>
      <c r="AE121" t="s">
        <v>43</v>
      </c>
      <c r="AF121" t="s">
        <v>57</v>
      </c>
    </row>
    <row r="122" spans="1:32" x14ac:dyDescent="0.3">
      <c r="A122" s="3">
        <v>121</v>
      </c>
      <c r="B122" s="3" t="s">
        <v>43</v>
      </c>
      <c r="C122" t="s">
        <v>1480</v>
      </c>
      <c r="D122" t="s">
        <v>1481</v>
      </c>
      <c r="E122" t="s">
        <v>1482</v>
      </c>
      <c r="F122" t="s">
        <v>1483</v>
      </c>
      <c r="G122" s="1">
        <v>44791</v>
      </c>
      <c r="H122">
        <v>2022</v>
      </c>
      <c r="I122" t="s">
        <v>2830</v>
      </c>
      <c r="K122">
        <v>1</v>
      </c>
      <c r="L122" t="s">
        <v>2833</v>
      </c>
      <c r="M122" t="s">
        <v>1484</v>
      </c>
      <c r="N122" t="s">
        <v>1485</v>
      </c>
      <c r="O122" t="s">
        <v>1486</v>
      </c>
      <c r="P122" t="s">
        <v>1487</v>
      </c>
      <c r="Q122" t="s">
        <v>2830</v>
      </c>
      <c r="R122" t="s">
        <v>1488</v>
      </c>
      <c r="S122" t="s">
        <v>1489</v>
      </c>
      <c r="T122" t="s">
        <v>1490</v>
      </c>
      <c r="U122" t="s">
        <v>1491</v>
      </c>
      <c r="V122" t="s">
        <v>1492</v>
      </c>
      <c r="W122" t="s">
        <v>2830</v>
      </c>
      <c r="Z122">
        <v>17</v>
      </c>
      <c r="AA122" t="s">
        <v>43</v>
      </c>
      <c r="AB122" s="1">
        <v>44791</v>
      </c>
      <c r="AC122" t="s">
        <v>2830</v>
      </c>
      <c r="AD122" t="s">
        <v>2830</v>
      </c>
      <c r="AE122" t="s">
        <v>43</v>
      </c>
      <c r="AF122" t="s">
        <v>57</v>
      </c>
    </row>
    <row r="123" spans="1:32" x14ac:dyDescent="0.3">
      <c r="A123" s="4">
        <v>122</v>
      </c>
      <c r="B123" s="5" t="s">
        <v>43</v>
      </c>
      <c r="C123" t="s">
        <v>1493</v>
      </c>
      <c r="D123" t="s">
        <v>1494</v>
      </c>
      <c r="E123" t="s">
        <v>1495</v>
      </c>
      <c r="F123" t="s">
        <v>1496</v>
      </c>
      <c r="G123" s="1">
        <v>44630</v>
      </c>
      <c r="H123">
        <v>2021</v>
      </c>
      <c r="I123" t="s">
        <v>2830</v>
      </c>
      <c r="K123">
        <v>28</v>
      </c>
      <c r="L123" t="s">
        <v>2936</v>
      </c>
      <c r="M123" t="s">
        <v>1497</v>
      </c>
      <c r="N123" t="s">
        <v>1498</v>
      </c>
      <c r="O123" t="s">
        <v>1499</v>
      </c>
      <c r="P123" t="s">
        <v>1500</v>
      </c>
      <c r="Q123" t="s">
        <v>2830</v>
      </c>
      <c r="R123" t="s">
        <v>1501</v>
      </c>
      <c r="S123" t="s">
        <v>1502</v>
      </c>
      <c r="T123" t="s">
        <v>1503</v>
      </c>
      <c r="U123" t="s">
        <v>1504</v>
      </c>
      <c r="V123" t="s">
        <v>1505</v>
      </c>
      <c r="W123" t="s">
        <v>2830</v>
      </c>
      <c r="X123">
        <v>1</v>
      </c>
      <c r="Z123">
        <v>39</v>
      </c>
      <c r="AA123" t="s">
        <v>43</v>
      </c>
      <c r="AB123" s="1">
        <v>44630</v>
      </c>
      <c r="AC123" t="s">
        <v>2830</v>
      </c>
      <c r="AD123" t="s">
        <v>2830</v>
      </c>
      <c r="AE123" t="s">
        <v>43</v>
      </c>
      <c r="AF123" t="s">
        <v>57</v>
      </c>
    </row>
    <row r="124" spans="1:32" x14ac:dyDescent="0.3">
      <c r="A124" s="3">
        <v>123</v>
      </c>
      <c r="B124" s="3" t="s">
        <v>43</v>
      </c>
      <c r="C124" t="s">
        <v>1506</v>
      </c>
      <c r="D124" t="s">
        <v>1507</v>
      </c>
      <c r="E124" t="s">
        <v>1508</v>
      </c>
      <c r="F124" t="s">
        <v>1509</v>
      </c>
      <c r="G124" s="1">
        <v>44852</v>
      </c>
      <c r="H124">
        <v>2022</v>
      </c>
      <c r="I124" t="s">
        <v>2830</v>
      </c>
      <c r="K124">
        <v>1097</v>
      </c>
      <c r="L124" t="s">
        <v>2937</v>
      </c>
      <c r="M124" t="s">
        <v>1510</v>
      </c>
      <c r="N124" t="s">
        <v>1511</v>
      </c>
      <c r="O124" t="s">
        <v>1512</v>
      </c>
      <c r="P124" t="s">
        <v>1513</v>
      </c>
      <c r="Q124" t="s">
        <v>2830</v>
      </c>
      <c r="R124" t="s">
        <v>1514</v>
      </c>
      <c r="S124" t="s">
        <v>1515</v>
      </c>
      <c r="T124" t="s">
        <v>1516</v>
      </c>
      <c r="U124" t="s">
        <v>1517</v>
      </c>
      <c r="V124" t="s">
        <v>1518</v>
      </c>
      <c r="W124" t="s">
        <v>2830</v>
      </c>
      <c r="X124">
        <v>1</v>
      </c>
      <c r="Z124">
        <v>19</v>
      </c>
      <c r="AA124" t="s">
        <v>2830</v>
      </c>
      <c r="AB124" s="1">
        <v>44852</v>
      </c>
      <c r="AC124" t="s">
        <v>2830</v>
      </c>
      <c r="AD124" t="s">
        <v>2830</v>
      </c>
      <c r="AE124" t="s">
        <v>43</v>
      </c>
      <c r="AF124" t="s">
        <v>57</v>
      </c>
    </row>
    <row r="125" spans="1:32" x14ac:dyDescent="0.3">
      <c r="A125" s="4">
        <v>124</v>
      </c>
      <c r="B125" s="5" t="s">
        <v>43</v>
      </c>
      <c r="C125" t="s">
        <v>1519</v>
      </c>
      <c r="D125" t="s">
        <v>1520</v>
      </c>
      <c r="E125" t="s">
        <v>1521</v>
      </c>
      <c r="F125" t="s">
        <v>1522</v>
      </c>
      <c r="G125" s="1">
        <v>44110</v>
      </c>
      <c r="H125">
        <v>2020</v>
      </c>
      <c r="I125" t="s">
        <v>2830</v>
      </c>
      <c r="K125">
        <v>470</v>
      </c>
      <c r="L125" t="s">
        <v>2938</v>
      </c>
      <c r="M125" t="s">
        <v>1523</v>
      </c>
      <c r="N125" t="s">
        <v>2830</v>
      </c>
      <c r="O125" t="s">
        <v>1524</v>
      </c>
      <c r="P125" t="s">
        <v>1525</v>
      </c>
      <c r="Q125" t="s">
        <v>2830</v>
      </c>
      <c r="R125" t="s">
        <v>1526</v>
      </c>
      <c r="S125" t="s">
        <v>1527</v>
      </c>
      <c r="T125" t="s">
        <v>1528</v>
      </c>
      <c r="U125" t="s">
        <v>1529</v>
      </c>
      <c r="V125" t="s">
        <v>1530</v>
      </c>
      <c r="W125" t="s">
        <v>2830</v>
      </c>
      <c r="Z125">
        <v>10</v>
      </c>
      <c r="AA125" t="s">
        <v>43</v>
      </c>
      <c r="AB125" s="1">
        <v>44110</v>
      </c>
      <c r="AC125" t="s">
        <v>2830</v>
      </c>
      <c r="AD125" t="s">
        <v>2830</v>
      </c>
      <c r="AE125" t="s">
        <v>43</v>
      </c>
      <c r="AF125" t="s">
        <v>57</v>
      </c>
    </row>
    <row r="126" spans="1:32" s="10" customFormat="1" x14ac:dyDescent="0.3">
      <c r="A126" s="9">
        <v>125</v>
      </c>
      <c r="B126" s="9" t="s">
        <v>43</v>
      </c>
      <c r="C126" s="10" t="s">
        <v>1531</v>
      </c>
      <c r="D126" s="10" t="s">
        <v>1532</v>
      </c>
      <c r="E126" s="10" t="s">
        <v>1533</v>
      </c>
      <c r="F126" s="10" t="s">
        <v>1534</v>
      </c>
      <c r="G126" s="11">
        <v>38803</v>
      </c>
      <c r="H126" s="10">
        <v>2005</v>
      </c>
      <c r="I126" s="10" t="s">
        <v>2830</v>
      </c>
      <c r="K126" s="10">
        <v>90</v>
      </c>
      <c r="L126" s="10" t="s">
        <v>2939</v>
      </c>
      <c r="M126" s="10" t="s">
        <v>1535</v>
      </c>
      <c r="N126" s="10" t="s">
        <v>1536</v>
      </c>
      <c r="O126" s="10" t="s">
        <v>1537</v>
      </c>
      <c r="P126" s="10" t="s">
        <v>1538</v>
      </c>
      <c r="Q126" s="10" t="s">
        <v>2830</v>
      </c>
      <c r="R126" s="10" t="s">
        <v>1539</v>
      </c>
      <c r="S126" s="10" t="s">
        <v>2830</v>
      </c>
      <c r="T126" s="10" t="s">
        <v>1540</v>
      </c>
      <c r="U126" s="10" t="s">
        <v>1541</v>
      </c>
      <c r="V126" s="10" t="s">
        <v>1542</v>
      </c>
      <c r="W126" s="10" t="s">
        <v>2830</v>
      </c>
      <c r="X126" s="10">
        <v>10</v>
      </c>
      <c r="Y126" s="10">
        <v>2</v>
      </c>
      <c r="Z126" s="10">
        <v>2</v>
      </c>
      <c r="AA126" s="10" t="s">
        <v>43</v>
      </c>
      <c r="AB126" s="11">
        <v>38803</v>
      </c>
      <c r="AC126" s="10" t="s">
        <v>2830</v>
      </c>
      <c r="AD126" s="10" t="s">
        <v>2830</v>
      </c>
      <c r="AE126" s="10" t="s">
        <v>43</v>
      </c>
      <c r="AF126" s="10" t="s">
        <v>57</v>
      </c>
    </row>
    <row r="127" spans="1:32" x14ac:dyDescent="0.3">
      <c r="A127" s="4">
        <v>126</v>
      </c>
      <c r="B127" s="5" t="s">
        <v>43</v>
      </c>
      <c r="C127" t="s">
        <v>1543</v>
      </c>
      <c r="D127" t="s">
        <v>1544</v>
      </c>
      <c r="E127" t="s">
        <v>1545</v>
      </c>
      <c r="F127" t="s">
        <v>1546</v>
      </c>
      <c r="G127" s="1">
        <v>44109</v>
      </c>
      <c r="H127">
        <v>2020</v>
      </c>
      <c r="I127" t="s">
        <v>2891</v>
      </c>
      <c r="K127">
        <v>889</v>
      </c>
      <c r="L127" t="s">
        <v>2940</v>
      </c>
      <c r="M127" t="s">
        <v>1547</v>
      </c>
      <c r="N127" t="s">
        <v>1548</v>
      </c>
      <c r="O127" t="s">
        <v>1549</v>
      </c>
      <c r="P127" t="s">
        <v>1550</v>
      </c>
      <c r="Q127" t="s">
        <v>2830</v>
      </c>
      <c r="R127" t="s">
        <v>1551</v>
      </c>
      <c r="S127" t="s">
        <v>1552</v>
      </c>
      <c r="T127" t="s">
        <v>1553</v>
      </c>
      <c r="U127" t="s">
        <v>1554</v>
      </c>
      <c r="V127" t="s">
        <v>1555</v>
      </c>
      <c r="W127" t="s">
        <v>2830</v>
      </c>
      <c r="Z127">
        <v>19</v>
      </c>
      <c r="AA127" t="s">
        <v>43</v>
      </c>
      <c r="AB127" s="1">
        <v>44109</v>
      </c>
      <c r="AC127" t="s">
        <v>2830</v>
      </c>
      <c r="AD127" t="s">
        <v>2830</v>
      </c>
      <c r="AE127" t="s">
        <v>43</v>
      </c>
      <c r="AF127" t="s">
        <v>57</v>
      </c>
    </row>
    <row r="128" spans="1:32" x14ac:dyDescent="0.3">
      <c r="A128" s="3">
        <v>127</v>
      </c>
      <c r="B128" s="3" t="s">
        <v>43</v>
      </c>
      <c r="C128" t="s">
        <v>1556</v>
      </c>
      <c r="D128" t="s">
        <v>1557</v>
      </c>
      <c r="E128" t="s">
        <v>1558</v>
      </c>
      <c r="F128" t="s">
        <v>146</v>
      </c>
      <c r="G128" s="1">
        <v>44309</v>
      </c>
      <c r="H128">
        <v>2021</v>
      </c>
      <c r="I128" t="s">
        <v>2839</v>
      </c>
      <c r="K128">
        <v>59394</v>
      </c>
      <c r="L128" t="s">
        <v>2941</v>
      </c>
      <c r="M128" t="s">
        <v>1559</v>
      </c>
      <c r="N128" t="s">
        <v>148</v>
      </c>
      <c r="O128" t="s">
        <v>2830</v>
      </c>
      <c r="P128" t="s">
        <v>1560</v>
      </c>
      <c r="Q128" t="s">
        <v>1561</v>
      </c>
      <c r="R128" t="s">
        <v>1562</v>
      </c>
      <c r="S128" t="s">
        <v>1563</v>
      </c>
      <c r="T128" t="s">
        <v>1564</v>
      </c>
      <c r="U128" t="s">
        <v>1565</v>
      </c>
      <c r="V128" t="s">
        <v>1566</v>
      </c>
      <c r="W128" t="s">
        <v>2830</v>
      </c>
      <c r="X128">
        <v>6</v>
      </c>
      <c r="Z128">
        <v>45</v>
      </c>
      <c r="AA128" t="s">
        <v>156</v>
      </c>
      <c r="AB128" s="1">
        <v>44299</v>
      </c>
      <c r="AC128" t="s">
        <v>2830</v>
      </c>
      <c r="AD128" t="s">
        <v>2830</v>
      </c>
      <c r="AE128" t="s">
        <v>43</v>
      </c>
      <c r="AF128" t="s">
        <v>44</v>
      </c>
    </row>
    <row r="129" spans="1:32" x14ac:dyDescent="0.3">
      <c r="A129" s="4">
        <v>128</v>
      </c>
      <c r="B129" s="5" t="s">
        <v>43</v>
      </c>
      <c r="C129" t="s">
        <v>1567</v>
      </c>
      <c r="D129" t="s">
        <v>1568</v>
      </c>
      <c r="E129" t="s">
        <v>1569</v>
      </c>
      <c r="F129" t="s">
        <v>1570</v>
      </c>
      <c r="G129" s="1">
        <v>43471</v>
      </c>
      <c r="H129">
        <v>2018</v>
      </c>
      <c r="I129" t="s">
        <v>2830</v>
      </c>
      <c r="K129">
        <v>1</v>
      </c>
      <c r="L129" t="s">
        <v>2868</v>
      </c>
      <c r="M129" t="s">
        <v>1571</v>
      </c>
      <c r="N129" t="s">
        <v>2830</v>
      </c>
      <c r="O129" t="s">
        <v>1572</v>
      </c>
      <c r="P129" t="s">
        <v>1573</v>
      </c>
      <c r="Q129" t="s">
        <v>2830</v>
      </c>
      <c r="R129" t="s">
        <v>1574</v>
      </c>
      <c r="S129" t="s">
        <v>1575</v>
      </c>
      <c r="T129" t="s">
        <v>1576</v>
      </c>
      <c r="U129" t="s">
        <v>1577</v>
      </c>
      <c r="V129" t="s">
        <v>1578</v>
      </c>
      <c r="W129" t="s">
        <v>2830</v>
      </c>
      <c r="X129">
        <v>2</v>
      </c>
      <c r="Z129">
        <v>30</v>
      </c>
      <c r="AA129" t="s">
        <v>43</v>
      </c>
      <c r="AB129" s="1">
        <v>43471</v>
      </c>
      <c r="AC129" t="s">
        <v>2830</v>
      </c>
      <c r="AD129" t="s">
        <v>2830</v>
      </c>
      <c r="AE129" t="s">
        <v>43</v>
      </c>
      <c r="AF129" t="s">
        <v>57</v>
      </c>
    </row>
    <row r="130" spans="1:32" x14ac:dyDescent="0.3">
      <c r="A130" s="3">
        <v>129</v>
      </c>
      <c r="B130" s="3" t="s">
        <v>43</v>
      </c>
      <c r="C130" t="s">
        <v>1579</v>
      </c>
      <c r="D130" t="s">
        <v>1580</v>
      </c>
      <c r="E130" t="s">
        <v>1581</v>
      </c>
      <c r="F130" t="s">
        <v>1582</v>
      </c>
      <c r="G130" s="1">
        <v>44918</v>
      </c>
      <c r="H130">
        <v>2022</v>
      </c>
      <c r="I130" t="s">
        <v>2830</v>
      </c>
      <c r="K130">
        <v>1</v>
      </c>
      <c r="L130" t="s">
        <v>2833</v>
      </c>
      <c r="M130" t="s">
        <v>1583</v>
      </c>
      <c r="N130" t="s">
        <v>2830</v>
      </c>
      <c r="O130" t="s">
        <v>1584</v>
      </c>
      <c r="P130" t="s">
        <v>1585</v>
      </c>
      <c r="Q130" t="s">
        <v>1586</v>
      </c>
      <c r="R130" t="s">
        <v>1587</v>
      </c>
      <c r="S130" t="s">
        <v>1588</v>
      </c>
      <c r="T130" t="s">
        <v>1589</v>
      </c>
      <c r="U130" t="s">
        <v>2830</v>
      </c>
      <c r="V130" t="s">
        <v>2830</v>
      </c>
      <c r="W130" t="s">
        <v>2830</v>
      </c>
      <c r="Z130">
        <v>26</v>
      </c>
      <c r="AA130" t="s">
        <v>43</v>
      </c>
      <c r="AB130" s="1">
        <v>44918</v>
      </c>
      <c r="AC130" t="s">
        <v>2830</v>
      </c>
      <c r="AD130" t="s">
        <v>2830</v>
      </c>
      <c r="AE130" t="s">
        <v>43</v>
      </c>
      <c r="AF130" t="s">
        <v>57</v>
      </c>
    </row>
    <row r="131" spans="1:32" x14ac:dyDescent="0.3">
      <c r="A131" s="4">
        <v>130</v>
      </c>
      <c r="B131" s="5" t="s">
        <v>43</v>
      </c>
      <c r="C131" t="s">
        <v>1590</v>
      </c>
      <c r="D131" t="s">
        <v>1591</v>
      </c>
      <c r="E131" t="s">
        <v>1592</v>
      </c>
      <c r="F131" t="s">
        <v>1593</v>
      </c>
      <c r="G131" s="1">
        <v>43804</v>
      </c>
      <c r="H131">
        <v>2019</v>
      </c>
      <c r="I131" t="s">
        <v>2830</v>
      </c>
      <c r="K131">
        <v>1</v>
      </c>
      <c r="L131" t="s">
        <v>2894</v>
      </c>
      <c r="M131" t="s">
        <v>1594</v>
      </c>
      <c r="N131" t="s">
        <v>1595</v>
      </c>
      <c r="O131" t="s">
        <v>1596</v>
      </c>
      <c r="P131" t="s">
        <v>1597</v>
      </c>
      <c r="Q131" t="s">
        <v>2830</v>
      </c>
      <c r="R131" t="s">
        <v>1598</v>
      </c>
      <c r="S131" t="s">
        <v>1599</v>
      </c>
      <c r="T131" t="s">
        <v>1600</v>
      </c>
      <c r="U131" t="s">
        <v>1601</v>
      </c>
      <c r="V131" t="s">
        <v>1602</v>
      </c>
      <c r="W131" t="s">
        <v>2830</v>
      </c>
      <c r="X131">
        <v>2</v>
      </c>
      <c r="Z131">
        <v>11</v>
      </c>
      <c r="AA131" t="s">
        <v>43</v>
      </c>
      <c r="AB131" s="1">
        <v>43804</v>
      </c>
      <c r="AC131" t="s">
        <v>2830</v>
      </c>
      <c r="AD131" t="s">
        <v>2830</v>
      </c>
      <c r="AE131" t="s">
        <v>43</v>
      </c>
      <c r="AF131" t="s">
        <v>57</v>
      </c>
    </row>
    <row r="132" spans="1:32" x14ac:dyDescent="0.3">
      <c r="A132" s="3">
        <v>131</v>
      </c>
      <c r="B132" s="3" t="s">
        <v>43</v>
      </c>
      <c r="C132" t="s">
        <v>1603</v>
      </c>
      <c r="D132" t="s">
        <v>1604</v>
      </c>
      <c r="E132" t="s">
        <v>1605</v>
      </c>
      <c r="F132" t="s">
        <v>1606</v>
      </c>
      <c r="G132" s="1">
        <v>44214</v>
      </c>
      <c r="H132">
        <v>2020</v>
      </c>
      <c r="I132" t="s">
        <v>2830</v>
      </c>
      <c r="K132">
        <v>856</v>
      </c>
      <c r="L132" t="s">
        <v>2942</v>
      </c>
      <c r="M132" t="s">
        <v>1607</v>
      </c>
      <c r="N132" t="s">
        <v>2830</v>
      </c>
      <c r="O132" t="s">
        <v>1608</v>
      </c>
      <c r="P132" t="s">
        <v>1609</v>
      </c>
      <c r="Q132" t="s">
        <v>2830</v>
      </c>
      <c r="R132" t="s">
        <v>1610</v>
      </c>
      <c r="S132" t="s">
        <v>1611</v>
      </c>
      <c r="T132" t="s">
        <v>1612</v>
      </c>
      <c r="U132" t="s">
        <v>1613</v>
      </c>
      <c r="V132" t="s">
        <v>1614</v>
      </c>
      <c r="W132" t="s">
        <v>2830</v>
      </c>
      <c r="X132">
        <v>1</v>
      </c>
      <c r="Z132">
        <v>26</v>
      </c>
      <c r="AA132" t="s">
        <v>43</v>
      </c>
      <c r="AB132" s="1">
        <v>44214</v>
      </c>
      <c r="AC132" t="s">
        <v>2830</v>
      </c>
      <c r="AD132" t="s">
        <v>2830</v>
      </c>
      <c r="AE132" t="s">
        <v>43</v>
      </c>
      <c r="AF132" t="s">
        <v>57</v>
      </c>
    </row>
    <row r="133" spans="1:32" x14ac:dyDescent="0.3">
      <c r="A133" s="4">
        <v>132</v>
      </c>
      <c r="B133" s="5" t="s">
        <v>43</v>
      </c>
      <c r="C133" t="s">
        <v>1615</v>
      </c>
      <c r="D133" t="s">
        <v>1616</v>
      </c>
      <c r="E133" t="s">
        <v>1617</v>
      </c>
      <c r="F133" t="s">
        <v>1618</v>
      </c>
      <c r="G133" s="1">
        <v>44783</v>
      </c>
      <c r="H133">
        <v>2022</v>
      </c>
      <c r="I133" t="s">
        <v>2830</v>
      </c>
      <c r="K133">
        <v>1</v>
      </c>
      <c r="L133" t="s">
        <v>2839</v>
      </c>
      <c r="M133" t="s">
        <v>1619</v>
      </c>
      <c r="N133" t="s">
        <v>1119</v>
      </c>
      <c r="O133" t="s">
        <v>1620</v>
      </c>
      <c r="P133" t="s">
        <v>1621</v>
      </c>
      <c r="Q133" t="s">
        <v>2830</v>
      </c>
      <c r="R133" t="s">
        <v>1622</v>
      </c>
      <c r="S133" t="s">
        <v>2830</v>
      </c>
      <c r="T133" t="s">
        <v>1623</v>
      </c>
      <c r="U133" t="s">
        <v>1624</v>
      </c>
      <c r="V133" t="s">
        <v>1625</v>
      </c>
      <c r="W133" t="s">
        <v>2830</v>
      </c>
      <c r="Z133">
        <v>29</v>
      </c>
      <c r="AA133" t="s">
        <v>43</v>
      </c>
      <c r="AB133" s="1">
        <v>44783</v>
      </c>
      <c r="AC133" t="s">
        <v>2830</v>
      </c>
      <c r="AD133" t="s">
        <v>2830</v>
      </c>
      <c r="AE133" t="s">
        <v>43</v>
      </c>
      <c r="AF133" t="s">
        <v>57</v>
      </c>
    </row>
    <row r="134" spans="1:32" x14ac:dyDescent="0.3">
      <c r="A134" s="3">
        <v>133</v>
      </c>
      <c r="B134" s="3" t="s">
        <v>43</v>
      </c>
      <c r="C134" t="s">
        <v>1626</v>
      </c>
      <c r="D134" t="s">
        <v>1627</v>
      </c>
      <c r="E134" t="s">
        <v>1628</v>
      </c>
      <c r="F134" t="s">
        <v>1629</v>
      </c>
      <c r="G134" s="1">
        <v>43192</v>
      </c>
      <c r="H134">
        <v>2017</v>
      </c>
      <c r="I134" t="s">
        <v>2830</v>
      </c>
      <c r="K134">
        <v>1310</v>
      </c>
      <c r="L134" t="s">
        <v>2943</v>
      </c>
      <c r="M134" t="s">
        <v>1630</v>
      </c>
      <c r="N134" t="s">
        <v>2830</v>
      </c>
      <c r="O134" t="s">
        <v>1631</v>
      </c>
      <c r="P134" t="s">
        <v>1632</v>
      </c>
      <c r="Q134" t="s">
        <v>2830</v>
      </c>
      <c r="R134" t="s">
        <v>1633</v>
      </c>
      <c r="S134" t="s">
        <v>1634</v>
      </c>
      <c r="T134" t="s">
        <v>1635</v>
      </c>
      <c r="U134" t="s">
        <v>1636</v>
      </c>
      <c r="V134" t="s">
        <v>1637</v>
      </c>
      <c r="W134" t="s">
        <v>2830</v>
      </c>
      <c r="Z134">
        <v>9</v>
      </c>
      <c r="AA134" t="s">
        <v>43</v>
      </c>
      <c r="AB134" s="1">
        <v>43192</v>
      </c>
      <c r="AC134" t="s">
        <v>2830</v>
      </c>
      <c r="AD134" t="s">
        <v>2830</v>
      </c>
      <c r="AE134" t="s">
        <v>43</v>
      </c>
      <c r="AF134" t="s">
        <v>57</v>
      </c>
    </row>
    <row r="135" spans="1:32" x14ac:dyDescent="0.3">
      <c r="A135" s="4">
        <v>134</v>
      </c>
      <c r="B135" s="5" t="s">
        <v>43</v>
      </c>
      <c r="C135" t="s">
        <v>1638</v>
      </c>
      <c r="D135" t="s">
        <v>1639</v>
      </c>
      <c r="E135" t="s">
        <v>1640</v>
      </c>
      <c r="F135" t="s">
        <v>1641</v>
      </c>
      <c r="G135" s="1">
        <v>42779</v>
      </c>
      <c r="H135">
        <v>2016</v>
      </c>
      <c r="I135" t="s">
        <v>2830</v>
      </c>
      <c r="K135">
        <v>1</v>
      </c>
      <c r="L135" t="s">
        <v>2883</v>
      </c>
      <c r="M135" t="s">
        <v>1642</v>
      </c>
      <c r="N135" t="s">
        <v>2830</v>
      </c>
      <c r="O135" t="s">
        <v>1643</v>
      </c>
      <c r="P135" t="s">
        <v>1644</v>
      </c>
      <c r="Q135" t="s">
        <v>2830</v>
      </c>
      <c r="R135" t="s">
        <v>1645</v>
      </c>
      <c r="S135" t="s">
        <v>2830</v>
      </c>
      <c r="T135" t="s">
        <v>1646</v>
      </c>
      <c r="U135" t="s">
        <v>1647</v>
      </c>
      <c r="V135" t="s">
        <v>1648</v>
      </c>
      <c r="W135" t="s">
        <v>2830</v>
      </c>
      <c r="Z135">
        <v>12</v>
      </c>
      <c r="AA135" t="s">
        <v>43</v>
      </c>
      <c r="AB135" s="1">
        <v>42779</v>
      </c>
      <c r="AC135" t="s">
        <v>2830</v>
      </c>
      <c r="AD135" t="s">
        <v>2830</v>
      </c>
      <c r="AE135" t="s">
        <v>43</v>
      </c>
      <c r="AF135" t="s">
        <v>57</v>
      </c>
    </row>
    <row r="136" spans="1:32" x14ac:dyDescent="0.3">
      <c r="A136" s="3">
        <v>135</v>
      </c>
      <c r="B136" s="3" t="s">
        <v>43</v>
      </c>
      <c r="C136" t="s">
        <v>1649</v>
      </c>
      <c r="D136" t="s">
        <v>1650</v>
      </c>
      <c r="E136" t="s">
        <v>1651</v>
      </c>
      <c r="F136" t="s">
        <v>1652</v>
      </c>
      <c r="G136" s="1">
        <v>43864</v>
      </c>
      <c r="H136">
        <v>2019</v>
      </c>
      <c r="I136" t="s">
        <v>2830</v>
      </c>
      <c r="K136">
        <v>128</v>
      </c>
      <c r="L136" t="s">
        <v>2890</v>
      </c>
      <c r="M136" t="s">
        <v>1653</v>
      </c>
      <c r="N136" t="s">
        <v>2830</v>
      </c>
      <c r="O136" t="s">
        <v>1654</v>
      </c>
      <c r="P136" t="s">
        <v>1655</v>
      </c>
      <c r="Q136" t="s">
        <v>2830</v>
      </c>
      <c r="R136" t="s">
        <v>1656</v>
      </c>
      <c r="S136" t="s">
        <v>1657</v>
      </c>
      <c r="T136" t="s">
        <v>2830</v>
      </c>
      <c r="U136" t="s">
        <v>1658</v>
      </c>
      <c r="V136" t="s">
        <v>1659</v>
      </c>
      <c r="W136" t="s">
        <v>2830</v>
      </c>
      <c r="Z136">
        <v>12</v>
      </c>
      <c r="AA136" t="s">
        <v>2830</v>
      </c>
      <c r="AB136" s="1">
        <v>43864</v>
      </c>
      <c r="AC136" t="s">
        <v>2830</v>
      </c>
      <c r="AD136" t="s">
        <v>2830</v>
      </c>
      <c r="AE136" t="s">
        <v>43</v>
      </c>
      <c r="AF136" t="s">
        <v>57</v>
      </c>
    </row>
    <row r="137" spans="1:32" x14ac:dyDescent="0.3">
      <c r="A137" s="4">
        <v>136</v>
      </c>
      <c r="B137" s="5" t="s">
        <v>43</v>
      </c>
      <c r="C137" t="s">
        <v>1660</v>
      </c>
      <c r="D137" t="s">
        <v>1661</v>
      </c>
      <c r="E137" t="s">
        <v>1662</v>
      </c>
      <c r="F137" t="s">
        <v>146</v>
      </c>
      <c r="G137" s="1">
        <v>44435</v>
      </c>
      <c r="H137">
        <v>2021</v>
      </c>
      <c r="I137" t="s">
        <v>2839</v>
      </c>
      <c r="K137">
        <v>117140</v>
      </c>
      <c r="L137" t="s">
        <v>2944</v>
      </c>
      <c r="M137" t="s">
        <v>1663</v>
      </c>
      <c r="N137" t="s">
        <v>148</v>
      </c>
      <c r="O137" t="s">
        <v>2830</v>
      </c>
      <c r="P137" t="s">
        <v>1664</v>
      </c>
      <c r="Q137" t="s">
        <v>1665</v>
      </c>
      <c r="R137" t="s">
        <v>1666</v>
      </c>
      <c r="S137" t="s">
        <v>1667</v>
      </c>
      <c r="T137" t="s">
        <v>1668</v>
      </c>
      <c r="U137" t="s">
        <v>2830</v>
      </c>
      <c r="V137" t="s">
        <v>2830</v>
      </c>
      <c r="W137" t="s">
        <v>2830</v>
      </c>
      <c r="X137">
        <v>4</v>
      </c>
      <c r="Z137">
        <v>32</v>
      </c>
      <c r="AA137" t="s">
        <v>156</v>
      </c>
      <c r="AB137" s="1">
        <v>44431</v>
      </c>
      <c r="AC137" t="s">
        <v>2830</v>
      </c>
      <c r="AD137" t="s">
        <v>2830</v>
      </c>
      <c r="AE137" t="s">
        <v>43</v>
      </c>
      <c r="AF137" t="s">
        <v>44</v>
      </c>
    </row>
    <row r="138" spans="1:32" x14ac:dyDescent="0.3">
      <c r="A138" s="3">
        <v>137</v>
      </c>
      <c r="B138" s="3" t="s">
        <v>43</v>
      </c>
      <c r="C138" t="s">
        <v>1669</v>
      </c>
      <c r="D138" t="s">
        <v>1670</v>
      </c>
      <c r="E138" t="s">
        <v>1671</v>
      </c>
      <c r="F138" t="s">
        <v>1672</v>
      </c>
      <c r="G138" s="1">
        <v>44354</v>
      </c>
      <c r="H138">
        <v>2020</v>
      </c>
      <c r="I138" t="s">
        <v>2891</v>
      </c>
      <c r="K138">
        <v>86</v>
      </c>
      <c r="L138" t="s">
        <v>2945</v>
      </c>
      <c r="M138" t="s">
        <v>1673</v>
      </c>
      <c r="N138" t="s">
        <v>1674</v>
      </c>
      <c r="O138" t="s">
        <v>1675</v>
      </c>
      <c r="P138" t="s">
        <v>1676</v>
      </c>
      <c r="Q138" t="s">
        <v>2830</v>
      </c>
      <c r="R138" t="s">
        <v>1677</v>
      </c>
      <c r="S138" t="s">
        <v>1678</v>
      </c>
      <c r="T138" t="s">
        <v>1679</v>
      </c>
      <c r="U138" t="s">
        <v>1680</v>
      </c>
      <c r="V138" t="s">
        <v>1681</v>
      </c>
      <c r="W138" t="s">
        <v>2830</v>
      </c>
      <c r="Z138">
        <v>24</v>
      </c>
      <c r="AA138" t="s">
        <v>43</v>
      </c>
      <c r="AB138" s="1">
        <v>44354</v>
      </c>
      <c r="AC138" t="s">
        <v>2830</v>
      </c>
      <c r="AD138" t="s">
        <v>2830</v>
      </c>
      <c r="AE138" t="s">
        <v>43</v>
      </c>
      <c r="AF138" t="s">
        <v>57</v>
      </c>
    </row>
    <row r="139" spans="1:32" x14ac:dyDescent="0.3">
      <c r="A139" s="4">
        <v>138</v>
      </c>
      <c r="B139" s="5" t="s">
        <v>43</v>
      </c>
      <c r="C139" t="s">
        <v>1682</v>
      </c>
      <c r="D139" t="s">
        <v>1683</v>
      </c>
      <c r="E139" t="s">
        <v>1684</v>
      </c>
      <c r="F139" t="s">
        <v>1685</v>
      </c>
      <c r="G139" s="1">
        <v>42432</v>
      </c>
      <c r="H139">
        <v>2015</v>
      </c>
      <c r="I139" t="s">
        <v>2830</v>
      </c>
      <c r="K139">
        <v>1050</v>
      </c>
      <c r="L139" t="s">
        <v>2946</v>
      </c>
      <c r="M139" t="s">
        <v>1686</v>
      </c>
      <c r="N139" t="s">
        <v>2830</v>
      </c>
      <c r="O139" t="s">
        <v>1687</v>
      </c>
      <c r="P139" t="s">
        <v>1688</v>
      </c>
      <c r="Q139" t="s">
        <v>2830</v>
      </c>
      <c r="R139" t="s">
        <v>1689</v>
      </c>
      <c r="S139" t="s">
        <v>1690</v>
      </c>
      <c r="T139" t="s">
        <v>1691</v>
      </c>
      <c r="U139" t="s">
        <v>1692</v>
      </c>
      <c r="V139" t="s">
        <v>1693</v>
      </c>
      <c r="W139" t="s">
        <v>2830</v>
      </c>
      <c r="X139">
        <v>2</v>
      </c>
      <c r="Z139">
        <v>21</v>
      </c>
      <c r="AA139" t="s">
        <v>43</v>
      </c>
      <c r="AB139" s="1">
        <v>42432</v>
      </c>
      <c r="AC139" t="s">
        <v>2830</v>
      </c>
      <c r="AD139" t="s">
        <v>2830</v>
      </c>
      <c r="AE139" t="s">
        <v>43</v>
      </c>
      <c r="AF139" t="s">
        <v>57</v>
      </c>
    </row>
    <row r="140" spans="1:32" x14ac:dyDescent="0.3">
      <c r="A140" s="3">
        <v>139</v>
      </c>
      <c r="B140" s="3" t="s">
        <v>43</v>
      </c>
      <c r="C140" t="s">
        <v>1694</v>
      </c>
      <c r="D140" t="s">
        <v>1695</v>
      </c>
      <c r="E140" t="s">
        <v>1696</v>
      </c>
      <c r="F140" t="s">
        <v>1697</v>
      </c>
      <c r="G140" s="1">
        <v>43732</v>
      </c>
      <c r="H140">
        <v>2020</v>
      </c>
      <c r="I140" t="s">
        <v>2860</v>
      </c>
      <c r="K140">
        <v>666</v>
      </c>
      <c r="L140" t="s">
        <v>2947</v>
      </c>
      <c r="M140" t="s">
        <v>1698</v>
      </c>
      <c r="N140" t="s">
        <v>1699</v>
      </c>
      <c r="O140" t="s">
        <v>2830</v>
      </c>
      <c r="P140" t="s">
        <v>1700</v>
      </c>
      <c r="Q140" t="s">
        <v>1701</v>
      </c>
      <c r="R140" t="s">
        <v>1702</v>
      </c>
      <c r="S140" t="s">
        <v>1703</v>
      </c>
      <c r="T140" t="s">
        <v>1704</v>
      </c>
      <c r="U140" t="s">
        <v>1705</v>
      </c>
      <c r="V140" t="s">
        <v>1706</v>
      </c>
      <c r="W140" t="s">
        <v>2830</v>
      </c>
      <c r="X140">
        <v>31</v>
      </c>
      <c r="Z140">
        <v>46</v>
      </c>
      <c r="AA140" t="s">
        <v>43</v>
      </c>
      <c r="AB140" s="1">
        <v>43633</v>
      </c>
      <c r="AC140" t="s">
        <v>2830</v>
      </c>
      <c r="AD140" t="s">
        <v>2830</v>
      </c>
      <c r="AE140" t="s">
        <v>43</v>
      </c>
      <c r="AF140" t="s">
        <v>44</v>
      </c>
    </row>
    <row r="141" spans="1:32" x14ac:dyDescent="0.3">
      <c r="A141" s="4">
        <v>140</v>
      </c>
      <c r="B141" s="5" t="s">
        <v>43</v>
      </c>
      <c r="C141" t="s">
        <v>1707</v>
      </c>
      <c r="D141" t="s">
        <v>1708</v>
      </c>
      <c r="E141" t="s">
        <v>1709</v>
      </c>
      <c r="F141" t="s">
        <v>1710</v>
      </c>
      <c r="G141" s="1">
        <v>44909</v>
      </c>
      <c r="H141">
        <v>2022</v>
      </c>
      <c r="I141" t="s">
        <v>2830</v>
      </c>
      <c r="K141">
        <v>316</v>
      </c>
      <c r="L141" t="s">
        <v>2948</v>
      </c>
      <c r="M141" t="s">
        <v>1711</v>
      </c>
      <c r="N141" t="s">
        <v>2830</v>
      </c>
      <c r="O141" t="s">
        <v>1712</v>
      </c>
      <c r="P141" t="s">
        <v>1713</v>
      </c>
      <c r="Q141" t="s">
        <v>2830</v>
      </c>
      <c r="R141" t="s">
        <v>1714</v>
      </c>
      <c r="S141" t="s">
        <v>1715</v>
      </c>
      <c r="T141" t="s">
        <v>1716</v>
      </c>
      <c r="U141" t="s">
        <v>2830</v>
      </c>
      <c r="V141" t="s">
        <v>2830</v>
      </c>
      <c r="W141" t="s">
        <v>2830</v>
      </c>
      <c r="Z141">
        <v>30</v>
      </c>
      <c r="AA141" t="s">
        <v>43</v>
      </c>
      <c r="AB141" s="1">
        <v>44909</v>
      </c>
      <c r="AC141" t="s">
        <v>2830</v>
      </c>
      <c r="AD141" t="s">
        <v>2830</v>
      </c>
      <c r="AE141" t="s">
        <v>43</v>
      </c>
      <c r="AF141" t="s">
        <v>57</v>
      </c>
    </row>
    <row r="142" spans="1:32" x14ac:dyDescent="0.3">
      <c r="A142" s="3">
        <v>141</v>
      </c>
      <c r="B142" s="3" t="s">
        <v>43</v>
      </c>
      <c r="C142" t="s">
        <v>1717</v>
      </c>
      <c r="D142" t="s">
        <v>1718</v>
      </c>
      <c r="E142" t="s">
        <v>1719</v>
      </c>
      <c r="F142" t="s">
        <v>1720</v>
      </c>
      <c r="G142" s="1">
        <v>44530</v>
      </c>
      <c r="H142">
        <v>2021</v>
      </c>
      <c r="I142" t="s">
        <v>2830</v>
      </c>
      <c r="K142">
        <v>281</v>
      </c>
      <c r="L142" t="s">
        <v>2949</v>
      </c>
      <c r="M142" t="s">
        <v>1721</v>
      </c>
      <c r="N142" t="s">
        <v>1722</v>
      </c>
      <c r="O142" t="s">
        <v>1723</v>
      </c>
      <c r="P142" t="s">
        <v>1724</v>
      </c>
      <c r="Q142" t="s">
        <v>1725</v>
      </c>
      <c r="R142" t="s">
        <v>1726</v>
      </c>
      <c r="S142" t="s">
        <v>1727</v>
      </c>
      <c r="T142" t="s">
        <v>1728</v>
      </c>
      <c r="U142" t="s">
        <v>1729</v>
      </c>
      <c r="V142" t="s">
        <v>1730</v>
      </c>
      <c r="W142" t="s">
        <v>2830</v>
      </c>
      <c r="X142">
        <v>1</v>
      </c>
      <c r="Z142">
        <v>18</v>
      </c>
      <c r="AA142" t="s">
        <v>43</v>
      </c>
      <c r="AB142" s="1">
        <v>44530</v>
      </c>
      <c r="AC142" t="s">
        <v>2830</v>
      </c>
      <c r="AD142" t="s">
        <v>2830</v>
      </c>
      <c r="AE142" t="s">
        <v>43</v>
      </c>
      <c r="AF142" t="s">
        <v>57</v>
      </c>
    </row>
    <row r="143" spans="1:32" x14ac:dyDescent="0.3">
      <c r="A143" s="4">
        <v>142</v>
      </c>
      <c r="B143" s="5" t="s">
        <v>43</v>
      </c>
      <c r="C143" t="s">
        <v>1731</v>
      </c>
      <c r="D143" t="s">
        <v>1732</v>
      </c>
      <c r="E143" t="s">
        <v>1733</v>
      </c>
      <c r="F143" t="s">
        <v>1734</v>
      </c>
      <c r="G143" s="1">
        <v>43398</v>
      </c>
      <c r="H143">
        <v>2018</v>
      </c>
      <c r="I143" t="s">
        <v>2830</v>
      </c>
      <c r="K143">
        <v>1131</v>
      </c>
      <c r="L143" t="s">
        <v>2950</v>
      </c>
      <c r="M143" t="s">
        <v>1735</v>
      </c>
      <c r="N143" t="s">
        <v>1736</v>
      </c>
      <c r="O143" t="s">
        <v>1737</v>
      </c>
      <c r="P143" t="s">
        <v>1738</v>
      </c>
      <c r="Q143" t="s">
        <v>2830</v>
      </c>
      <c r="R143" t="s">
        <v>1739</v>
      </c>
      <c r="S143" t="s">
        <v>1740</v>
      </c>
      <c r="T143" t="s">
        <v>1741</v>
      </c>
      <c r="U143" t="s">
        <v>1742</v>
      </c>
      <c r="V143" t="s">
        <v>1743</v>
      </c>
      <c r="W143" t="s">
        <v>2830</v>
      </c>
      <c r="X143">
        <v>1</v>
      </c>
      <c r="Z143">
        <v>16</v>
      </c>
      <c r="AA143" t="s">
        <v>43</v>
      </c>
      <c r="AB143" s="1">
        <v>43398</v>
      </c>
      <c r="AC143" t="s">
        <v>2830</v>
      </c>
      <c r="AD143" t="s">
        <v>2830</v>
      </c>
      <c r="AE143" t="s">
        <v>43</v>
      </c>
      <c r="AF143" t="s">
        <v>57</v>
      </c>
    </row>
    <row r="144" spans="1:32" x14ac:dyDescent="0.3">
      <c r="A144" s="3">
        <v>143</v>
      </c>
      <c r="B144" s="3" t="s">
        <v>43</v>
      </c>
      <c r="C144" t="s">
        <v>1744</v>
      </c>
      <c r="D144" t="s">
        <v>1745</v>
      </c>
      <c r="E144" t="s">
        <v>1746</v>
      </c>
      <c r="F144" t="s">
        <v>1747</v>
      </c>
      <c r="G144" s="1">
        <v>44596</v>
      </c>
      <c r="H144">
        <v>2021</v>
      </c>
      <c r="I144" t="s">
        <v>2830</v>
      </c>
      <c r="K144">
        <v>82</v>
      </c>
      <c r="L144" t="s">
        <v>2838</v>
      </c>
      <c r="M144" t="s">
        <v>1748</v>
      </c>
      <c r="N144" t="s">
        <v>2830</v>
      </c>
      <c r="O144" t="s">
        <v>1749</v>
      </c>
      <c r="P144" t="s">
        <v>1750</v>
      </c>
      <c r="Q144" t="s">
        <v>2830</v>
      </c>
      <c r="R144" t="s">
        <v>1751</v>
      </c>
      <c r="S144" t="s">
        <v>2830</v>
      </c>
      <c r="T144" t="s">
        <v>1752</v>
      </c>
      <c r="U144" t="s">
        <v>1753</v>
      </c>
      <c r="V144" t="s">
        <v>1754</v>
      </c>
      <c r="W144" t="s">
        <v>2830</v>
      </c>
      <c r="X144">
        <v>1</v>
      </c>
      <c r="Z144">
        <v>20</v>
      </c>
      <c r="AA144" t="s">
        <v>43</v>
      </c>
      <c r="AB144" s="1">
        <v>44596</v>
      </c>
      <c r="AC144" t="s">
        <v>2830</v>
      </c>
      <c r="AD144" t="s">
        <v>2830</v>
      </c>
      <c r="AE144" t="s">
        <v>43</v>
      </c>
      <c r="AF144" t="s">
        <v>57</v>
      </c>
    </row>
    <row r="145" spans="1:32" x14ac:dyDescent="0.3">
      <c r="A145" s="4">
        <v>144</v>
      </c>
      <c r="B145" s="5" t="s">
        <v>43</v>
      </c>
      <c r="C145" t="s">
        <v>1755</v>
      </c>
      <c r="D145" t="s">
        <v>1756</v>
      </c>
      <c r="E145" t="s">
        <v>1757</v>
      </c>
      <c r="F145" t="s">
        <v>146</v>
      </c>
      <c r="G145" s="1">
        <v>44726</v>
      </c>
      <c r="H145">
        <v>2022</v>
      </c>
      <c r="I145" t="s">
        <v>2876</v>
      </c>
      <c r="K145">
        <v>61046</v>
      </c>
      <c r="L145" t="s">
        <v>2951</v>
      </c>
      <c r="M145" t="s">
        <v>1758</v>
      </c>
      <c r="N145" t="s">
        <v>148</v>
      </c>
      <c r="O145" t="s">
        <v>2830</v>
      </c>
      <c r="P145" t="s">
        <v>1759</v>
      </c>
      <c r="Q145" t="s">
        <v>1760</v>
      </c>
      <c r="R145" t="s">
        <v>1761</v>
      </c>
      <c r="S145" t="s">
        <v>1762</v>
      </c>
      <c r="T145" t="s">
        <v>1763</v>
      </c>
      <c r="U145" t="s">
        <v>1764</v>
      </c>
      <c r="V145" t="s">
        <v>1765</v>
      </c>
      <c r="W145" t="s">
        <v>2830</v>
      </c>
      <c r="X145">
        <v>1</v>
      </c>
      <c r="Z145">
        <v>48</v>
      </c>
      <c r="AA145" t="s">
        <v>156</v>
      </c>
      <c r="AB145" s="1">
        <v>44721</v>
      </c>
      <c r="AC145" t="s">
        <v>2830</v>
      </c>
      <c r="AD145" t="s">
        <v>2830</v>
      </c>
      <c r="AE145" t="s">
        <v>43</v>
      </c>
      <c r="AF145" t="s">
        <v>44</v>
      </c>
    </row>
    <row r="146" spans="1:32" x14ac:dyDescent="0.3">
      <c r="A146" s="3">
        <v>145</v>
      </c>
      <c r="B146" s="3" t="s">
        <v>43</v>
      </c>
      <c r="C146" t="s">
        <v>1766</v>
      </c>
      <c r="D146" t="s">
        <v>1767</v>
      </c>
      <c r="E146" t="s">
        <v>1768</v>
      </c>
      <c r="F146" t="s">
        <v>1769</v>
      </c>
      <c r="G146" s="1">
        <v>44498</v>
      </c>
      <c r="H146">
        <v>2021</v>
      </c>
      <c r="I146" t="s">
        <v>2830</v>
      </c>
      <c r="K146">
        <v>728</v>
      </c>
      <c r="L146" t="s">
        <v>2952</v>
      </c>
      <c r="M146" t="s">
        <v>1770</v>
      </c>
      <c r="N146" t="s">
        <v>2830</v>
      </c>
      <c r="O146" t="s">
        <v>1771</v>
      </c>
      <c r="P146" t="s">
        <v>1772</v>
      </c>
      <c r="Q146" t="s">
        <v>2830</v>
      </c>
      <c r="R146" t="s">
        <v>1773</v>
      </c>
      <c r="S146" t="s">
        <v>1774</v>
      </c>
      <c r="T146" t="s">
        <v>1775</v>
      </c>
      <c r="U146" t="s">
        <v>1776</v>
      </c>
      <c r="V146" t="s">
        <v>1777</v>
      </c>
      <c r="W146" t="s">
        <v>2830</v>
      </c>
      <c r="Z146">
        <v>21</v>
      </c>
      <c r="AA146" t="s">
        <v>43</v>
      </c>
      <c r="AB146" s="1">
        <v>44498</v>
      </c>
      <c r="AC146" t="s">
        <v>2830</v>
      </c>
      <c r="AD146" t="s">
        <v>2830</v>
      </c>
      <c r="AE146" t="s">
        <v>43</v>
      </c>
      <c r="AF146" t="s">
        <v>57</v>
      </c>
    </row>
    <row r="147" spans="1:32" x14ac:dyDescent="0.3">
      <c r="A147" s="4">
        <v>146</v>
      </c>
      <c r="B147" s="5" t="s">
        <v>43</v>
      </c>
      <c r="C147" t="s">
        <v>1778</v>
      </c>
      <c r="D147" t="s">
        <v>1779</v>
      </c>
      <c r="E147" t="s">
        <v>1780</v>
      </c>
      <c r="F147" t="s">
        <v>256</v>
      </c>
      <c r="G147" s="1">
        <v>44732</v>
      </c>
      <c r="H147">
        <v>2022</v>
      </c>
      <c r="I147" t="s">
        <v>2830</v>
      </c>
      <c r="K147">
        <v>1669</v>
      </c>
      <c r="L147" t="s">
        <v>2953</v>
      </c>
      <c r="M147" t="s">
        <v>1781</v>
      </c>
      <c r="N147" t="s">
        <v>258</v>
      </c>
      <c r="O147" t="s">
        <v>259</v>
      </c>
      <c r="P147" t="s">
        <v>1782</v>
      </c>
      <c r="Q147" t="s">
        <v>1783</v>
      </c>
      <c r="R147" t="s">
        <v>1784</v>
      </c>
      <c r="S147" t="s">
        <v>1785</v>
      </c>
      <c r="T147" t="s">
        <v>1786</v>
      </c>
      <c r="U147" t="s">
        <v>1787</v>
      </c>
      <c r="V147" t="s">
        <v>1788</v>
      </c>
      <c r="W147" t="s">
        <v>2830</v>
      </c>
      <c r="Z147">
        <v>59</v>
      </c>
      <c r="AA147" t="s">
        <v>156</v>
      </c>
      <c r="AB147" s="1">
        <v>44732</v>
      </c>
      <c r="AC147" t="s">
        <v>2830</v>
      </c>
      <c r="AD147" t="s">
        <v>2830</v>
      </c>
      <c r="AE147" t="s">
        <v>43</v>
      </c>
      <c r="AF147" t="s">
        <v>57</v>
      </c>
    </row>
    <row r="148" spans="1:32" x14ac:dyDescent="0.3">
      <c r="A148" s="3">
        <v>147</v>
      </c>
      <c r="B148" s="3" t="s">
        <v>43</v>
      </c>
      <c r="C148" t="s">
        <v>1789</v>
      </c>
      <c r="D148" t="s">
        <v>1790</v>
      </c>
      <c r="E148" t="s">
        <v>1791</v>
      </c>
      <c r="F148" t="s">
        <v>1792</v>
      </c>
      <c r="G148" s="1">
        <v>42474</v>
      </c>
      <c r="H148">
        <v>2015</v>
      </c>
      <c r="I148" t="s">
        <v>2830</v>
      </c>
      <c r="K148">
        <v>73</v>
      </c>
      <c r="L148" t="s">
        <v>2954</v>
      </c>
      <c r="M148" t="s">
        <v>1793</v>
      </c>
      <c r="N148" t="s">
        <v>2830</v>
      </c>
      <c r="O148" t="s">
        <v>1794</v>
      </c>
      <c r="P148" t="s">
        <v>1795</v>
      </c>
      <c r="Q148" t="s">
        <v>2830</v>
      </c>
      <c r="R148" t="s">
        <v>1796</v>
      </c>
      <c r="S148" t="s">
        <v>1797</v>
      </c>
      <c r="T148" t="s">
        <v>1798</v>
      </c>
      <c r="U148" t="s">
        <v>1799</v>
      </c>
      <c r="V148" t="s">
        <v>1800</v>
      </c>
      <c r="W148" t="s">
        <v>2830</v>
      </c>
      <c r="X148">
        <v>3</v>
      </c>
      <c r="Z148">
        <v>20</v>
      </c>
      <c r="AA148" t="s">
        <v>2830</v>
      </c>
      <c r="AB148" s="1">
        <v>42474</v>
      </c>
      <c r="AC148" t="s">
        <v>2830</v>
      </c>
      <c r="AD148" t="s">
        <v>2830</v>
      </c>
      <c r="AE148" t="s">
        <v>43</v>
      </c>
      <c r="AF148" t="s">
        <v>57</v>
      </c>
    </row>
    <row r="149" spans="1:32" x14ac:dyDescent="0.3">
      <c r="A149" s="4">
        <v>148</v>
      </c>
      <c r="B149" s="5" t="s">
        <v>43</v>
      </c>
      <c r="C149" t="s">
        <v>1801</v>
      </c>
      <c r="D149" t="s">
        <v>1802</v>
      </c>
      <c r="E149" t="s">
        <v>1803</v>
      </c>
      <c r="F149" t="s">
        <v>1804</v>
      </c>
      <c r="G149" s="1">
        <v>44181</v>
      </c>
      <c r="H149">
        <v>2020</v>
      </c>
      <c r="I149" t="s">
        <v>2830</v>
      </c>
      <c r="K149">
        <v>1</v>
      </c>
      <c r="L149" t="s">
        <v>2894</v>
      </c>
      <c r="M149" t="s">
        <v>1805</v>
      </c>
      <c r="N149" t="s">
        <v>1806</v>
      </c>
      <c r="O149" t="s">
        <v>1807</v>
      </c>
      <c r="P149" t="s">
        <v>1808</v>
      </c>
      <c r="Q149" t="s">
        <v>2830</v>
      </c>
      <c r="R149" t="s">
        <v>1809</v>
      </c>
      <c r="S149" t="s">
        <v>1810</v>
      </c>
      <c r="T149" t="s">
        <v>1811</v>
      </c>
      <c r="U149" t="s">
        <v>1812</v>
      </c>
      <c r="V149" t="s">
        <v>1813</v>
      </c>
      <c r="W149" t="s">
        <v>2830</v>
      </c>
      <c r="Z149">
        <v>12</v>
      </c>
      <c r="AA149" t="s">
        <v>43</v>
      </c>
      <c r="AB149" s="1">
        <v>44181</v>
      </c>
      <c r="AC149" t="s">
        <v>2830</v>
      </c>
      <c r="AD149" t="s">
        <v>2830</v>
      </c>
      <c r="AE149" t="s">
        <v>43</v>
      </c>
      <c r="AF149" t="s">
        <v>57</v>
      </c>
    </row>
    <row r="150" spans="1:32" x14ac:dyDescent="0.3">
      <c r="A150" s="3">
        <v>149</v>
      </c>
      <c r="B150" s="3" t="s">
        <v>43</v>
      </c>
      <c r="C150" t="s">
        <v>1814</v>
      </c>
      <c r="D150" t="s">
        <v>1815</v>
      </c>
      <c r="E150" t="s">
        <v>1816</v>
      </c>
      <c r="F150" t="s">
        <v>1817</v>
      </c>
      <c r="G150" s="1">
        <v>43706</v>
      </c>
      <c r="H150">
        <v>2019</v>
      </c>
      <c r="I150" t="s">
        <v>2830</v>
      </c>
      <c r="K150">
        <v>179</v>
      </c>
      <c r="L150" t="s">
        <v>2955</v>
      </c>
      <c r="M150" t="s">
        <v>1818</v>
      </c>
      <c r="N150" t="s">
        <v>1819</v>
      </c>
      <c r="O150" t="s">
        <v>1820</v>
      </c>
      <c r="P150" t="s">
        <v>1821</v>
      </c>
      <c r="Q150" t="s">
        <v>2830</v>
      </c>
      <c r="R150" t="s">
        <v>1822</v>
      </c>
      <c r="S150" t="s">
        <v>1823</v>
      </c>
      <c r="T150" t="s">
        <v>1824</v>
      </c>
      <c r="U150" t="s">
        <v>1825</v>
      </c>
      <c r="V150" t="s">
        <v>1826</v>
      </c>
      <c r="W150" t="s">
        <v>2830</v>
      </c>
      <c r="X150">
        <v>38</v>
      </c>
      <c r="Z150">
        <v>20</v>
      </c>
      <c r="AA150" t="s">
        <v>43</v>
      </c>
      <c r="AB150" s="1">
        <v>43706</v>
      </c>
      <c r="AC150" t="s">
        <v>2830</v>
      </c>
      <c r="AD150" t="s">
        <v>2830</v>
      </c>
      <c r="AE150" t="s">
        <v>43</v>
      </c>
      <c r="AF150" t="s">
        <v>57</v>
      </c>
    </row>
    <row r="151" spans="1:32" s="10" customFormat="1" x14ac:dyDescent="0.3">
      <c r="A151" s="12">
        <v>150</v>
      </c>
      <c r="B151" s="9" t="s">
        <v>43</v>
      </c>
      <c r="C151" s="10" t="s">
        <v>1827</v>
      </c>
      <c r="D151" s="10" t="s">
        <v>1828</v>
      </c>
      <c r="E151" s="10" t="s">
        <v>1829</v>
      </c>
      <c r="F151" s="10" t="s">
        <v>1830</v>
      </c>
      <c r="G151" s="11">
        <v>37706</v>
      </c>
      <c r="H151" s="10">
        <v>2003</v>
      </c>
      <c r="I151" s="10" t="s">
        <v>2885</v>
      </c>
      <c r="J151" s="10">
        <v>2</v>
      </c>
      <c r="K151" s="10">
        <v>26</v>
      </c>
      <c r="L151" s="10" t="s">
        <v>2956</v>
      </c>
      <c r="M151" s="10" t="s">
        <v>1831</v>
      </c>
      <c r="N151" s="10" t="s">
        <v>1832</v>
      </c>
      <c r="O151" s="10" t="s">
        <v>2830</v>
      </c>
      <c r="P151" s="10" t="s">
        <v>1833</v>
      </c>
      <c r="Q151" s="10" t="s">
        <v>2830</v>
      </c>
      <c r="R151" s="10" t="s">
        <v>1834</v>
      </c>
      <c r="S151" s="10" t="s">
        <v>2830</v>
      </c>
      <c r="T151" s="10" t="s">
        <v>1835</v>
      </c>
      <c r="U151" s="10" t="s">
        <v>1836</v>
      </c>
      <c r="V151" s="10" t="s">
        <v>1837</v>
      </c>
      <c r="W151" s="10" t="s">
        <v>2830</v>
      </c>
      <c r="X151" s="10">
        <v>1</v>
      </c>
      <c r="Y151" s="10">
        <v>4</v>
      </c>
      <c r="Z151" s="10">
        <v>3</v>
      </c>
      <c r="AA151" s="10" t="s">
        <v>43</v>
      </c>
      <c r="AB151" s="11">
        <v>37706</v>
      </c>
      <c r="AC151" s="10" t="s">
        <v>2830</v>
      </c>
      <c r="AD151" s="10" t="s">
        <v>2830</v>
      </c>
      <c r="AE151" s="10" t="s">
        <v>43</v>
      </c>
      <c r="AF151" s="10" t="s">
        <v>1838</v>
      </c>
    </row>
    <row r="152" spans="1:32" x14ac:dyDescent="0.3">
      <c r="A152" s="3">
        <v>151</v>
      </c>
      <c r="B152" s="3" t="s">
        <v>43</v>
      </c>
      <c r="C152" t="s">
        <v>1839</v>
      </c>
      <c r="D152" t="s">
        <v>1840</v>
      </c>
      <c r="E152" t="s">
        <v>1841</v>
      </c>
      <c r="F152" t="s">
        <v>1842</v>
      </c>
      <c r="G152" s="1">
        <v>44405</v>
      </c>
      <c r="H152">
        <v>2021</v>
      </c>
      <c r="I152" t="s">
        <v>2830</v>
      </c>
      <c r="K152">
        <v>4586</v>
      </c>
      <c r="L152" t="s">
        <v>2957</v>
      </c>
      <c r="M152" t="s">
        <v>1843</v>
      </c>
      <c r="N152" t="s">
        <v>1844</v>
      </c>
      <c r="O152" t="s">
        <v>1845</v>
      </c>
      <c r="P152" t="s">
        <v>1846</v>
      </c>
      <c r="Q152" t="s">
        <v>1847</v>
      </c>
      <c r="R152" t="s">
        <v>1848</v>
      </c>
      <c r="S152" t="s">
        <v>2830</v>
      </c>
      <c r="T152" t="s">
        <v>1849</v>
      </c>
      <c r="U152" t="s">
        <v>1850</v>
      </c>
      <c r="V152" t="s">
        <v>1851</v>
      </c>
      <c r="W152" t="s">
        <v>2830</v>
      </c>
      <c r="Z152">
        <v>21</v>
      </c>
      <c r="AA152" t="s">
        <v>2830</v>
      </c>
      <c r="AB152" s="1">
        <v>44405</v>
      </c>
      <c r="AC152" t="s">
        <v>2830</v>
      </c>
      <c r="AD152" t="s">
        <v>2830</v>
      </c>
      <c r="AE152" t="s">
        <v>43</v>
      </c>
      <c r="AF152" t="s">
        <v>57</v>
      </c>
    </row>
    <row r="153" spans="1:32" x14ac:dyDescent="0.3">
      <c r="A153" s="4">
        <v>152</v>
      </c>
      <c r="B153" s="5" t="s">
        <v>43</v>
      </c>
      <c r="C153" t="s">
        <v>1852</v>
      </c>
      <c r="D153" t="s">
        <v>1853</v>
      </c>
      <c r="E153" t="s">
        <v>1854</v>
      </c>
      <c r="F153" t="s">
        <v>1855</v>
      </c>
      <c r="G153" s="1">
        <v>44237</v>
      </c>
      <c r="H153">
        <v>2021</v>
      </c>
      <c r="I153" t="s">
        <v>2830</v>
      </c>
      <c r="K153">
        <v>1</v>
      </c>
      <c r="L153" t="s">
        <v>2883</v>
      </c>
      <c r="M153" t="s">
        <v>1856</v>
      </c>
      <c r="N153" t="s">
        <v>2830</v>
      </c>
      <c r="O153" t="s">
        <v>1857</v>
      </c>
      <c r="P153" t="s">
        <v>1858</v>
      </c>
      <c r="Q153" t="s">
        <v>1859</v>
      </c>
      <c r="R153" t="s">
        <v>1860</v>
      </c>
      <c r="S153" t="s">
        <v>1861</v>
      </c>
      <c r="T153" t="s">
        <v>1862</v>
      </c>
      <c r="U153" t="s">
        <v>1863</v>
      </c>
      <c r="V153" t="s">
        <v>1864</v>
      </c>
      <c r="W153" t="s">
        <v>2830</v>
      </c>
      <c r="Z153">
        <v>25</v>
      </c>
      <c r="AA153" t="s">
        <v>43</v>
      </c>
      <c r="AB153" s="1">
        <v>44237</v>
      </c>
      <c r="AC153" t="s">
        <v>2830</v>
      </c>
      <c r="AD153" t="s">
        <v>2830</v>
      </c>
      <c r="AE153" t="s">
        <v>43</v>
      </c>
      <c r="AF153" t="s">
        <v>57</v>
      </c>
    </row>
    <row r="154" spans="1:32" s="10" customFormat="1" x14ac:dyDescent="0.3">
      <c r="A154" s="9">
        <v>153</v>
      </c>
      <c r="B154" s="9" t="s">
        <v>43</v>
      </c>
      <c r="C154" s="10" t="s">
        <v>1865</v>
      </c>
      <c r="D154" s="10" t="s">
        <v>1866</v>
      </c>
      <c r="E154" s="10" t="s">
        <v>1867</v>
      </c>
      <c r="F154" s="10" t="s">
        <v>1868</v>
      </c>
      <c r="G154" s="11">
        <v>39384</v>
      </c>
      <c r="H154" s="10">
        <v>2007</v>
      </c>
      <c r="I154" s="10" t="s">
        <v>2830</v>
      </c>
      <c r="K154" s="10">
        <v>3074</v>
      </c>
      <c r="L154" s="10" t="s">
        <v>2958</v>
      </c>
      <c r="M154" s="10" t="s">
        <v>1869</v>
      </c>
      <c r="N154" s="10" t="s">
        <v>1870</v>
      </c>
      <c r="O154" s="10" t="s">
        <v>1871</v>
      </c>
      <c r="P154" s="10" t="s">
        <v>1872</v>
      </c>
      <c r="Q154" s="10" t="s">
        <v>2830</v>
      </c>
      <c r="R154" s="10" t="s">
        <v>1873</v>
      </c>
      <c r="S154" s="10" t="s">
        <v>2830</v>
      </c>
      <c r="T154" s="10" t="s">
        <v>1874</v>
      </c>
      <c r="U154" s="10" t="s">
        <v>1875</v>
      </c>
      <c r="V154" s="10" t="s">
        <v>1876</v>
      </c>
      <c r="W154" s="10" t="s">
        <v>2830</v>
      </c>
      <c r="X154" s="10">
        <v>8</v>
      </c>
      <c r="Z154" s="10">
        <v>8</v>
      </c>
      <c r="AA154" s="10" t="s">
        <v>43</v>
      </c>
      <c r="AB154" s="11">
        <v>39384</v>
      </c>
      <c r="AC154" s="10" t="s">
        <v>2830</v>
      </c>
      <c r="AD154" s="10" t="s">
        <v>2830</v>
      </c>
      <c r="AE154" s="10" t="s">
        <v>43</v>
      </c>
      <c r="AF154" s="10" t="s">
        <v>57</v>
      </c>
    </row>
    <row r="155" spans="1:32" x14ac:dyDescent="0.3">
      <c r="A155" s="4">
        <v>154</v>
      </c>
      <c r="B155" s="5" t="s">
        <v>43</v>
      </c>
      <c r="C155" t="s">
        <v>1877</v>
      </c>
      <c r="D155" t="s">
        <v>1878</v>
      </c>
      <c r="E155" t="s">
        <v>1879</v>
      </c>
      <c r="F155" t="s">
        <v>1880</v>
      </c>
      <c r="G155" s="1">
        <v>43676</v>
      </c>
      <c r="H155">
        <v>2019</v>
      </c>
      <c r="I155" t="s">
        <v>2959</v>
      </c>
      <c r="J155">
        <v>4</v>
      </c>
      <c r="K155">
        <v>32</v>
      </c>
      <c r="L155" t="s">
        <v>2960</v>
      </c>
      <c r="M155" t="s">
        <v>1881</v>
      </c>
      <c r="N155" t="s">
        <v>1882</v>
      </c>
      <c r="O155" t="s">
        <v>2830</v>
      </c>
      <c r="P155" t="s">
        <v>1883</v>
      </c>
      <c r="Q155" t="s">
        <v>2830</v>
      </c>
      <c r="R155" t="s">
        <v>1884</v>
      </c>
      <c r="S155" t="s">
        <v>2830</v>
      </c>
      <c r="T155" t="s">
        <v>1885</v>
      </c>
      <c r="U155" t="s">
        <v>1886</v>
      </c>
      <c r="V155" t="s">
        <v>1887</v>
      </c>
      <c r="W155" t="s">
        <v>2830</v>
      </c>
      <c r="X155">
        <v>4</v>
      </c>
      <c r="Z155">
        <v>20</v>
      </c>
      <c r="AA155" t="s">
        <v>43</v>
      </c>
      <c r="AB155" s="1">
        <v>43676</v>
      </c>
      <c r="AC155" t="s">
        <v>2830</v>
      </c>
      <c r="AD155" t="s">
        <v>2830</v>
      </c>
      <c r="AE155" t="s">
        <v>43</v>
      </c>
      <c r="AF155" t="s">
        <v>1838</v>
      </c>
    </row>
    <row r="156" spans="1:32" x14ac:dyDescent="0.3">
      <c r="A156" s="3">
        <v>155</v>
      </c>
      <c r="B156" s="3" t="s">
        <v>43</v>
      </c>
      <c r="C156" t="s">
        <v>1888</v>
      </c>
      <c r="D156" t="s">
        <v>1889</v>
      </c>
      <c r="E156" t="s">
        <v>1890</v>
      </c>
      <c r="F156" t="s">
        <v>1891</v>
      </c>
      <c r="G156" s="1">
        <v>44874</v>
      </c>
      <c r="H156">
        <v>2022</v>
      </c>
      <c r="I156" t="s">
        <v>2830</v>
      </c>
      <c r="K156">
        <v>1</v>
      </c>
      <c r="L156" t="s">
        <v>2833</v>
      </c>
      <c r="M156" t="s">
        <v>1892</v>
      </c>
      <c r="N156" t="s">
        <v>2830</v>
      </c>
      <c r="O156" t="s">
        <v>1893</v>
      </c>
      <c r="P156" t="s">
        <v>1894</v>
      </c>
      <c r="Q156" t="s">
        <v>2830</v>
      </c>
      <c r="R156" t="s">
        <v>1895</v>
      </c>
      <c r="S156" t="s">
        <v>1896</v>
      </c>
      <c r="T156" t="s">
        <v>1897</v>
      </c>
      <c r="U156" t="s">
        <v>1898</v>
      </c>
      <c r="V156" t="s">
        <v>1899</v>
      </c>
      <c r="W156" t="s">
        <v>2830</v>
      </c>
      <c r="Z156">
        <v>7</v>
      </c>
      <c r="AA156" t="s">
        <v>43</v>
      </c>
      <c r="AB156" s="1">
        <v>44874</v>
      </c>
      <c r="AC156" t="s">
        <v>2830</v>
      </c>
      <c r="AD156" t="s">
        <v>2830</v>
      </c>
      <c r="AE156" t="s">
        <v>43</v>
      </c>
      <c r="AF156" t="s">
        <v>57</v>
      </c>
    </row>
    <row r="157" spans="1:32" s="10" customFormat="1" x14ac:dyDescent="0.3">
      <c r="A157" s="12">
        <v>156</v>
      </c>
      <c r="B157" s="9" t="s">
        <v>43</v>
      </c>
      <c r="C157" s="10" t="s">
        <v>1900</v>
      </c>
      <c r="D157" s="10" t="s">
        <v>1901</v>
      </c>
      <c r="E157" s="10" t="s">
        <v>1902</v>
      </c>
      <c r="F157" s="10" t="s">
        <v>1903</v>
      </c>
      <c r="G157" s="11">
        <v>40878</v>
      </c>
      <c r="H157" s="10">
        <v>2011</v>
      </c>
      <c r="I157" s="10" t="s">
        <v>2830</v>
      </c>
      <c r="K157" s="10">
        <v>284</v>
      </c>
      <c r="L157" s="10" t="s">
        <v>2961</v>
      </c>
      <c r="M157" s="10" t="s">
        <v>1904</v>
      </c>
      <c r="N157" s="10" t="s">
        <v>2830</v>
      </c>
      <c r="O157" s="10" t="s">
        <v>1905</v>
      </c>
      <c r="P157" s="10" t="s">
        <v>1906</v>
      </c>
      <c r="Q157" s="10" t="s">
        <v>2830</v>
      </c>
      <c r="R157" s="10" t="s">
        <v>1907</v>
      </c>
      <c r="S157" s="10" t="s">
        <v>1908</v>
      </c>
      <c r="T157" s="10" t="s">
        <v>1909</v>
      </c>
      <c r="U157" s="10" t="s">
        <v>1910</v>
      </c>
      <c r="V157" s="10" t="s">
        <v>1911</v>
      </c>
      <c r="W157" s="10" t="s">
        <v>2830</v>
      </c>
      <c r="X157" s="10">
        <v>12</v>
      </c>
      <c r="Y157" s="10">
        <v>1</v>
      </c>
      <c r="Z157" s="10">
        <v>15</v>
      </c>
      <c r="AA157" s="10" t="s">
        <v>43</v>
      </c>
      <c r="AB157" s="11">
        <v>40878</v>
      </c>
      <c r="AC157" s="10" t="s">
        <v>2830</v>
      </c>
      <c r="AD157" s="10" t="s">
        <v>2830</v>
      </c>
      <c r="AE157" s="10" t="s">
        <v>43</v>
      </c>
      <c r="AF157" s="10" t="s">
        <v>57</v>
      </c>
    </row>
    <row r="158" spans="1:32" x14ac:dyDescent="0.3">
      <c r="A158" s="3">
        <v>157</v>
      </c>
      <c r="B158" s="3" t="s">
        <v>43</v>
      </c>
      <c r="C158" t="s">
        <v>1912</v>
      </c>
      <c r="D158" t="s">
        <v>1913</v>
      </c>
      <c r="E158" t="s">
        <v>1914</v>
      </c>
      <c r="F158" t="s">
        <v>1915</v>
      </c>
      <c r="G158" s="1">
        <v>42579</v>
      </c>
      <c r="H158">
        <v>2016</v>
      </c>
      <c r="I158" t="s">
        <v>2830</v>
      </c>
      <c r="K158">
        <v>1</v>
      </c>
      <c r="L158" t="s">
        <v>2841</v>
      </c>
      <c r="M158" t="s">
        <v>1916</v>
      </c>
      <c r="N158" t="s">
        <v>2830</v>
      </c>
      <c r="O158" t="s">
        <v>1917</v>
      </c>
      <c r="P158" t="s">
        <v>1918</v>
      </c>
      <c r="Q158" t="s">
        <v>2830</v>
      </c>
      <c r="R158" t="s">
        <v>1919</v>
      </c>
      <c r="S158" t="s">
        <v>1920</v>
      </c>
      <c r="T158" t="s">
        <v>1921</v>
      </c>
      <c r="U158" t="s">
        <v>1922</v>
      </c>
      <c r="V158" t="s">
        <v>1923</v>
      </c>
      <c r="W158" t="s">
        <v>2830</v>
      </c>
      <c r="X158">
        <v>1</v>
      </c>
      <c r="Z158">
        <v>11</v>
      </c>
      <c r="AA158" t="s">
        <v>43</v>
      </c>
      <c r="AB158" s="1">
        <v>42579</v>
      </c>
      <c r="AC158" t="s">
        <v>2830</v>
      </c>
      <c r="AD158" t="s">
        <v>2830</v>
      </c>
      <c r="AE158" t="s">
        <v>43</v>
      </c>
      <c r="AF158" t="s">
        <v>57</v>
      </c>
    </row>
    <row r="159" spans="1:32" x14ac:dyDescent="0.3">
      <c r="A159" s="4">
        <v>158</v>
      </c>
      <c r="B159" s="5" t="s">
        <v>43</v>
      </c>
      <c r="C159" t="s">
        <v>1924</v>
      </c>
      <c r="D159" t="s">
        <v>1925</v>
      </c>
      <c r="E159" t="s">
        <v>1926</v>
      </c>
      <c r="F159" t="s">
        <v>1927</v>
      </c>
      <c r="G159" s="1">
        <v>44760</v>
      </c>
      <c r="H159">
        <v>2022</v>
      </c>
      <c r="I159" t="s">
        <v>2830</v>
      </c>
      <c r="K159">
        <v>1</v>
      </c>
      <c r="L159" t="s">
        <v>2962</v>
      </c>
      <c r="M159" t="s">
        <v>1928</v>
      </c>
      <c r="N159" t="s">
        <v>2830</v>
      </c>
      <c r="O159" t="s">
        <v>1929</v>
      </c>
      <c r="P159" t="s">
        <v>1930</v>
      </c>
      <c r="Q159" t="s">
        <v>1931</v>
      </c>
      <c r="R159" t="s">
        <v>1932</v>
      </c>
      <c r="S159" t="s">
        <v>2830</v>
      </c>
      <c r="T159" t="s">
        <v>1933</v>
      </c>
      <c r="U159" t="s">
        <v>1934</v>
      </c>
      <c r="V159" t="s">
        <v>1935</v>
      </c>
      <c r="W159" t="s">
        <v>2830</v>
      </c>
      <c r="X159">
        <v>1</v>
      </c>
      <c r="Z159">
        <v>27</v>
      </c>
      <c r="AA159" t="s">
        <v>43</v>
      </c>
      <c r="AB159" s="1">
        <v>44760</v>
      </c>
      <c r="AC159" t="s">
        <v>2830</v>
      </c>
      <c r="AD159" t="s">
        <v>2830</v>
      </c>
      <c r="AE159" t="s">
        <v>43</v>
      </c>
      <c r="AF159" t="s">
        <v>57</v>
      </c>
    </row>
    <row r="160" spans="1:32" x14ac:dyDescent="0.3">
      <c r="A160" s="3">
        <v>159</v>
      </c>
      <c r="B160" s="3" t="s">
        <v>43</v>
      </c>
      <c r="C160" t="s">
        <v>1936</v>
      </c>
      <c r="D160" t="s">
        <v>1937</v>
      </c>
      <c r="E160" t="s">
        <v>1938</v>
      </c>
      <c r="F160" t="s">
        <v>1939</v>
      </c>
      <c r="G160" s="1">
        <v>42705</v>
      </c>
      <c r="H160">
        <v>2016</v>
      </c>
      <c r="I160" t="s">
        <v>2830</v>
      </c>
      <c r="K160">
        <v>1</v>
      </c>
      <c r="L160" t="s">
        <v>2894</v>
      </c>
      <c r="M160" t="s">
        <v>1940</v>
      </c>
      <c r="N160" t="s">
        <v>2830</v>
      </c>
      <c r="O160" t="s">
        <v>1941</v>
      </c>
      <c r="P160" t="s">
        <v>1942</v>
      </c>
      <c r="Q160" t="s">
        <v>2830</v>
      </c>
      <c r="R160" t="s">
        <v>1943</v>
      </c>
      <c r="S160" t="s">
        <v>1944</v>
      </c>
      <c r="T160" t="s">
        <v>1945</v>
      </c>
      <c r="U160" t="s">
        <v>1946</v>
      </c>
      <c r="V160" t="s">
        <v>1947</v>
      </c>
      <c r="W160" t="s">
        <v>2830</v>
      </c>
      <c r="X160">
        <v>2</v>
      </c>
      <c r="Z160">
        <v>3</v>
      </c>
      <c r="AA160" t="s">
        <v>43</v>
      </c>
      <c r="AB160" s="1">
        <v>42705</v>
      </c>
      <c r="AC160" t="s">
        <v>2830</v>
      </c>
      <c r="AD160" t="s">
        <v>2830</v>
      </c>
      <c r="AE160" t="s">
        <v>43</v>
      </c>
      <c r="AF160" t="s">
        <v>57</v>
      </c>
    </row>
    <row r="161" spans="1:32" s="10" customFormat="1" x14ac:dyDescent="0.3">
      <c r="A161" s="12">
        <v>160</v>
      </c>
      <c r="B161" s="9" t="s">
        <v>43</v>
      </c>
      <c r="C161" s="10" t="s">
        <v>1948</v>
      </c>
      <c r="D161" s="10" t="s">
        <v>1949</v>
      </c>
      <c r="E161" s="10" t="s">
        <v>1950</v>
      </c>
      <c r="F161" s="10" t="s">
        <v>1951</v>
      </c>
      <c r="G161" s="11">
        <v>40330</v>
      </c>
      <c r="H161" s="10">
        <v>2010</v>
      </c>
      <c r="I161" s="10" t="s">
        <v>2963</v>
      </c>
      <c r="J161" s="10">
        <v>2</v>
      </c>
      <c r="K161" s="10">
        <v>277</v>
      </c>
      <c r="L161" s="10" t="s">
        <v>2949</v>
      </c>
      <c r="M161" s="10" t="s">
        <v>1952</v>
      </c>
      <c r="N161" s="10" t="s">
        <v>1953</v>
      </c>
      <c r="O161" s="10" t="s">
        <v>2830</v>
      </c>
      <c r="P161" s="10" t="s">
        <v>1954</v>
      </c>
      <c r="Q161" s="10" t="s">
        <v>2830</v>
      </c>
      <c r="R161" s="10" t="s">
        <v>1955</v>
      </c>
      <c r="S161" s="10" t="s">
        <v>1956</v>
      </c>
      <c r="T161" s="10" t="s">
        <v>1957</v>
      </c>
      <c r="U161" s="10" t="s">
        <v>1958</v>
      </c>
      <c r="V161" s="10" t="s">
        <v>1959</v>
      </c>
      <c r="W161" s="10" t="s">
        <v>2830</v>
      </c>
      <c r="X161" s="10">
        <v>80</v>
      </c>
      <c r="Y161" s="10">
        <v>2</v>
      </c>
      <c r="Z161" s="10">
        <v>39</v>
      </c>
      <c r="AA161" s="10" t="s">
        <v>43</v>
      </c>
      <c r="AB161" s="11">
        <v>40330</v>
      </c>
      <c r="AC161" s="10" t="s">
        <v>2830</v>
      </c>
      <c r="AD161" s="10" t="s">
        <v>2830</v>
      </c>
      <c r="AE161" s="10" t="s">
        <v>43</v>
      </c>
      <c r="AF161" s="10" t="s">
        <v>44</v>
      </c>
    </row>
    <row r="162" spans="1:32" s="10" customFormat="1" x14ac:dyDescent="0.3">
      <c r="A162" s="9">
        <v>161</v>
      </c>
      <c r="B162" s="9" t="s">
        <v>43</v>
      </c>
      <c r="C162" s="10" t="s">
        <v>1960</v>
      </c>
      <c r="D162" s="10" t="s">
        <v>1961</v>
      </c>
      <c r="E162" s="10" t="s">
        <v>1962</v>
      </c>
      <c r="F162" s="10" t="s">
        <v>1963</v>
      </c>
      <c r="G162" s="11">
        <v>37474</v>
      </c>
      <c r="H162" s="10">
        <v>1998</v>
      </c>
      <c r="I162" s="10" t="s">
        <v>2830</v>
      </c>
      <c r="K162" s="10">
        <v>292</v>
      </c>
      <c r="L162" s="10" t="s">
        <v>2964</v>
      </c>
      <c r="M162" s="10" t="s">
        <v>1964</v>
      </c>
      <c r="N162" s="10" t="s">
        <v>1965</v>
      </c>
      <c r="O162" s="10" t="s">
        <v>1966</v>
      </c>
      <c r="P162" s="10" t="s">
        <v>1967</v>
      </c>
      <c r="Q162" s="10" t="s">
        <v>2830</v>
      </c>
      <c r="R162" s="10" t="s">
        <v>1968</v>
      </c>
      <c r="S162" s="10" t="s">
        <v>2830</v>
      </c>
      <c r="T162" s="10" t="s">
        <v>1969</v>
      </c>
      <c r="U162" s="10" t="s">
        <v>1970</v>
      </c>
      <c r="V162" s="10" t="s">
        <v>1971</v>
      </c>
      <c r="W162" s="10" t="s">
        <v>2830</v>
      </c>
      <c r="X162" s="10">
        <v>2</v>
      </c>
      <c r="Z162" s="10">
        <v>9</v>
      </c>
      <c r="AA162" s="10" t="s">
        <v>43</v>
      </c>
      <c r="AB162" s="11">
        <v>37474</v>
      </c>
      <c r="AC162" s="10" t="s">
        <v>2830</v>
      </c>
      <c r="AD162" s="10" t="s">
        <v>2830</v>
      </c>
      <c r="AE162" s="10" t="s">
        <v>43</v>
      </c>
      <c r="AF162" s="10" t="s">
        <v>57</v>
      </c>
    </row>
    <row r="163" spans="1:32" x14ac:dyDescent="0.3">
      <c r="A163" s="4">
        <v>162</v>
      </c>
      <c r="B163" s="5" t="s">
        <v>43</v>
      </c>
      <c r="C163" t="s">
        <v>1972</v>
      </c>
      <c r="D163" t="s">
        <v>1973</v>
      </c>
      <c r="E163" t="s">
        <v>1974</v>
      </c>
      <c r="F163" t="s">
        <v>1975</v>
      </c>
      <c r="G163" s="1">
        <v>43864</v>
      </c>
      <c r="H163">
        <v>2019</v>
      </c>
      <c r="I163" t="s">
        <v>2830</v>
      </c>
      <c r="K163">
        <v>379</v>
      </c>
      <c r="L163" t="s">
        <v>2965</v>
      </c>
      <c r="M163" t="s">
        <v>1976</v>
      </c>
      <c r="N163" t="s">
        <v>2830</v>
      </c>
      <c r="O163" t="s">
        <v>1977</v>
      </c>
      <c r="P163" t="s">
        <v>1978</v>
      </c>
      <c r="Q163" t="s">
        <v>2830</v>
      </c>
      <c r="R163" t="s">
        <v>1979</v>
      </c>
      <c r="S163" t="s">
        <v>1980</v>
      </c>
      <c r="T163" t="s">
        <v>2830</v>
      </c>
      <c r="U163" t="s">
        <v>1981</v>
      </c>
      <c r="V163" t="s">
        <v>1982</v>
      </c>
      <c r="W163" t="s">
        <v>2830</v>
      </c>
      <c r="X163">
        <v>13</v>
      </c>
      <c r="Z163">
        <v>14</v>
      </c>
      <c r="AA163" t="s">
        <v>43</v>
      </c>
      <c r="AB163" s="1">
        <v>43864</v>
      </c>
      <c r="AC163" t="s">
        <v>2830</v>
      </c>
      <c r="AD163" t="s">
        <v>2830</v>
      </c>
      <c r="AE163" t="s">
        <v>43</v>
      </c>
      <c r="AF163" t="s">
        <v>57</v>
      </c>
    </row>
    <row r="164" spans="1:32" x14ac:dyDescent="0.3">
      <c r="A164" s="3">
        <v>163</v>
      </c>
      <c r="B164" s="3" t="s">
        <v>43</v>
      </c>
      <c r="C164" t="s">
        <v>1983</v>
      </c>
      <c r="D164" t="s">
        <v>1984</v>
      </c>
      <c r="E164" t="s">
        <v>1985</v>
      </c>
      <c r="F164" t="s">
        <v>1986</v>
      </c>
      <c r="G164" s="1">
        <v>44692</v>
      </c>
      <c r="H164">
        <v>2022</v>
      </c>
      <c r="I164" t="s">
        <v>2830</v>
      </c>
      <c r="K164">
        <v>969</v>
      </c>
      <c r="L164" t="s">
        <v>2966</v>
      </c>
      <c r="M164" t="s">
        <v>1987</v>
      </c>
      <c r="N164" t="s">
        <v>1988</v>
      </c>
      <c r="O164" t="s">
        <v>1989</v>
      </c>
      <c r="P164" t="s">
        <v>1990</v>
      </c>
      <c r="Q164" t="s">
        <v>1991</v>
      </c>
      <c r="R164" t="s">
        <v>1992</v>
      </c>
      <c r="S164" t="s">
        <v>1993</v>
      </c>
      <c r="T164" t="s">
        <v>1994</v>
      </c>
      <c r="U164" t="s">
        <v>1995</v>
      </c>
      <c r="V164" t="s">
        <v>1996</v>
      </c>
      <c r="W164" t="s">
        <v>2830</v>
      </c>
      <c r="Z164">
        <v>22</v>
      </c>
      <c r="AA164" t="s">
        <v>43</v>
      </c>
      <c r="AB164" s="1">
        <v>44692</v>
      </c>
      <c r="AC164" t="s">
        <v>2830</v>
      </c>
      <c r="AD164" t="s">
        <v>2830</v>
      </c>
      <c r="AE164" t="s">
        <v>43</v>
      </c>
      <c r="AF164" t="s">
        <v>57</v>
      </c>
    </row>
    <row r="165" spans="1:32" s="10" customFormat="1" x14ac:dyDescent="0.3">
      <c r="A165" s="12">
        <v>164</v>
      </c>
      <c r="B165" s="9" t="s">
        <v>43</v>
      </c>
      <c r="C165" s="10" t="s">
        <v>1997</v>
      </c>
      <c r="D165" s="10" t="s">
        <v>1998</v>
      </c>
      <c r="E165" s="10" t="s">
        <v>1999</v>
      </c>
      <c r="F165" s="10" t="s">
        <v>2000</v>
      </c>
      <c r="G165" s="11">
        <v>37474</v>
      </c>
      <c r="H165" s="10">
        <v>1994</v>
      </c>
      <c r="I165" s="10" t="s">
        <v>2830</v>
      </c>
      <c r="K165" s="10">
        <v>1165</v>
      </c>
      <c r="L165" s="10" t="s">
        <v>2001</v>
      </c>
      <c r="M165" s="10" t="s">
        <v>2002</v>
      </c>
      <c r="N165" s="10" t="s">
        <v>2830</v>
      </c>
      <c r="O165" s="10" t="s">
        <v>2003</v>
      </c>
      <c r="P165" s="10" t="s">
        <v>2004</v>
      </c>
      <c r="Q165" s="10" t="s">
        <v>2830</v>
      </c>
      <c r="R165" s="10" t="s">
        <v>2005</v>
      </c>
      <c r="S165" s="10" t="s">
        <v>2830</v>
      </c>
      <c r="T165" s="10" t="s">
        <v>2006</v>
      </c>
      <c r="U165" s="10" t="s">
        <v>2007</v>
      </c>
      <c r="V165" s="10" t="s">
        <v>2008</v>
      </c>
      <c r="W165" s="10" t="s">
        <v>2830</v>
      </c>
      <c r="Z165" s="10">
        <v>10</v>
      </c>
      <c r="AA165" s="10" t="s">
        <v>43</v>
      </c>
      <c r="AB165" s="11">
        <v>37474</v>
      </c>
      <c r="AC165" s="10" t="s">
        <v>2830</v>
      </c>
      <c r="AD165" s="10" t="s">
        <v>2830</v>
      </c>
      <c r="AE165" s="10" t="s">
        <v>43</v>
      </c>
      <c r="AF165" s="10" t="s">
        <v>57</v>
      </c>
    </row>
    <row r="166" spans="1:32" x14ac:dyDescent="0.3">
      <c r="A166" s="3">
        <v>165</v>
      </c>
      <c r="B166" s="3" t="s">
        <v>43</v>
      </c>
      <c r="C166" t="s">
        <v>2009</v>
      </c>
      <c r="D166" t="s">
        <v>2010</v>
      </c>
      <c r="E166" t="s">
        <v>2011</v>
      </c>
      <c r="F166" t="s">
        <v>2012</v>
      </c>
      <c r="G166" s="1">
        <v>43415</v>
      </c>
      <c r="H166">
        <v>2018</v>
      </c>
      <c r="I166" t="s">
        <v>2830</v>
      </c>
      <c r="K166">
        <v>1</v>
      </c>
      <c r="L166" t="s">
        <v>2833</v>
      </c>
      <c r="M166" t="s">
        <v>2013</v>
      </c>
      <c r="N166" t="s">
        <v>2830</v>
      </c>
      <c r="O166" t="s">
        <v>2014</v>
      </c>
      <c r="P166" t="s">
        <v>2015</v>
      </c>
      <c r="Q166" t="s">
        <v>2830</v>
      </c>
      <c r="R166" t="s">
        <v>2016</v>
      </c>
      <c r="S166" t="s">
        <v>2830</v>
      </c>
      <c r="T166" t="s">
        <v>2017</v>
      </c>
      <c r="U166" t="s">
        <v>2018</v>
      </c>
      <c r="V166" t="s">
        <v>2019</v>
      </c>
      <c r="W166" t="s">
        <v>2830</v>
      </c>
      <c r="X166">
        <v>1</v>
      </c>
      <c r="Z166">
        <v>14</v>
      </c>
      <c r="AA166" t="s">
        <v>43</v>
      </c>
      <c r="AB166" s="1">
        <v>43415</v>
      </c>
      <c r="AC166" t="s">
        <v>2830</v>
      </c>
      <c r="AD166" t="s">
        <v>2830</v>
      </c>
      <c r="AE166" t="s">
        <v>43</v>
      </c>
      <c r="AF166" t="s">
        <v>57</v>
      </c>
    </row>
    <row r="167" spans="1:32" x14ac:dyDescent="0.3">
      <c r="A167" s="4">
        <v>166</v>
      </c>
      <c r="B167" s="5" t="s">
        <v>43</v>
      </c>
      <c r="C167" t="s">
        <v>2020</v>
      </c>
      <c r="D167" t="s">
        <v>2021</v>
      </c>
      <c r="E167" t="s">
        <v>2022</v>
      </c>
      <c r="F167" t="s">
        <v>146</v>
      </c>
      <c r="G167" s="1">
        <v>44130</v>
      </c>
      <c r="H167">
        <v>2020</v>
      </c>
      <c r="I167" t="s">
        <v>2883</v>
      </c>
      <c r="K167">
        <v>190403</v>
      </c>
      <c r="L167" t="s">
        <v>2967</v>
      </c>
      <c r="M167" t="s">
        <v>2023</v>
      </c>
      <c r="N167" t="s">
        <v>148</v>
      </c>
      <c r="O167" t="s">
        <v>2830</v>
      </c>
      <c r="P167" t="s">
        <v>2024</v>
      </c>
      <c r="Q167" t="s">
        <v>2025</v>
      </c>
      <c r="R167" t="s">
        <v>2026</v>
      </c>
      <c r="S167" t="s">
        <v>2027</v>
      </c>
      <c r="T167" t="s">
        <v>2028</v>
      </c>
      <c r="U167" t="s">
        <v>2029</v>
      </c>
      <c r="V167" t="s">
        <v>2030</v>
      </c>
      <c r="W167" t="s">
        <v>2830</v>
      </c>
      <c r="X167">
        <v>9</v>
      </c>
      <c r="Z167">
        <v>29</v>
      </c>
      <c r="AA167" t="s">
        <v>156</v>
      </c>
      <c r="AB167" s="1">
        <v>44123</v>
      </c>
      <c r="AC167" t="s">
        <v>2830</v>
      </c>
      <c r="AD167" t="s">
        <v>2830</v>
      </c>
      <c r="AE167" t="s">
        <v>43</v>
      </c>
      <c r="AF167" t="s">
        <v>44</v>
      </c>
    </row>
    <row r="168" spans="1:32" x14ac:dyDescent="0.3">
      <c r="A168" s="3">
        <v>167</v>
      </c>
      <c r="B168" s="3" t="s">
        <v>43</v>
      </c>
      <c r="C168" t="s">
        <v>2031</v>
      </c>
      <c r="D168" t="s">
        <v>2032</v>
      </c>
      <c r="E168" t="s">
        <v>2033</v>
      </c>
      <c r="F168" t="s">
        <v>2034</v>
      </c>
      <c r="G168" s="1">
        <v>44026</v>
      </c>
      <c r="H168">
        <v>2020</v>
      </c>
      <c r="I168" t="s">
        <v>2830</v>
      </c>
      <c r="K168">
        <v>1092</v>
      </c>
      <c r="L168" t="s">
        <v>2937</v>
      </c>
      <c r="M168" t="s">
        <v>2035</v>
      </c>
      <c r="N168" t="s">
        <v>2036</v>
      </c>
      <c r="O168" t="s">
        <v>2037</v>
      </c>
      <c r="P168" t="s">
        <v>2038</v>
      </c>
      <c r="Q168" t="s">
        <v>2830</v>
      </c>
      <c r="R168" t="s">
        <v>2039</v>
      </c>
      <c r="S168" t="s">
        <v>2040</v>
      </c>
      <c r="T168" t="s">
        <v>2041</v>
      </c>
      <c r="U168" t="s">
        <v>2042</v>
      </c>
      <c r="V168" t="s">
        <v>2043</v>
      </c>
      <c r="W168" t="s">
        <v>2830</v>
      </c>
      <c r="X168">
        <v>14</v>
      </c>
      <c r="Z168">
        <v>43</v>
      </c>
      <c r="AA168" t="s">
        <v>43</v>
      </c>
      <c r="AB168" s="1">
        <v>44026</v>
      </c>
      <c r="AC168" t="s">
        <v>2830</v>
      </c>
      <c r="AD168" t="s">
        <v>2830</v>
      </c>
      <c r="AE168" t="s">
        <v>43</v>
      </c>
      <c r="AF168" t="s">
        <v>57</v>
      </c>
    </row>
    <row r="169" spans="1:32" s="10" customFormat="1" x14ac:dyDescent="0.3">
      <c r="A169" s="12">
        <v>168</v>
      </c>
      <c r="B169" s="9" t="s">
        <v>43</v>
      </c>
      <c r="C169" s="10" t="s">
        <v>2044</v>
      </c>
      <c r="D169" s="10" t="s">
        <v>2045</v>
      </c>
      <c r="E169" s="10" t="s">
        <v>2046</v>
      </c>
      <c r="F169" s="10" t="s">
        <v>2047</v>
      </c>
      <c r="G169" s="11">
        <v>40833</v>
      </c>
      <c r="H169" s="10">
        <v>2011</v>
      </c>
      <c r="I169" s="10" t="s">
        <v>2830</v>
      </c>
      <c r="K169" s="10">
        <v>779</v>
      </c>
      <c r="L169" s="10" t="s">
        <v>2968</v>
      </c>
      <c r="M169" s="10" t="s">
        <v>2048</v>
      </c>
      <c r="N169" s="10" t="s">
        <v>2830</v>
      </c>
      <c r="O169" s="10" t="s">
        <v>2049</v>
      </c>
      <c r="P169" s="10" t="s">
        <v>2050</v>
      </c>
      <c r="Q169" s="10" t="s">
        <v>2830</v>
      </c>
      <c r="R169" s="10" t="s">
        <v>2051</v>
      </c>
      <c r="S169" s="10" t="s">
        <v>2052</v>
      </c>
      <c r="T169" s="10" t="s">
        <v>2053</v>
      </c>
      <c r="U169" s="10" t="s">
        <v>2054</v>
      </c>
      <c r="V169" s="10" t="s">
        <v>2055</v>
      </c>
      <c r="W169" s="10" t="s">
        <v>2830</v>
      </c>
      <c r="Z169" s="10">
        <v>2</v>
      </c>
      <c r="AA169" s="10" t="s">
        <v>43</v>
      </c>
      <c r="AB169" s="11">
        <v>40833</v>
      </c>
      <c r="AC169" s="10" t="s">
        <v>2830</v>
      </c>
      <c r="AD169" s="10" t="s">
        <v>2830</v>
      </c>
      <c r="AE169" s="10" t="s">
        <v>43</v>
      </c>
      <c r="AF169" s="10" t="s">
        <v>57</v>
      </c>
    </row>
    <row r="170" spans="1:32" x14ac:dyDescent="0.3">
      <c r="A170" s="3">
        <v>169</v>
      </c>
      <c r="B170" s="3" t="s">
        <v>43</v>
      </c>
      <c r="C170" t="s">
        <v>2056</v>
      </c>
      <c r="D170" t="s">
        <v>2057</v>
      </c>
      <c r="E170" t="s">
        <v>2058</v>
      </c>
      <c r="F170" t="s">
        <v>2059</v>
      </c>
      <c r="G170" s="1">
        <v>43027</v>
      </c>
      <c r="H170">
        <v>2017</v>
      </c>
      <c r="I170" t="s">
        <v>2830</v>
      </c>
      <c r="K170">
        <v>1</v>
      </c>
      <c r="L170" t="s">
        <v>2833</v>
      </c>
      <c r="M170" t="s">
        <v>2060</v>
      </c>
      <c r="N170" t="s">
        <v>2830</v>
      </c>
      <c r="O170" t="s">
        <v>2061</v>
      </c>
      <c r="P170" t="s">
        <v>2062</v>
      </c>
      <c r="Q170" t="s">
        <v>2830</v>
      </c>
      <c r="R170" t="s">
        <v>2063</v>
      </c>
      <c r="S170" t="s">
        <v>2064</v>
      </c>
      <c r="T170" t="s">
        <v>2065</v>
      </c>
      <c r="U170" t="s">
        <v>2066</v>
      </c>
      <c r="V170" t="s">
        <v>2067</v>
      </c>
      <c r="W170" t="s">
        <v>2830</v>
      </c>
      <c r="X170">
        <v>2</v>
      </c>
      <c r="Z170">
        <v>22</v>
      </c>
      <c r="AA170" t="s">
        <v>43</v>
      </c>
      <c r="AB170" s="1">
        <v>43027</v>
      </c>
      <c r="AC170" t="s">
        <v>2830</v>
      </c>
      <c r="AD170" t="s">
        <v>2830</v>
      </c>
      <c r="AE170" t="s">
        <v>43</v>
      </c>
      <c r="AF170" t="s">
        <v>57</v>
      </c>
    </row>
    <row r="171" spans="1:32" x14ac:dyDescent="0.3">
      <c r="A171" s="4">
        <v>170</v>
      </c>
      <c r="B171" s="5" t="s">
        <v>43</v>
      </c>
      <c r="C171" t="s">
        <v>2068</v>
      </c>
      <c r="D171" t="s">
        <v>2069</v>
      </c>
      <c r="E171" t="s">
        <v>2070</v>
      </c>
      <c r="F171" t="s">
        <v>2071</v>
      </c>
      <c r="G171" s="1">
        <v>44720</v>
      </c>
      <c r="H171">
        <v>2022</v>
      </c>
      <c r="I171" t="s">
        <v>2830</v>
      </c>
      <c r="K171">
        <v>577</v>
      </c>
      <c r="L171" t="s">
        <v>2969</v>
      </c>
      <c r="M171" t="s">
        <v>2072</v>
      </c>
      <c r="N171" t="s">
        <v>2073</v>
      </c>
      <c r="O171" t="s">
        <v>2074</v>
      </c>
      <c r="P171" t="s">
        <v>2075</v>
      </c>
      <c r="Q171" t="s">
        <v>2830</v>
      </c>
      <c r="R171" t="s">
        <v>2076</v>
      </c>
      <c r="S171" t="s">
        <v>2077</v>
      </c>
      <c r="T171" t="s">
        <v>2078</v>
      </c>
      <c r="U171" t="s">
        <v>2830</v>
      </c>
      <c r="V171" t="s">
        <v>2830</v>
      </c>
      <c r="W171" t="s">
        <v>2830</v>
      </c>
      <c r="Z171">
        <v>23</v>
      </c>
      <c r="AA171" t="s">
        <v>43</v>
      </c>
      <c r="AB171" s="1">
        <v>44720</v>
      </c>
      <c r="AC171" t="s">
        <v>2830</v>
      </c>
      <c r="AD171" t="s">
        <v>2830</v>
      </c>
      <c r="AE171" t="s">
        <v>43</v>
      </c>
      <c r="AF171" t="s">
        <v>57</v>
      </c>
    </row>
    <row r="172" spans="1:32" x14ac:dyDescent="0.3">
      <c r="A172" s="3">
        <v>171</v>
      </c>
      <c r="B172" s="3" t="s">
        <v>43</v>
      </c>
      <c r="C172" t="s">
        <v>2079</v>
      </c>
      <c r="D172" t="s">
        <v>2080</v>
      </c>
      <c r="E172" t="s">
        <v>2081</v>
      </c>
      <c r="F172" t="s">
        <v>2082</v>
      </c>
      <c r="G172" s="1">
        <v>44518</v>
      </c>
      <c r="H172">
        <v>2021</v>
      </c>
      <c r="I172" t="s">
        <v>2830</v>
      </c>
      <c r="K172">
        <v>204</v>
      </c>
      <c r="L172" t="s">
        <v>2970</v>
      </c>
      <c r="M172" t="s">
        <v>2083</v>
      </c>
      <c r="N172" t="s">
        <v>2830</v>
      </c>
      <c r="O172" t="s">
        <v>2084</v>
      </c>
      <c r="P172" t="s">
        <v>2085</v>
      </c>
      <c r="Q172" t="s">
        <v>2830</v>
      </c>
      <c r="R172" t="s">
        <v>2086</v>
      </c>
      <c r="S172" t="s">
        <v>2087</v>
      </c>
      <c r="T172" t="s">
        <v>2088</v>
      </c>
      <c r="U172" t="s">
        <v>2089</v>
      </c>
      <c r="V172" t="s">
        <v>2090</v>
      </c>
      <c r="W172" t="s">
        <v>2830</v>
      </c>
      <c r="Z172">
        <v>7</v>
      </c>
      <c r="AA172" t="s">
        <v>43</v>
      </c>
      <c r="AB172" s="1">
        <v>44518</v>
      </c>
      <c r="AC172" t="s">
        <v>2830</v>
      </c>
      <c r="AD172" t="s">
        <v>2830</v>
      </c>
      <c r="AE172" t="s">
        <v>43</v>
      </c>
      <c r="AF172" t="s">
        <v>57</v>
      </c>
    </row>
    <row r="173" spans="1:32" x14ac:dyDescent="0.3">
      <c r="A173" s="4">
        <v>172</v>
      </c>
      <c r="B173" s="5" t="s">
        <v>43</v>
      </c>
      <c r="C173" t="s">
        <v>2091</v>
      </c>
      <c r="D173" t="s">
        <v>2092</v>
      </c>
      <c r="E173" t="s">
        <v>2093</v>
      </c>
      <c r="F173" t="s">
        <v>146</v>
      </c>
      <c r="G173" s="1">
        <v>43747</v>
      </c>
      <c r="H173">
        <v>2019</v>
      </c>
      <c r="I173" t="s">
        <v>2887</v>
      </c>
      <c r="K173">
        <v>142692</v>
      </c>
      <c r="L173" t="s">
        <v>2971</v>
      </c>
      <c r="M173" t="s">
        <v>2094</v>
      </c>
      <c r="N173" t="s">
        <v>148</v>
      </c>
      <c r="O173" t="s">
        <v>2830</v>
      </c>
      <c r="P173" t="s">
        <v>2095</v>
      </c>
      <c r="Q173" t="s">
        <v>2096</v>
      </c>
      <c r="R173" t="s">
        <v>2097</v>
      </c>
      <c r="S173" t="s">
        <v>2098</v>
      </c>
      <c r="T173" t="s">
        <v>2099</v>
      </c>
      <c r="U173" t="s">
        <v>2100</v>
      </c>
      <c r="V173" t="s">
        <v>2101</v>
      </c>
      <c r="W173" t="s">
        <v>2830</v>
      </c>
      <c r="X173">
        <v>9</v>
      </c>
      <c r="Z173">
        <v>28</v>
      </c>
      <c r="AA173" t="s">
        <v>156</v>
      </c>
      <c r="AB173" s="1">
        <v>43738</v>
      </c>
      <c r="AC173" t="s">
        <v>2830</v>
      </c>
      <c r="AD173" t="s">
        <v>2830</v>
      </c>
      <c r="AE173" t="s">
        <v>43</v>
      </c>
      <c r="AF173" t="s">
        <v>44</v>
      </c>
    </row>
    <row r="174" spans="1:32" x14ac:dyDescent="0.3">
      <c r="A174" s="3">
        <v>173</v>
      </c>
      <c r="B174" s="3" t="s">
        <v>43</v>
      </c>
      <c r="C174" t="s">
        <v>2102</v>
      </c>
      <c r="D174" t="s">
        <v>1756</v>
      </c>
      <c r="E174" t="s">
        <v>1757</v>
      </c>
      <c r="F174" t="s">
        <v>146</v>
      </c>
      <c r="G174" s="1">
        <v>44476</v>
      </c>
      <c r="H174">
        <v>2021</v>
      </c>
      <c r="I174" t="s">
        <v>2839</v>
      </c>
      <c r="K174">
        <v>135266</v>
      </c>
      <c r="L174" t="s">
        <v>2972</v>
      </c>
      <c r="M174" t="s">
        <v>2103</v>
      </c>
      <c r="N174" t="s">
        <v>148</v>
      </c>
      <c r="O174" t="s">
        <v>2830</v>
      </c>
      <c r="P174" t="s">
        <v>2104</v>
      </c>
      <c r="Q174" t="s">
        <v>1760</v>
      </c>
      <c r="R174" t="s">
        <v>2105</v>
      </c>
      <c r="S174" t="s">
        <v>2106</v>
      </c>
      <c r="T174" t="s">
        <v>2107</v>
      </c>
      <c r="U174" t="s">
        <v>2108</v>
      </c>
      <c r="V174" t="s">
        <v>2109</v>
      </c>
      <c r="W174" t="s">
        <v>2830</v>
      </c>
      <c r="X174">
        <v>2</v>
      </c>
      <c r="Z174">
        <v>33</v>
      </c>
      <c r="AA174" t="s">
        <v>156</v>
      </c>
      <c r="AB174" s="1">
        <v>44466</v>
      </c>
      <c r="AC174" t="s">
        <v>2830</v>
      </c>
      <c r="AD174" t="s">
        <v>2830</v>
      </c>
      <c r="AE174" t="s">
        <v>43</v>
      </c>
      <c r="AF174" t="s">
        <v>44</v>
      </c>
    </row>
    <row r="175" spans="1:32" x14ac:dyDescent="0.3">
      <c r="A175" s="4">
        <v>174</v>
      </c>
      <c r="B175" s="5" t="s">
        <v>43</v>
      </c>
      <c r="C175" t="s">
        <v>2110</v>
      </c>
      <c r="D175" t="s">
        <v>2111</v>
      </c>
      <c r="E175" t="s">
        <v>2112</v>
      </c>
      <c r="F175" t="s">
        <v>2113</v>
      </c>
      <c r="G175" s="1">
        <v>43899</v>
      </c>
      <c r="H175">
        <v>2019</v>
      </c>
      <c r="I175" t="s">
        <v>2830</v>
      </c>
      <c r="K175">
        <v>63</v>
      </c>
      <c r="L175" t="s">
        <v>2973</v>
      </c>
      <c r="M175" t="s">
        <v>2114</v>
      </c>
      <c r="N175" t="s">
        <v>2830</v>
      </c>
      <c r="O175" t="s">
        <v>2115</v>
      </c>
      <c r="P175" t="s">
        <v>2116</v>
      </c>
      <c r="Q175" t="s">
        <v>2830</v>
      </c>
      <c r="R175" t="s">
        <v>2117</v>
      </c>
      <c r="S175" t="s">
        <v>2118</v>
      </c>
      <c r="T175" t="s">
        <v>2119</v>
      </c>
      <c r="U175" t="s">
        <v>2120</v>
      </c>
      <c r="V175" t="s">
        <v>2121</v>
      </c>
      <c r="W175" t="s">
        <v>2830</v>
      </c>
      <c r="X175">
        <v>1</v>
      </c>
      <c r="Z175">
        <v>7</v>
      </c>
      <c r="AA175" t="s">
        <v>43</v>
      </c>
      <c r="AB175" s="1">
        <v>43899</v>
      </c>
      <c r="AC175" t="s">
        <v>2830</v>
      </c>
      <c r="AD175" t="s">
        <v>2830</v>
      </c>
      <c r="AE175" t="s">
        <v>43</v>
      </c>
      <c r="AF175" t="s">
        <v>57</v>
      </c>
    </row>
    <row r="176" spans="1:32" x14ac:dyDescent="0.3">
      <c r="A176" s="3">
        <v>175</v>
      </c>
      <c r="B176" s="3" t="s">
        <v>43</v>
      </c>
      <c r="C176" t="s">
        <v>2122</v>
      </c>
      <c r="D176" t="s">
        <v>2123</v>
      </c>
      <c r="E176" t="s">
        <v>2124</v>
      </c>
      <c r="F176" t="s">
        <v>2125</v>
      </c>
      <c r="G176" s="1">
        <v>43970</v>
      </c>
      <c r="H176">
        <v>2019</v>
      </c>
      <c r="I176" t="s">
        <v>2830</v>
      </c>
      <c r="K176">
        <v>309</v>
      </c>
      <c r="L176" t="s">
        <v>2974</v>
      </c>
      <c r="M176" t="s">
        <v>2126</v>
      </c>
      <c r="N176" t="s">
        <v>2830</v>
      </c>
      <c r="O176" t="s">
        <v>2127</v>
      </c>
      <c r="P176" t="s">
        <v>2128</v>
      </c>
      <c r="Q176" t="s">
        <v>2830</v>
      </c>
      <c r="R176" t="s">
        <v>2129</v>
      </c>
      <c r="S176" t="s">
        <v>2130</v>
      </c>
      <c r="T176" t="s">
        <v>2131</v>
      </c>
      <c r="U176" t="s">
        <v>2132</v>
      </c>
      <c r="V176" t="s">
        <v>2133</v>
      </c>
      <c r="W176" t="s">
        <v>2830</v>
      </c>
      <c r="Z176">
        <v>19</v>
      </c>
      <c r="AA176" t="s">
        <v>43</v>
      </c>
      <c r="AB176" s="1">
        <v>43970</v>
      </c>
      <c r="AC176" t="s">
        <v>2830</v>
      </c>
      <c r="AD176" t="s">
        <v>2830</v>
      </c>
      <c r="AE176" t="s">
        <v>43</v>
      </c>
      <c r="AF176" t="s">
        <v>57</v>
      </c>
    </row>
    <row r="177" spans="1:32" x14ac:dyDescent="0.3">
      <c r="A177" s="4">
        <v>176</v>
      </c>
      <c r="B177" s="5" t="s">
        <v>43</v>
      </c>
      <c r="C177" t="s">
        <v>2134</v>
      </c>
      <c r="D177" t="s">
        <v>2135</v>
      </c>
      <c r="E177" t="s">
        <v>2136</v>
      </c>
      <c r="F177" t="s">
        <v>2137</v>
      </c>
      <c r="G177" s="1">
        <v>43398</v>
      </c>
      <c r="H177">
        <v>2018</v>
      </c>
      <c r="I177" t="s">
        <v>2830</v>
      </c>
      <c r="K177">
        <v>263</v>
      </c>
      <c r="L177" t="s">
        <v>2975</v>
      </c>
      <c r="M177" t="s">
        <v>2138</v>
      </c>
      <c r="N177" t="s">
        <v>2139</v>
      </c>
      <c r="O177" t="s">
        <v>2140</v>
      </c>
      <c r="P177" t="s">
        <v>2141</v>
      </c>
      <c r="Q177" t="s">
        <v>2830</v>
      </c>
      <c r="R177" t="s">
        <v>2142</v>
      </c>
      <c r="S177" t="s">
        <v>2830</v>
      </c>
      <c r="T177" t="s">
        <v>2143</v>
      </c>
      <c r="U177" t="s">
        <v>2144</v>
      </c>
      <c r="V177" t="s">
        <v>2145</v>
      </c>
      <c r="W177" t="s">
        <v>2830</v>
      </c>
      <c r="X177">
        <v>5</v>
      </c>
      <c r="Z177">
        <v>6</v>
      </c>
      <c r="AA177" t="s">
        <v>43</v>
      </c>
      <c r="AB177" s="1">
        <v>43398</v>
      </c>
      <c r="AC177" t="s">
        <v>2830</v>
      </c>
      <c r="AD177" t="s">
        <v>2830</v>
      </c>
      <c r="AE177" t="s">
        <v>43</v>
      </c>
      <c r="AF177" t="s">
        <v>57</v>
      </c>
    </row>
    <row r="178" spans="1:32" s="10" customFormat="1" x14ac:dyDescent="0.3">
      <c r="A178" s="9">
        <v>177</v>
      </c>
      <c r="B178" s="9" t="s">
        <v>43</v>
      </c>
      <c r="C178" s="10" t="s">
        <v>2146</v>
      </c>
      <c r="D178" s="10" t="s">
        <v>2147</v>
      </c>
      <c r="E178" s="10" t="s">
        <v>2148</v>
      </c>
      <c r="F178" s="10" t="s">
        <v>2149</v>
      </c>
      <c r="G178" s="11">
        <v>39745</v>
      </c>
      <c r="H178" s="10">
        <v>2008</v>
      </c>
      <c r="I178" s="10" t="s">
        <v>2830</v>
      </c>
      <c r="K178" s="10">
        <v>117</v>
      </c>
      <c r="L178" s="10" t="s">
        <v>2976</v>
      </c>
      <c r="M178" s="10" t="s">
        <v>2150</v>
      </c>
      <c r="N178" s="10" t="s">
        <v>1369</v>
      </c>
      <c r="O178" s="10" t="s">
        <v>2151</v>
      </c>
      <c r="P178" s="10" t="s">
        <v>2152</v>
      </c>
      <c r="Q178" s="10" t="s">
        <v>2830</v>
      </c>
      <c r="R178" s="10" t="s">
        <v>2153</v>
      </c>
      <c r="S178" s="10" t="s">
        <v>2830</v>
      </c>
      <c r="T178" s="10" t="s">
        <v>2154</v>
      </c>
      <c r="U178" s="10" t="s">
        <v>2155</v>
      </c>
      <c r="V178" s="10" t="s">
        <v>2156</v>
      </c>
      <c r="W178" s="10" t="s">
        <v>2830</v>
      </c>
      <c r="X178" s="10">
        <v>3</v>
      </c>
      <c r="Y178" s="10">
        <v>2</v>
      </c>
      <c r="Z178" s="10">
        <v>17</v>
      </c>
      <c r="AA178" s="10" t="s">
        <v>43</v>
      </c>
      <c r="AB178" s="11">
        <v>39745</v>
      </c>
      <c r="AC178" s="10" t="s">
        <v>2830</v>
      </c>
      <c r="AD178" s="10" t="s">
        <v>2830</v>
      </c>
      <c r="AE178" s="10" t="s">
        <v>43</v>
      </c>
      <c r="AF178" s="10" t="s">
        <v>57</v>
      </c>
    </row>
    <row r="179" spans="1:32" s="10" customFormat="1" x14ac:dyDescent="0.3">
      <c r="A179" s="12">
        <v>178</v>
      </c>
      <c r="B179" s="9" t="s">
        <v>43</v>
      </c>
      <c r="C179" s="10" t="s">
        <v>2157</v>
      </c>
      <c r="D179" s="10" t="s">
        <v>2158</v>
      </c>
      <c r="E179" s="10" t="s">
        <v>2159</v>
      </c>
      <c r="F179" s="10" t="s">
        <v>2160</v>
      </c>
      <c r="G179" s="11">
        <v>37474</v>
      </c>
      <c r="H179" s="10">
        <v>1990</v>
      </c>
      <c r="I179" s="10" t="s">
        <v>2830</v>
      </c>
      <c r="K179" s="10">
        <v>477</v>
      </c>
      <c r="L179" s="10" t="s">
        <v>2977</v>
      </c>
      <c r="M179" s="10" t="s">
        <v>2161</v>
      </c>
      <c r="N179" s="10" t="s">
        <v>2830</v>
      </c>
      <c r="O179" s="10" t="s">
        <v>2830</v>
      </c>
      <c r="P179" s="10" t="s">
        <v>2162</v>
      </c>
      <c r="Q179" s="10" t="s">
        <v>2830</v>
      </c>
      <c r="R179" s="10" t="s">
        <v>2163</v>
      </c>
      <c r="S179" s="10" t="s">
        <v>2830</v>
      </c>
      <c r="T179" s="10" t="s">
        <v>2164</v>
      </c>
      <c r="U179" s="10" t="s">
        <v>2165</v>
      </c>
      <c r="V179" s="10" t="s">
        <v>2166</v>
      </c>
      <c r="W179" s="10" t="s">
        <v>2830</v>
      </c>
      <c r="X179" s="10">
        <v>3</v>
      </c>
      <c r="Z179" s="10">
        <v>10</v>
      </c>
      <c r="AA179" s="10" t="s">
        <v>43</v>
      </c>
      <c r="AB179" s="11">
        <v>37474</v>
      </c>
      <c r="AC179" s="10" t="s">
        <v>2830</v>
      </c>
      <c r="AD179" s="10" t="s">
        <v>2830</v>
      </c>
      <c r="AE179" s="10" t="s">
        <v>43</v>
      </c>
      <c r="AF179" s="10" t="s">
        <v>57</v>
      </c>
    </row>
    <row r="180" spans="1:32" x14ac:dyDescent="0.3">
      <c r="A180" s="3">
        <v>179</v>
      </c>
      <c r="B180" s="3" t="s">
        <v>43</v>
      </c>
      <c r="C180" t="s">
        <v>2167</v>
      </c>
      <c r="D180" t="s">
        <v>2168</v>
      </c>
      <c r="E180" t="s">
        <v>2169</v>
      </c>
      <c r="F180" t="s">
        <v>2170</v>
      </c>
      <c r="G180" s="1">
        <v>42278</v>
      </c>
      <c r="H180">
        <v>2015</v>
      </c>
      <c r="I180" t="s">
        <v>2830</v>
      </c>
      <c r="K180">
        <v>536</v>
      </c>
      <c r="L180" t="s">
        <v>2978</v>
      </c>
      <c r="M180" t="s">
        <v>2171</v>
      </c>
      <c r="N180" t="s">
        <v>1674</v>
      </c>
      <c r="O180" t="s">
        <v>2172</v>
      </c>
      <c r="P180" t="s">
        <v>2173</v>
      </c>
      <c r="Q180" t="s">
        <v>2830</v>
      </c>
      <c r="R180" t="s">
        <v>2174</v>
      </c>
      <c r="S180" t="s">
        <v>2175</v>
      </c>
      <c r="T180" t="s">
        <v>2176</v>
      </c>
      <c r="U180" t="s">
        <v>2177</v>
      </c>
      <c r="V180" t="s">
        <v>2178</v>
      </c>
      <c r="W180" t="s">
        <v>2830</v>
      </c>
      <c r="X180">
        <v>3</v>
      </c>
      <c r="Z180">
        <v>15</v>
      </c>
      <c r="AA180" t="s">
        <v>43</v>
      </c>
      <c r="AB180" s="1">
        <v>42278</v>
      </c>
      <c r="AC180" t="s">
        <v>2830</v>
      </c>
      <c r="AD180" t="s">
        <v>2830</v>
      </c>
      <c r="AE180" t="s">
        <v>43</v>
      </c>
      <c r="AF180" t="s">
        <v>57</v>
      </c>
    </row>
    <row r="181" spans="1:32" x14ac:dyDescent="0.3">
      <c r="A181" s="4">
        <v>180</v>
      </c>
      <c r="B181" s="5" t="s">
        <v>43</v>
      </c>
      <c r="C181" t="s">
        <v>2179</v>
      </c>
      <c r="D181" t="s">
        <v>2180</v>
      </c>
      <c r="E181" t="s">
        <v>2181</v>
      </c>
      <c r="F181" t="s">
        <v>2182</v>
      </c>
      <c r="G181" s="1">
        <v>44412</v>
      </c>
      <c r="H181">
        <v>2021</v>
      </c>
      <c r="I181" t="s">
        <v>2830</v>
      </c>
      <c r="K181">
        <v>15</v>
      </c>
      <c r="L181" t="s">
        <v>2845</v>
      </c>
      <c r="M181" t="s">
        <v>2183</v>
      </c>
      <c r="N181" t="s">
        <v>2184</v>
      </c>
      <c r="O181" t="s">
        <v>2185</v>
      </c>
      <c r="P181" t="s">
        <v>2186</v>
      </c>
      <c r="Q181" t="s">
        <v>2830</v>
      </c>
      <c r="R181" t="s">
        <v>2187</v>
      </c>
      <c r="S181" t="s">
        <v>2188</v>
      </c>
      <c r="T181" t="s">
        <v>2189</v>
      </c>
      <c r="U181" t="s">
        <v>2190</v>
      </c>
      <c r="V181" t="s">
        <v>2191</v>
      </c>
      <c r="W181" t="s">
        <v>2830</v>
      </c>
      <c r="Z181">
        <v>22</v>
      </c>
      <c r="AA181" t="s">
        <v>43</v>
      </c>
      <c r="AB181" s="1">
        <v>44412</v>
      </c>
      <c r="AC181" t="s">
        <v>2830</v>
      </c>
      <c r="AD181" t="s">
        <v>2830</v>
      </c>
      <c r="AE181" t="s">
        <v>43</v>
      </c>
      <c r="AF181" t="s">
        <v>57</v>
      </c>
    </row>
    <row r="182" spans="1:32" x14ac:dyDescent="0.3">
      <c r="A182" s="3">
        <v>181</v>
      </c>
      <c r="B182" s="3" t="s">
        <v>43</v>
      </c>
      <c r="C182" t="s">
        <v>2192</v>
      </c>
      <c r="D182" t="s">
        <v>2193</v>
      </c>
      <c r="E182" t="s">
        <v>2194</v>
      </c>
      <c r="F182" t="s">
        <v>2195</v>
      </c>
      <c r="G182" s="1">
        <v>44461</v>
      </c>
      <c r="H182">
        <v>2021</v>
      </c>
      <c r="I182" t="s">
        <v>2830</v>
      </c>
      <c r="K182">
        <v>1</v>
      </c>
      <c r="L182" t="s">
        <v>2887</v>
      </c>
      <c r="M182" t="s">
        <v>2196</v>
      </c>
      <c r="N182" t="s">
        <v>1870</v>
      </c>
      <c r="O182" t="s">
        <v>2197</v>
      </c>
      <c r="P182" t="s">
        <v>2198</v>
      </c>
      <c r="Q182" t="s">
        <v>2199</v>
      </c>
      <c r="R182" t="s">
        <v>2200</v>
      </c>
      <c r="S182" t="s">
        <v>2201</v>
      </c>
      <c r="T182" t="s">
        <v>2202</v>
      </c>
      <c r="U182" t="s">
        <v>2203</v>
      </c>
      <c r="V182" t="s">
        <v>2204</v>
      </c>
      <c r="W182" t="s">
        <v>2830</v>
      </c>
      <c r="Z182">
        <v>20</v>
      </c>
      <c r="AA182" t="s">
        <v>43</v>
      </c>
      <c r="AB182" s="1">
        <v>44461</v>
      </c>
      <c r="AC182" t="s">
        <v>2830</v>
      </c>
      <c r="AD182" t="s">
        <v>2830</v>
      </c>
      <c r="AE182" t="s">
        <v>43</v>
      </c>
      <c r="AF182" t="s">
        <v>57</v>
      </c>
    </row>
    <row r="183" spans="1:32" x14ac:dyDescent="0.3">
      <c r="A183" s="4">
        <v>182</v>
      </c>
      <c r="B183" s="5" t="s">
        <v>43</v>
      </c>
      <c r="C183" t="s">
        <v>2205</v>
      </c>
      <c r="D183" t="s">
        <v>2206</v>
      </c>
      <c r="E183" t="s">
        <v>2207</v>
      </c>
      <c r="F183" t="s">
        <v>2208</v>
      </c>
      <c r="G183" s="1">
        <v>43944</v>
      </c>
      <c r="H183">
        <v>2019</v>
      </c>
      <c r="I183" t="s">
        <v>2830</v>
      </c>
      <c r="K183">
        <v>1</v>
      </c>
      <c r="L183" t="s">
        <v>2833</v>
      </c>
      <c r="M183" t="s">
        <v>2209</v>
      </c>
      <c r="N183" t="s">
        <v>2830</v>
      </c>
      <c r="O183" t="s">
        <v>2210</v>
      </c>
      <c r="P183" t="s">
        <v>2211</v>
      </c>
      <c r="Q183" t="s">
        <v>2830</v>
      </c>
      <c r="R183" t="s">
        <v>2212</v>
      </c>
      <c r="S183" t="s">
        <v>2213</v>
      </c>
      <c r="T183" t="s">
        <v>2214</v>
      </c>
      <c r="U183" t="s">
        <v>2215</v>
      </c>
      <c r="V183" t="s">
        <v>2216</v>
      </c>
      <c r="W183" t="s">
        <v>2830</v>
      </c>
      <c r="Z183">
        <v>15</v>
      </c>
      <c r="AA183" t="s">
        <v>43</v>
      </c>
      <c r="AB183" s="1">
        <v>43944</v>
      </c>
      <c r="AC183" t="s">
        <v>2830</v>
      </c>
      <c r="AD183" t="s">
        <v>2830</v>
      </c>
      <c r="AE183" t="s">
        <v>43</v>
      </c>
      <c r="AF183" t="s">
        <v>57</v>
      </c>
    </row>
    <row r="184" spans="1:32" x14ac:dyDescent="0.3">
      <c r="A184" s="3">
        <v>183</v>
      </c>
      <c r="B184" s="3" t="s">
        <v>43</v>
      </c>
      <c r="C184" t="s">
        <v>2217</v>
      </c>
      <c r="D184" t="s">
        <v>2218</v>
      </c>
      <c r="E184" t="s">
        <v>2219</v>
      </c>
      <c r="F184" t="s">
        <v>2220</v>
      </c>
      <c r="G184" s="1">
        <v>41452</v>
      </c>
      <c r="H184">
        <v>2013</v>
      </c>
      <c r="I184" t="s">
        <v>2830</v>
      </c>
      <c r="K184">
        <v>1</v>
      </c>
      <c r="L184" t="s">
        <v>2883</v>
      </c>
      <c r="M184" t="s">
        <v>2221</v>
      </c>
      <c r="N184" t="s">
        <v>2222</v>
      </c>
      <c r="O184" t="s">
        <v>2223</v>
      </c>
      <c r="P184" t="s">
        <v>2224</v>
      </c>
      <c r="Q184" t="s">
        <v>2830</v>
      </c>
      <c r="R184" t="s">
        <v>2225</v>
      </c>
      <c r="S184" t="s">
        <v>2830</v>
      </c>
      <c r="T184" t="s">
        <v>2226</v>
      </c>
      <c r="U184" t="s">
        <v>2227</v>
      </c>
      <c r="V184" t="s">
        <v>2228</v>
      </c>
      <c r="W184" t="s">
        <v>2830</v>
      </c>
      <c r="Z184">
        <v>9</v>
      </c>
      <c r="AA184" t="s">
        <v>43</v>
      </c>
      <c r="AB184" s="1">
        <v>41452</v>
      </c>
      <c r="AC184" t="s">
        <v>2830</v>
      </c>
      <c r="AD184" t="s">
        <v>2830</v>
      </c>
      <c r="AE184" t="s">
        <v>43</v>
      </c>
      <c r="AF184" t="s">
        <v>57</v>
      </c>
    </row>
    <row r="185" spans="1:32" x14ac:dyDescent="0.3">
      <c r="A185" s="4">
        <v>184</v>
      </c>
      <c r="B185" s="5" t="s">
        <v>43</v>
      </c>
      <c r="C185" t="s">
        <v>2229</v>
      </c>
      <c r="D185" t="s">
        <v>2230</v>
      </c>
      <c r="E185" t="s">
        <v>2231</v>
      </c>
      <c r="F185" t="s">
        <v>2232</v>
      </c>
      <c r="G185" s="1">
        <v>43881</v>
      </c>
      <c r="H185">
        <v>2019</v>
      </c>
      <c r="I185" t="s">
        <v>2830</v>
      </c>
      <c r="K185">
        <v>48</v>
      </c>
      <c r="L185" t="s">
        <v>2873</v>
      </c>
      <c r="M185" t="s">
        <v>2233</v>
      </c>
      <c r="N185" t="s">
        <v>2830</v>
      </c>
      <c r="O185" t="s">
        <v>2234</v>
      </c>
      <c r="P185" t="s">
        <v>2235</v>
      </c>
      <c r="Q185" t="s">
        <v>2830</v>
      </c>
      <c r="R185" t="s">
        <v>2236</v>
      </c>
      <c r="S185" t="s">
        <v>2237</v>
      </c>
      <c r="T185" t="s">
        <v>2238</v>
      </c>
      <c r="U185" t="s">
        <v>2239</v>
      </c>
      <c r="V185" t="s">
        <v>2240</v>
      </c>
      <c r="W185" t="s">
        <v>2830</v>
      </c>
      <c r="Z185">
        <v>20</v>
      </c>
      <c r="AA185" t="s">
        <v>43</v>
      </c>
      <c r="AB185" s="1">
        <v>43881</v>
      </c>
      <c r="AC185" t="s">
        <v>2830</v>
      </c>
      <c r="AD185" t="s">
        <v>2830</v>
      </c>
      <c r="AE185" t="s">
        <v>43</v>
      </c>
      <c r="AF185" t="s">
        <v>57</v>
      </c>
    </row>
    <row r="186" spans="1:32" x14ac:dyDescent="0.3">
      <c r="A186" s="3">
        <v>185</v>
      </c>
      <c r="B186" s="3" t="s">
        <v>43</v>
      </c>
      <c r="C186" t="s">
        <v>2241</v>
      </c>
      <c r="D186" t="s">
        <v>2242</v>
      </c>
      <c r="E186" t="s">
        <v>2243</v>
      </c>
      <c r="F186" t="s">
        <v>2244</v>
      </c>
      <c r="G186" s="1">
        <v>41809</v>
      </c>
      <c r="H186">
        <v>2014</v>
      </c>
      <c r="I186" t="s">
        <v>2830</v>
      </c>
      <c r="K186">
        <v>1</v>
      </c>
      <c r="L186" t="s">
        <v>2894</v>
      </c>
      <c r="M186" t="s">
        <v>2245</v>
      </c>
      <c r="N186" t="s">
        <v>2246</v>
      </c>
      <c r="O186" t="s">
        <v>2247</v>
      </c>
      <c r="P186" t="s">
        <v>2248</v>
      </c>
      <c r="Q186" t="s">
        <v>2830</v>
      </c>
      <c r="R186" t="s">
        <v>2249</v>
      </c>
      <c r="S186" t="s">
        <v>2250</v>
      </c>
      <c r="T186" t="s">
        <v>2251</v>
      </c>
      <c r="U186" t="s">
        <v>2252</v>
      </c>
      <c r="V186" t="s">
        <v>2253</v>
      </c>
      <c r="W186" t="s">
        <v>2830</v>
      </c>
      <c r="X186">
        <v>4</v>
      </c>
      <c r="Z186">
        <v>14</v>
      </c>
      <c r="AA186" t="s">
        <v>43</v>
      </c>
      <c r="AB186" s="1">
        <v>41809</v>
      </c>
      <c r="AC186" t="s">
        <v>2830</v>
      </c>
      <c r="AD186" t="s">
        <v>2830</v>
      </c>
      <c r="AE186" t="s">
        <v>43</v>
      </c>
      <c r="AF186" t="s">
        <v>57</v>
      </c>
    </row>
    <row r="187" spans="1:32" x14ac:dyDescent="0.3">
      <c r="A187" s="4">
        <v>186</v>
      </c>
      <c r="B187" s="5" t="s">
        <v>43</v>
      </c>
      <c r="C187" t="s">
        <v>2254</v>
      </c>
      <c r="D187" t="s">
        <v>2255</v>
      </c>
      <c r="E187" t="s">
        <v>2256</v>
      </c>
      <c r="F187" t="s">
        <v>2257</v>
      </c>
      <c r="G187" s="1">
        <v>43984</v>
      </c>
      <c r="H187">
        <v>2019</v>
      </c>
      <c r="I187" t="s">
        <v>2830</v>
      </c>
      <c r="K187">
        <v>107</v>
      </c>
      <c r="L187" t="s">
        <v>2979</v>
      </c>
      <c r="M187" t="s">
        <v>2258</v>
      </c>
      <c r="N187" t="s">
        <v>2830</v>
      </c>
      <c r="O187" t="s">
        <v>2259</v>
      </c>
      <c r="P187" t="s">
        <v>2260</v>
      </c>
      <c r="Q187" t="s">
        <v>2830</v>
      </c>
      <c r="R187" t="s">
        <v>2261</v>
      </c>
      <c r="S187" t="s">
        <v>2262</v>
      </c>
      <c r="T187" t="s">
        <v>2830</v>
      </c>
      <c r="U187" t="s">
        <v>2263</v>
      </c>
      <c r="V187" t="s">
        <v>2264</v>
      </c>
      <c r="W187" t="s">
        <v>2830</v>
      </c>
      <c r="X187">
        <v>1</v>
      </c>
      <c r="Z187">
        <v>37</v>
      </c>
      <c r="AA187" t="s">
        <v>43</v>
      </c>
      <c r="AB187" s="1">
        <v>43984</v>
      </c>
      <c r="AC187" t="s">
        <v>2830</v>
      </c>
      <c r="AD187" t="s">
        <v>2830</v>
      </c>
      <c r="AE187" t="s">
        <v>43</v>
      </c>
      <c r="AF187" t="s">
        <v>57</v>
      </c>
    </row>
    <row r="188" spans="1:32" x14ac:dyDescent="0.3">
      <c r="A188" s="3">
        <v>187</v>
      </c>
      <c r="B188" s="3" t="s">
        <v>43</v>
      </c>
      <c r="C188" t="s">
        <v>2265</v>
      </c>
      <c r="D188" t="s">
        <v>2266</v>
      </c>
      <c r="E188" t="s">
        <v>2267</v>
      </c>
      <c r="F188" t="s">
        <v>1951</v>
      </c>
      <c r="G188" s="1">
        <v>44530</v>
      </c>
      <c r="H188">
        <v>2021</v>
      </c>
      <c r="I188" t="s">
        <v>2856</v>
      </c>
      <c r="J188">
        <v>4</v>
      </c>
      <c r="K188">
        <v>1581</v>
      </c>
      <c r="L188" t="s">
        <v>2980</v>
      </c>
      <c r="M188" t="s">
        <v>2268</v>
      </c>
      <c r="N188" t="s">
        <v>1953</v>
      </c>
      <c r="O188" t="s">
        <v>2830</v>
      </c>
      <c r="P188" t="s">
        <v>2269</v>
      </c>
      <c r="Q188" t="s">
        <v>2270</v>
      </c>
      <c r="R188" t="s">
        <v>2271</v>
      </c>
      <c r="S188" t="s">
        <v>2272</v>
      </c>
      <c r="T188" t="s">
        <v>2273</v>
      </c>
      <c r="U188" t="s">
        <v>2274</v>
      </c>
      <c r="V188" t="s">
        <v>2275</v>
      </c>
      <c r="W188" t="s">
        <v>2830</v>
      </c>
      <c r="X188">
        <v>8</v>
      </c>
      <c r="Z188">
        <v>32</v>
      </c>
      <c r="AA188" t="s">
        <v>43</v>
      </c>
      <c r="AB188" s="1">
        <v>44378</v>
      </c>
      <c r="AC188" t="s">
        <v>2830</v>
      </c>
      <c r="AD188" t="s">
        <v>2830</v>
      </c>
      <c r="AE188" t="s">
        <v>43</v>
      </c>
      <c r="AF188" t="s">
        <v>44</v>
      </c>
    </row>
    <row r="189" spans="1:32" s="10" customFormat="1" x14ac:dyDescent="0.3">
      <c r="A189" s="12">
        <v>188</v>
      </c>
      <c r="B189" s="9" t="s">
        <v>43</v>
      </c>
      <c r="C189" s="10" t="s">
        <v>2276</v>
      </c>
      <c r="D189" s="10" t="s">
        <v>2277</v>
      </c>
      <c r="E189" s="10" t="s">
        <v>2278</v>
      </c>
      <c r="F189" s="10" t="s">
        <v>2279</v>
      </c>
      <c r="G189" s="11">
        <v>40836</v>
      </c>
      <c r="H189" s="10">
        <v>2011</v>
      </c>
      <c r="I189" s="10" t="s">
        <v>2830</v>
      </c>
      <c r="K189" s="10">
        <v>960</v>
      </c>
      <c r="L189" s="10" t="s">
        <v>2981</v>
      </c>
      <c r="M189" s="10" t="s">
        <v>2280</v>
      </c>
      <c r="N189" s="10" t="s">
        <v>2830</v>
      </c>
      <c r="O189" s="10" t="s">
        <v>2281</v>
      </c>
      <c r="P189" s="10" t="s">
        <v>2282</v>
      </c>
      <c r="Q189" s="10" t="s">
        <v>2830</v>
      </c>
      <c r="R189" s="10" t="s">
        <v>2283</v>
      </c>
      <c r="S189" s="10" t="s">
        <v>2284</v>
      </c>
      <c r="T189" s="10" t="s">
        <v>2053</v>
      </c>
      <c r="U189" s="10" t="s">
        <v>2285</v>
      </c>
      <c r="V189" s="10" t="s">
        <v>2286</v>
      </c>
      <c r="W189" s="10" t="s">
        <v>2830</v>
      </c>
      <c r="X189" s="10">
        <v>1</v>
      </c>
      <c r="Z189" s="10">
        <v>2</v>
      </c>
      <c r="AA189" s="10" t="s">
        <v>43</v>
      </c>
      <c r="AB189" s="11">
        <v>40836</v>
      </c>
      <c r="AC189" s="10" t="s">
        <v>2830</v>
      </c>
      <c r="AD189" s="10" t="s">
        <v>2830</v>
      </c>
      <c r="AE189" s="10" t="s">
        <v>43</v>
      </c>
      <c r="AF189" s="10" t="s">
        <v>57</v>
      </c>
    </row>
    <row r="190" spans="1:32" x14ac:dyDescent="0.3">
      <c r="A190" s="3">
        <v>189</v>
      </c>
      <c r="B190" s="3" t="s">
        <v>43</v>
      </c>
      <c r="C190" t="s">
        <v>2287</v>
      </c>
      <c r="D190" t="s">
        <v>2288</v>
      </c>
      <c r="E190" t="s">
        <v>2289</v>
      </c>
      <c r="F190" t="s">
        <v>2290</v>
      </c>
      <c r="G190" s="1">
        <v>41120</v>
      </c>
      <c r="H190">
        <v>2012</v>
      </c>
      <c r="I190" t="s">
        <v>2830</v>
      </c>
      <c r="K190">
        <v>5</v>
      </c>
      <c r="L190" t="s">
        <v>2883</v>
      </c>
      <c r="M190" t="s">
        <v>2291</v>
      </c>
      <c r="N190" t="s">
        <v>2292</v>
      </c>
      <c r="O190" t="s">
        <v>2293</v>
      </c>
      <c r="P190" t="s">
        <v>2294</v>
      </c>
      <c r="Q190" t="s">
        <v>2830</v>
      </c>
      <c r="R190" t="s">
        <v>2295</v>
      </c>
      <c r="S190" t="s">
        <v>2830</v>
      </c>
      <c r="T190" t="s">
        <v>2296</v>
      </c>
      <c r="U190" t="s">
        <v>2297</v>
      </c>
      <c r="V190" t="s">
        <v>2298</v>
      </c>
      <c r="W190" t="s">
        <v>2830</v>
      </c>
      <c r="X190">
        <v>16</v>
      </c>
      <c r="Z190">
        <v>13</v>
      </c>
      <c r="AA190" t="s">
        <v>43</v>
      </c>
      <c r="AB190" s="1">
        <v>41120</v>
      </c>
      <c r="AC190" t="s">
        <v>2830</v>
      </c>
      <c r="AD190" t="s">
        <v>2830</v>
      </c>
      <c r="AE190" t="s">
        <v>43</v>
      </c>
      <c r="AF190" t="s">
        <v>57</v>
      </c>
    </row>
    <row r="191" spans="1:32" x14ac:dyDescent="0.3">
      <c r="A191" s="4">
        <v>190</v>
      </c>
      <c r="B191" s="5" t="s">
        <v>43</v>
      </c>
      <c r="C191" t="s">
        <v>2299</v>
      </c>
      <c r="D191" t="s">
        <v>2300</v>
      </c>
      <c r="E191" t="s">
        <v>2301</v>
      </c>
      <c r="F191" t="s">
        <v>2302</v>
      </c>
      <c r="G191" s="1">
        <v>41085</v>
      </c>
      <c r="H191">
        <v>2012</v>
      </c>
      <c r="I191" t="s">
        <v>2830</v>
      </c>
      <c r="K191">
        <v>75</v>
      </c>
      <c r="L191" t="s">
        <v>2954</v>
      </c>
      <c r="M191" t="s">
        <v>2303</v>
      </c>
      <c r="N191" t="s">
        <v>2830</v>
      </c>
      <c r="O191" t="s">
        <v>2304</v>
      </c>
      <c r="P191" t="s">
        <v>2305</v>
      </c>
      <c r="Q191" t="s">
        <v>2830</v>
      </c>
      <c r="R191" t="s">
        <v>2306</v>
      </c>
      <c r="S191" t="s">
        <v>2307</v>
      </c>
      <c r="T191" t="s">
        <v>2308</v>
      </c>
      <c r="U191" t="s">
        <v>2309</v>
      </c>
      <c r="V191" t="s">
        <v>2310</v>
      </c>
      <c r="W191" t="s">
        <v>2830</v>
      </c>
      <c r="X191">
        <v>22</v>
      </c>
      <c r="Z191">
        <v>10</v>
      </c>
      <c r="AA191" t="s">
        <v>43</v>
      </c>
      <c r="AB191" s="1">
        <v>41085</v>
      </c>
      <c r="AC191" t="s">
        <v>2830</v>
      </c>
      <c r="AD191" t="s">
        <v>2830</v>
      </c>
      <c r="AE191" t="s">
        <v>43</v>
      </c>
      <c r="AF191" t="s">
        <v>57</v>
      </c>
    </row>
    <row r="192" spans="1:32" x14ac:dyDescent="0.3">
      <c r="A192" s="3">
        <v>191</v>
      </c>
      <c r="B192" s="3" t="s">
        <v>43</v>
      </c>
      <c r="C192" t="s">
        <v>2311</v>
      </c>
      <c r="D192" t="s">
        <v>2312</v>
      </c>
      <c r="E192" t="s">
        <v>2313</v>
      </c>
      <c r="F192" t="s">
        <v>2314</v>
      </c>
      <c r="G192" s="1">
        <v>42159</v>
      </c>
      <c r="H192">
        <v>2015</v>
      </c>
      <c r="I192" t="s">
        <v>2830</v>
      </c>
      <c r="K192">
        <v>315</v>
      </c>
      <c r="L192" t="s">
        <v>2982</v>
      </c>
      <c r="M192" t="s">
        <v>2315</v>
      </c>
      <c r="N192" t="s">
        <v>2830</v>
      </c>
      <c r="O192" t="s">
        <v>2316</v>
      </c>
      <c r="P192" t="s">
        <v>2317</v>
      </c>
      <c r="Q192" t="s">
        <v>2830</v>
      </c>
      <c r="R192" t="s">
        <v>2318</v>
      </c>
      <c r="S192" t="s">
        <v>2319</v>
      </c>
      <c r="T192" t="s">
        <v>2320</v>
      </c>
      <c r="U192" t="s">
        <v>2321</v>
      </c>
      <c r="V192" t="s">
        <v>2322</v>
      </c>
      <c r="W192" t="s">
        <v>2830</v>
      </c>
      <c r="X192">
        <v>9</v>
      </c>
      <c r="Z192">
        <v>32</v>
      </c>
      <c r="AA192" t="s">
        <v>43</v>
      </c>
      <c r="AB192" s="1">
        <v>42159</v>
      </c>
      <c r="AC192" t="s">
        <v>2830</v>
      </c>
      <c r="AD192" t="s">
        <v>2830</v>
      </c>
      <c r="AE192" t="s">
        <v>43</v>
      </c>
      <c r="AF192" t="s">
        <v>57</v>
      </c>
    </row>
    <row r="193" spans="1:32" x14ac:dyDescent="0.3">
      <c r="A193" s="4">
        <v>192</v>
      </c>
      <c r="B193" s="5" t="s">
        <v>43</v>
      </c>
      <c r="C193" t="s">
        <v>2323</v>
      </c>
      <c r="D193" t="s">
        <v>2324</v>
      </c>
      <c r="E193" t="s">
        <v>2325</v>
      </c>
      <c r="F193" t="s">
        <v>109</v>
      </c>
      <c r="G193" s="1">
        <v>44755</v>
      </c>
      <c r="H193">
        <v>2022</v>
      </c>
      <c r="I193" t="s">
        <v>2845</v>
      </c>
      <c r="J193">
        <v>10</v>
      </c>
      <c r="K193">
        <v>7240</v>
      </c>
      <c r="L193" t="s">
        <v>2983</v>
      </c>
      <c r="M193" t="s">
        <v>2326</v>
      </c>
      <c r="N193" t="s">
        <v>111</v>
      </c>
      <c r="O193" t="s">
        <v>2830</v>
      </c>
      <c r="P193" t="s">
        <v>2327</v>
      </c>
      <c r="Q193" t="s">
        <v>2328</v>
      </c>
      <c r="R193" t="s">
        <v>2329</v>
      </c>
      <c r="S193" t="s">
        <v>2330</v>
      </c>
      <c r="T193" t="s">
        <v>2331</v>
      </c>
      <c r="U193" t="s">
        <v>2332</v>
      </c>
      <c r="V193" t="s">
        <v>2333</v>
      </c>
      <c r="W193" t="s">
        <v>2830</v>
      </c>
      <c r="X193">
        <v>2</v>
      </c>
      <c r="Z193">
        <v>33</v>
      </c>
      <c r="AA193" t="s">
        <v>43</v>
      </c>
      <c r="AB193" s="1">
        <v>44467</v>
      </c>
      <c r="AC193" t="s">
        <v>2830</v>
      </c>
      <c r="AD193" t="s">
        <v>2830</v>
      </c>
      <c r="AE193" t="s">
        <v>43</v>
      </c>
      <c r="AF193" t="s">
        <v>44</v>
      </c>
    </row>
    <row r="194" spans="1:32" s="10" customFormat="1" x14ac:dyDescent="0.3">
      <c r="A194" s="9">
        <v>193</v>
      </c>
      <c r="B194" s="9" t="s">
        <v>43</v>
      </c>
      <c r="C194" s="10" t="s">
        <v>2334</v>
      </c>
      <c r="D194" s="10" t="s">
        <v>2335</v>
      </c>
      <c r="E194" s="10" t="s">
        <v>2336</v>
      </c>
      <c r="F194" s="10" t="s">
        <v>2337</v>
      </c>
      <c r="G194" s="11">
        <v>40022</v>
      </c>
      <c r="H194" s="10">
        <v>2009</v>
      </c>
      <c r="I194" s="10" t="s">
        <v>2830</v>
      </c>
      <c r="K194" s="10">
        <v>932</v>
      </c>
      <c r="L194" s="10" t="s">
        <v>2984</v>
      </c>
      <c r="M194" s="10" t="s">
        <v>2338</v>
      </c>
      <c r="N194" s="10" t="s">
        <v>2339</v>
      </c>
      <c r="O194" s="10" t="s">
        <v>2340</v>
      </c>
      <c r="P194" s="10" t="s">
        <v>2341</v>
      </c>
      <c r="Q194" s="10" t="s">
        <v>2830</v>
      </c>
      <c r="R194" s="10" t="s">
        <v>2342</v>
      </c>
      <c r="S194" s="10" t="s">
        <v>2343</v>
      </c>
      <c r="T194" s="10" t="s">
        <v>2344</v>
      </c>
      <c r="U194" s="10" t="s">
        <v>2345</v>
      </c>
      <c r="V194" s="10" t="s">
        <v>2346</v>
      </c>
      <c r="W194" s="10" t="s">
        <v>2830</v>
      </c>
      <c r="X194" s="10">
        <v>1</v>
      </c>
      <c r="Y194" s="10">
        <v>2</v>
      </c>
      <c r="Z194" s="10">
        <v>13</v>
      </c>
      <c r="AA194" s="10" t="s">
        <v>43</v>
      </c>
      <c r="AB194" s="11">
        <v>40022</v>
      </c>
      <c r="AC194" s="10" t="s">
        <v>2830</v>
      </c>
      <c r="AD194" s="10" t="s">
        <v>2830</v>
      </c>
      <c r="AE194" s="10" t="s">
        <v>43</v>
      </c>
      <c r="AF194" s="10" t="s">
        <v>57</v>
      </c>
    </row>
    <row r="195" spans="1:32" x14ac:dyDescent="0.3">
      <c r="A195" s="4">
        <v>194</v>
      </c>
      <c r="B195" s="5" t="s">
        <v>43</v>
      </c>
      <c r="C195" t="s">
        <v>2347</v>
      </c>
      <c r="D195" t="s">
        <v>2348</v>
      </c>
      <c r="E195" t="s">
        <v>2349</v>
      </c>
      <c r="F195" t="s">
        <v>2350</v>
      </c>
      <c r="G195" s="1">
        <v>43839</v>
      </c>
      <c r="H195">
        <v>2019</v>
      </c>
      <c r="I195" t="s">
        <v>2830</v>
      </c>
      <c r="K195">
        <v>515</v>
      </c>
      <c r="L195" t="s">
        <v>2985</v>
      </c>
      <c r="M195" t="s">
        <v>2351</v>
      </c>
      <c r="N195" t="s">
        <v>1286</v>
      </c>
      <c r="O195" t="s">
        <v>2352</v>
      </c>
      <c r="P195" t="s">
        <v>2353</v>
      </c>
      <c r="Q195" t="s">
        <v>2830</v>
      </c>
      <c r="R195" t="s">
        <v>2354</v>
      </c>
      <c r="S195" t="s">
        <v>2355</v>
      </c>
      <c r="T195" t="s">
        <v>2356</v>
      </c>
      <c r="U195" t="s">
        <v>2357</v>
      </c>
      <c r="V195" t="s">
        <v>2358</v>
      </c>
      <c r="W195" t="s">
        <v>2830</v>
      </c>
      <c r="X195">
        <v>6</v>
      </c>
      <c r="Z195">
        <v>56</v>
      </c>
      <c r="AA195" t="s">
        <v>43</v>
      </c>
      <c r="AB195" s="1">
        <v>43839</v>
      </c>
      <c r="AC195" t="s">
        <v>2830</v>
      </c>
      <c r="AD195" t="s">
        <v>2830</v>
      </c>
      <c r="AE195" t="s">
        <v>43</v>
      </c>
      <c r="AF195" t="s">
        <v>57</v>
      </c>
    </row>
    <row r="196" spans="1:32" x14ac:dyDescent="0.3">
      <c r="A196" s="3">
        <v>195</v>
      </c>
      <c r="B196" s="3" t="s">
        <v>43</v>
      </c>
      <c r="C196" t="s">
        <v>2359</v>
      </c>
      <c r="D196" t="s">
        <v>2360</v>
      </c>
      <c r="E196" t="s">
        <v>2361</v>
      </c>
      <c r="F196" t="s">
        <v>2362</v>
      </c>
      <c r="G196" s="1">
        <v>43440</v>
      </c>
      <c r="H196">
        <v>2018</v>
      </c>
      <c r="I196" t="s">
        <v>2830</v>
      </c>
      <c r="K196">
        <v>69</v>
      </c>
      <c r="L196" t="s">
        <v>2986</v>
      </c>
      <c r="M196" t="s">
        <v>2363</v>
      </c>
      <c r="N196" t="s">
        <v>2830</v>
      </c>
      <c r="O196" t="s">
        <v>2364</v>
      </c>
      <c r="P196" t="s">
        <v>2365</v>
      </c>
      <c r="Q196" t="s">
        <v>2830</v>
      </c>
      <c r="R196" t="s">
        <v>2366</v>
      </c>
      <c r="S196" t="s">
        <v>2367</v>
      </c>
      <c r="T196" t="s">
        <v>2368</v>
      </c>
      <c r="U196" t="s">
        <v>2369</v>
      </c>
      <c r="V196" t="s">
        <v>2370</v>
      </c>
      <c r="W196" t="s">
        <v>2830</v>
      </c>
      <c r="Z196">
        <v>19</v>
      </c>
      <c r="AA196" t="s">
        <v>43</v>
      </c>
      <c r="AB196" s="1">
        <v>43440</v>
      </c>
      <c r="AC196" t="s">
        <v>2830</v>
      </c>
      <c r="AD196" t="s">
        <v>2830</v>
      </c>
      <c r="AE196" t="s">
        <v>43</v>
      </c>
      <c r="AF196" t="s">
        <v>57</v>
      </c>
    </row>
    <row r="197" spans="1:32" x14ac:dyDescent="0.3">
      <c r="A197" s="4">
        <v>196</v>
      </c>
      <c r="B197" s="5" t="s">
        <v>43</v>
      </c>
      <c r="C197" t="s">
        <v>2371</v>
      </c>
      <c r="D197" t="s">
        <v>2372</v>
      </c>
      <c r="E197" t="s">
        <v>2373</v>
      </c>
      <c r="F197" t="s">
        <v>2374</v>
      </c>
      <c r="G197" s="1">
        <v>44585</v>
      </c>
      <c r="H197">
        <v>2021</v>
      </c>
      <c r="I197" t="s">
        <v>2830</v>
      </c>
      <c r="K197">
        <v>479</v>
      </c>
      <c r="L197" t="s">
        <v>2977</v>
      </c>
      <c r="M197" t="s">
        <v>2375</v>
      </c>
      <c r="N197" t="s">
        <v>2830</v>
      </c>
      <c r="O197" t="s">
        <v>2376</v>
      </c>
      <c r="P197" t="s">
        <v>2377</v>
      </c>
      <c r="Q197" t="s">
        <v>2830</v>
      </c>
      <c r="R197" t="s">
        <v>2378</v>
      </c>
      <c r="S197" t="s">
        <v>2379</v>
      </c>
      <c r="T197" t="s">
        <v>2380</v>
      </c>
      <c r="U197" t="s">
        <v>2381</v>
      </c>
      <c r="V197" t="s">
        <v>2382</v>
      </c>
      <c r="W197" t="s">
        <v>2830</v>
      </c>
      <c r="Z197">
        <v>16</v>
      </c>
      <c r="AA197" t="s">
        <v>43</v>
      </c>
      <c r="AB197" s="1">
        <v>44585</v>
      </c>
      <c r="AC197" t="s">
        <v>2830</v>
      </c>
      <c r="AD197" t="s">
        <v>2830</v>
      </c>
      <c r="AE197" t="s">
        <v>43</v>
      </c>
      <c r="AF197" t="s">
        <v>57</v>
      </c>
    </row>
    <row r="198" spans="1:32" s="10" customFormat="1" x14ac:dyDescent="0.3">
      <c r="A198" s="9">
        <v>197</v>
      </c>
      <c r="B198" s="9" t="s">
        <v>43</v>
      </c>
      <c r="C198" s="10" t="s">
        <v>2383</v>
      </c>
      <c r="D198" s="10" t="s">
        <v>2830</v>
      </c>
      <c r="E198" s="10" t="s">
        <v>2830</v>
      </c>
      <c r="F198" s="10" t="s">
        <v>2384</v>
      </c>
      <c r="G198" s="11">
        <v>37600</v>
      </c>
      <c r="H198" s="10">
        <v>1987</v>
      </c>
      <c r="I198" s="10" t="s">
        <v>2830</v>
      </c>
      <c r="K198" s="10">
        <v>1</v>
      </c>
      <c r="L198" s="10" t="s">
        <v>2905</v>
      </c>
      <c r="M198" s="10" t="s">
        <v>2385</v>
      </c>
      <c r="N198" s="10" t="s">
        <v>2830</v>
      </c>
      <c r="O198" s="10" t="s">
        <v>2386</v>
      </c>
      <c r="P198" s="10" t="s">
        <v>2387</v>
      </c>
      <c r="Q198" s="10" t="s">
        <v>2830</v>
      </c>
      <c r="R198" s="10" t="s">
        <v>2388</v>
      </c>
      <c r="S198" s="10" t="s">
        <v>2389</v>
      </c>
      <c r="T198" s="10" t="s">
        <v>2390</v>
      </c>
      <c r="U198" s="10" t="s">
        <v>2391</v>
      </c>
      <c r="V198" s="10" t="s">
        <v>2392</v>
      </c>
      <c r="W198" s="10" t="s">
        <v>2830</v>
      </c>
      <c r="X198" s="10">
        <v>1</v>
      </c>
      <c r="Z198" s="10">
        <v>61</v>
      </c>
      <c r="AA198" s="10" t="s">
        <v>2830</v>
      </c>
      <c r="AB198" s="11">
        <v>37600</v>
      </c>
      <c r="AC198" s="10" t="s">
        <v>2830</v>
      </c>
      <c r="AD198" s="10" t="s">
        <v>2830</v>
      </c>
      <c r="AE198" s="10" t="s">
        <v>43</v>
      </c>
      <c r="AF198" s="10" t="s">
        <v>2393</v>
      </c>
    </row>
    <row r="199" spans="1:32" x14ac:dyDescent="0.3">
      <c r="A199" s="4">
        <v>198</v>
      </c>
      <c r="B199" s="5" t="s">
        <v>43</v>
      </c>
      <c r="C199" t="s">
        <v>2394</v>
      </c>
      <c r="D199" t="s">
        <v>2395</v>
      </c>
      <c r="E199" t="s">
        <v>2396</v>
      </c>
      <c r="F199" t="s">
        <v>2397</v>
      </c>
      <c r="G199" s="1"/>
      <c r="H199">
        <v>2022</v>
      </c>
      <c r="I199" t="s">
        <v>1019</v>
      </c>
      <c r="J199">
        <v>99</v>
      </c>
      <c r="K199">
        <v>1</v>
      </c>
      <c r="L199" t="s">
        <v>2891</v>
      </c>
      <c r="M199" t="s">
        <v>2398</v>
      </c>
      <c r="N199" t="s">
        <v>2399</v>
      </c>
      <c r="O199" t="s">
        <v>2830</v>
      </c>
      <c r="P199" t="s">
        <v>2400</v>
      </c>
      <c r="Q199" t="s">
        <v>2401</v>
      </c>
      <c r="R199" t="s">
        <v>2402</v>
      </c>
      <c r="S199" t="s">
        <v>2403</v>
      </c>
      <c r="T199" t="s">
        <v>2404</v>
      </c>
      <c r="U199" t="s">
        <v>2830</v>
      </c>
      <c r="V199" t="s">
        <v>2830</v>
      </c>
      <c r="W199" t="s">
        <v>2830</v>
      </c>
      <c r="AA199" t="s">
        <v>43</v>
      </c>
      <c r="AB199" s="1">
        <v>44859</v>
      </c>
      <c r="AC199" t="s">
        <v>2830</v>
      </c>
      <c r="AD199" t="s">
        <v>2830</v>
      </c>
      <c r="AE199" t="s">
        <v>43</v>
      </c>
      <c r="AF199" t="s">
        <v>1026</v>
      </c>
    </row>
    <row r="200" spans="1:32" x14ac:dyDescent="0.3">
      <c r="A200" s="3">
        <v>199</v>
      </c>
      <c r="B200" s="3" t="s">
        <v>43</v>
      </c>
      <c r="C200" t="s">
        <v>2405</v>
      </c>
      <c r="D200" t="s">
        <v>2406</v>
      </c>
      <c r="E200" t="s">
        <v>2407</v>
      </c>
      <c r="F200" t="s">
        <v>146</v>
      </c>
      <c r="G200" s="1">
        <v>44544</v>
      </c>
      <c r="H200">
        <v>2021</v>
      </c>
      <c r="I200" t="s">
        <v>2839</v>
      </c>
      <c r="K200">
        <v>162122</v>
      </c>
      <c r="L200" t="s">
        <v>2987</v>
      </c>
      <c r="M200" t="s">
        <v>2408</v>
      </c>
      <c r="N200" t="s">
        <v>148</v>
      </c>
      <c r="O200" t="s">
        <v>2830</v>
      </c>
      <c r="P200" t="s">
        <v>2409</v>
      </c>
      <c r="Q200" t="s">
        <v>2410</v>
      </c>
      <c r="R200" t="s">
        <v>2411</v>
      </c>
      <c r="S200" t="s">
        <v>2412</v>
      </c>
      <c r="T200" t="s">
        <v>2413</v>
      </c>
      <c r="U200" t="s">
        <v>2414</v>
      </c>
      <c r="V200" t="s">
        <v>2415</v>
      </c>
      <c r="W200" t="s">
        <v>2830</v>
      </c>
      <c r="X200">
        <v>4</v>
      </c>
      <c r="Z200">
        <v>52</v>
      </c>
      <c r="AA200" t="s">
        <v>156</v>
      </c>
      <c r="AB200" s="1">
        <v>44533</v>
      </c>
      <c r="AC200" t="s">
        <v>2830</v>
      </c>
      <c r="AD200" t="s">
        <v>2830</v>
      </c>
      <c r="AE200" t="s">
        <v>43</v>
      </c>
      <c r="AF200" t="s">
        <v>44</v>
      </c>
    </row>
    <row r="201" spans="1:32" s="10" customFormat="1" x14ac:dyDescent="0.3">
      <c r="A201" s="12">
        <v>200</v>
      </c>
      <c r="B201" s="9" t="s">
        <v>43</v>
      </c>
      <c r="C201" s="10" t="s">
        <v>2416</v>
      </c>
      <c r="D201" s="10" t="s">
        <v>2417</v>
      </c>
      <c r="E201" s="10" t="s">
        <v>2418</v>
      </c>
      <c r="F201" s="10" t="s">
        <v>2419</v>
      </c>
      <c r="G201" s="11">
        <v>40808</v>
      </c>
      <c r="H201" s="10">
        <v>2011</v>
      </c>
      <c r="I201" s="10" t="s">
        <v>2830</v>
      </c>
      <c r="K201" s="10">
        <v>1</v>
      </c>
      <c r="L201" s="10" t="s">
        <v>2887</v>
      </c>
      <c r="M201" s="10" t="s">
        <v>2420</v>
      </c>
      <c r="N201" s="10" t="s">
        <v>2830</v>
      </c>
      <c r="O201" s="10" t="s">
        <v>2421</v>
      </c>
      <c r="P201" s="10" t="s">
        <v>2422</v>
      </c>
      <c r="Q201" s="10" t="s">
        <v>2830</v>
      </c>
      <c r="R201" s="10" t="s">
        <v>2423</v>
      </c>
      <c r="S201" s="10" t="s">
        <v>2424</v>
      </c>
      <c r="T201" s="10" t="s">
        <v>2425</v>
      </c>
      <c r="U201" s="10" t="s">
        <v>2426</v>
      </c>
      <c r="V201" s="10" t="s">
        <v>2427</v>
      </c>
      <c r="W201" s="10" t="s">
        <v>2830</v>
      </c>
      <c r="X201" s="10">
        <v>11</v>
      </c>
      <c r="Z201" s="10">
        <v>28</v>
      </c>
      <c r="AA201" s="10" t="s">
        <v>43</v>
      </c>
      <c r="AB201" s="11">
        <v>40808</v>
      </c>
      <c r="AC201" s="10" t="s">
        <v>2830</v>
      </c>
      <c r="AD201" s="10" t="s">
        <v>2830</v>
      </c>
      <c r="AE201" s="10" t="s">
        <v>43</v>
      </c>
      <c r="AF201" s="10" t="s">
        <v>57</v>
      </c>
    </row>
    <row r="202" spans="1:32" x14ac:dyDescent="0.3">
      <c r="A202" s="3">
        <v>201</v>
      </c>
      <c r="B202" s="3" t="s">
        <v>43</v>
      </c>
      <c r="C202" t="s">
        <v>2428</v>
      </c>
      <c r="D202" t="s">
        <v>1878</v>
      </c>
      <c r="E202" t="s">
        <v>2429</v>
      </c>
      <c r="F202" t="s">
        <v>2430</v>
      </c>
      <c r="G202" s="1">
        <v>43419</v>
      </c>
      <c r="H202">
        <v>2018</v>
      </c>
      <c r="I202" t="s">
        <v>2830</v>
      </c>
      <c r="K202">
        <v>178</v>
      </c>
      <c r="L202" t="s">
        <v>2988</v>
      </c>
      <c r="M202" t="s">
        <v>2431</v>
      </c>
      <c r="N202" t="s">
        <v>1536</v>
      </c>
      <c r="O202" t="s">
        <v>2432</v>
      </c>
      <c r="P202" t="s">
        <v>2433</v>
      </c>
      <c r="Q202" t="s">
        <v>2830</v>
      </c>
      <c r="R202" t="s">
        <v>2434</v>
      </c>
      <c r="S202" t="s">
        <v>2435</v>
      </c>
      <c r="T202" t="s">
        <v>2436</v>
      </c>
      <c r="U202" t="s">
        <v>2437</v>
      </c>
      <c r="V202" t="s">
        <v>2438</v>
      </c>
      <c r="W202" t="s">
        <v>2830</v>
      </c>
      <c r="X202">
        <v>2</v>
      </c>
      <c r="Y202">
        <v>1</v>
      </c>
      <c r="Z202">
        <v>19</v>
      </c>
      <c r="AA202" t="s">
        <v>2439</v>
      </c>
      <c r="AB202" s="1">
        <v>43419</v>
      </c>
      <c r="AC202" t="s">
        <v>2830</v>
      </c>
      <c r="AD202" t="s">
        <v>2830</v>
      </c>
      <c r="AE202" t="s">
        <v>43</v>
      </c>
      <c r="AF202" t="s">
        <v>57</v>
      </c>
    </row>
    <row r="203" spans="1:32" x14ac:dyDescent="0.3">
      <c r="A203" s="4">
        <v>202</v>
      </c>
      <c r="B203" s="5" t="s">
        <v>43</v>
      </c>
      <c r="C203" t="s">
        <v>2440</v>
      </c>
      <c r="D203" t="s">
        <v>2441</v>
      </c>
      <c r="E203" t="s">
        <v>2442</v>
      </c>
      <c r="F203" t="s">
        <v>2443</v>
      </c>
      <c r="G203" s="1">
        <v>41274</v>
      </c>
      <c r="H203">
        <v>2012</v>
      </c>
      <c r="I203" t="s">
        <v>2830</v>
      </c>
      <c r="K203">
        <v>2118</v>
      </c>
      <c r="L203" t="s">
        <v>2989</v>
      </c>
      <c r="M203" t="s">
        <v>2444</v>
      </c>
      <c r="N203" t="s">
        <v>2830</v>
      </c>
      <c r="O203" t="s">
        <v>2445</v>
      </c>
      <c r="P203" t="s">
        <v>2446</v>
      </c>
      <c r="Q203" t="s">
        <v>2830</v>
      </c>
      <c r="R203" t="s">
        <v>2447</v>
      </c>
      <c r="S203" t="s">
        <v>2448</v>
      </c>
      <c r="T203" t="s">
        <v>2449</v>
      </c>
      <c r="U203" t="s">
        <v>2450</v>
      </c>
      <c r="V203" t="s">
        <v>2451</v>
      </c>
      <c r="W203" t="s">
        <v>2830</v>
      </c>
      <c r="X203">
        <v>1</v>
      </c>
      <c r="Z203">
        <v>8</v>
      </c>
      <c r="AA203" t="s">
        <v>43</v>
      </c>
      <c r="AB203" s="1">
        <v>41274</v>
      </c>
      <c r="AC203" t="s">
        <v>2830</v>
      </c>
      <c r="AD203" t="s">
        <v>2830</v>
      </c>
      <c r="AE203" t="s">
        <v>43</v>
      </c>
      <c r="AF203" t="s">
        <v>57</v>
      </c>
    </row>
    <row r="204" spans="1:32" s="10" customFormat="1" x14ac:dyDescent="0.3">
      <c r="A204" s="9">
        <v>203</v>
      </c>
      <c r="B204" s="9" t="s">
        <v>43</v>
      </c>
      <c r="C204" s="10" t="s">
        <v>2452</v>
      </c>
      <c r="D204" s="10" t="s">
        <v>2453</v>
      </c>
      <c r="E204" s="10" t="s">
        <v>2454</v>
      </c>
      <c r="F204" s="10" t="s">
        <v>2455</v>
      </c>
      <c r="G204" s="11">
        <v>37994</v>
      </c>
      <c r="H204" s="10">
        <v>2003</v>
      </c>
      <c r="I204" s="10" t="s">
        <v>2830</v>
      </c>
      <c r="K204" s="10">
        <v>255</v>
      </c>
      <c r="L204" s="10" t="s">
        <v>2975</v>
      </c>
      <c r="M204" s="10" t="s">
        <v>2456</v>
      </c>
      <c r="N204" s="10" t="s">
        <v>2830</v>
      </c>
      <c r="O204" s="10" t="s">
        <v>2457</v>
      </c>
      <c r="P204" s="10" t="s">
        <v>2458</v>
      </c>
      <c r="Q204" s="10" t="s">
        <v>2830</v>
      </c>
      <c r="R204" s="10" t="s">
        <v>2459</v>
      </c>
      <c r="S204" s="10" t="s">
        <v>2830</v>
      </c>
      <c r="T204" s="10" t="s">
        <v>2460</v>
      </c>
      <c r="U204" s="10" t="s">
        <v>2461</v>
      </c>
      <c r="V204" s="10" t="s">
        <v>2462</v>
      </c>
      <c r="W204" s="10" t="s">
        <v>2830</v>
      </c>
      <c r="X204" s="10">
        <v>39</v>
      </c>
      <c r="Y204" s="10">
        <v>27</v>
      </c>
      <c r="Z204" s="10">
        <v>27</v>
      </c>
      <c r="AA204" s="10" t="s">
        <v>43</v>
      </c>
      <c r="AB204" s="11">
        <v>37994</v>
      </c>
      <c r="AC204" s="10" t="s">
        <v>2830</v>
      </c>
      <c r="AD204" s="10" t="s">
        <v>2830</v>
      </c>
      <c r="AE204" s="10" t="s">
        <v>43</v>
      </c>
      <c r="AF204" s="10" t="s">
        <v>57</v>
      </c>
    </row>
    <row r="205" spans="1:32" x14ac:dyDescent="0.3">
      <c r="A205" s="4">
        <v>204</v>
      </c>
      <c r="B205" s="5" t="s">
        <v>43</v>
      </c>
      <c r="C205" t="s">
        <v>2463</v>
      </c>
      <c r="D205" t="s">
        <v>2464</v>
      </c>
      <c r="E205" t="s">
        <v>2465</v>
      </c>
      <c r="F205" t="s">
        <v>2466</v>
      </c>
      <c r="G205" s="1">
        <v>44775</v>
      </c>
      <c r="H205">
        <v>2022</v>
      </c>
      <c r="I205" t="s">
        <v>2830</v>
      </c>
      <c r="K205">
        <v>2549</v>
      </c>
      <c r="L205" t="s">
        <v>2990</v>
      </c>
      <c r="M205" t="s">
        <v>2467</v>
      </c>
      <c r="N205" t="s">
        <v>2468</v>
      </c>
      <c r="O205" t="s">
        <v>2469</v>
      </c>
      <c r="P205" t="s">
        <v>2470</v>
      </c>
      <c r="Q205" t="s">
        <v>2471</v>
      </c>
      <c r="R205" t="s">
        <v>2472</v>
      </c>
      <c r="S205" t="s">
        <v>2473</v>
      </c>
      <c r="T205" t="s">
        <v>2474</v>
      </c>
      <c r="U205" t="s">
        <v>2475</v>
      </c>
      <c r="V205" t="s">
        <v>2476</v>
      </c>
      <c r="W205" t="s">
        <v>2830</v>
      </c>
      <c r="Z205">
        <v>47</v>
      </c>
      <c r="AA205" t="s">
        <v>43</v>
      </c>
      <c r="AB205" s="1">
        <v>44775</v>
      </c>
      <c r="AC205" t="s">
        <v>2830</v>
      </c>
      <c r="AD205" t="s">
        <v>2830</v>
      </c>
      <c r="AE205" t="s">
        <v>43</v>
      </c>
      <c r="AF205" t="s">
        <v>57</v>
      </c>
    </row>
    <row r="206" spans="1:32" s="10" customFormat="1" x14ac:dyDescent="0.3">
      <c r="A206" s="9">
        <v>205</v>
      </c>
      <c r="B206" s="9" t="s">
        <v>43</v>
      </c>
      <c r="C206" s="10" t="s">
        <v>2477</v>
      </c>
      <c r="D206" s="10" t="s">
        <v>2478</v>
      </c>
      <c r="E206" s="10" t="s">
        <v>2479</v>
      </c>
      <c r="F206" s="10" t="s">
        <v>2480</v>
      </c>
      <c r="G206" s="11">
        <v>37974</v>
      </c>
      <c r="H206" s="10">
        <v>2003</v>
      </c>
      <c r="I206" s="10" t="s">
        <v>2869</v>
      </c>
      <c r="K206" s="10">
        <v>1087</v>
      </c>
      <c r="L206" s="10" t="s">
        <v>2481</v>
      </c>
      <c r="M206" s="10" t="s">
        <v>2482</v>
      </c>
      <c r="N206" s="10" t="s">
        <v>2830</v>
      </c>
      <c r="O206" s="10" t="s">
        <v>2483</v>
      </c>
      <c r="P206" s="10" t="s">
        <v>2484</v>
      </c>
      <c r="Q206" s="10" t="s">
        <v>2830</v>
      </c>
      <c r="R206" s="10" t="s">
        <v>2485</v>
      </c>
      <c r="S206" s="10" t="s">
        <v>2830</v>
      </c>
      <c r="T206" s="10" t="s">
        <v>2486</v>
      </c>
      <c r="U206" s="10" t="s">
        <v>2487</v>
      </c>
      <c r="V206" s="10" t="s">
        <v>2488</v>
      </c>
      <c r="W206" s="10" t="s">
        <v>2830</v>
      </c>
      <c r="X206" s="10">
        <v>9</v>
      </c>
      <c r="Z206" s="10">
        <v>12</v>
      </c>
      <c r="AA206" s="10" t="s">
        <v>43</v>
      </c>
      <c r="AB206" s="11">
        <v>37974</v>
      </c>
      <c r="AC206" s="10" t="s">
        <v>2830</v>
      </c>
      <c r="AD206" s="10" t="s">
        <v>2830</v>
      </c>
      <c r="AE206" s="10" t="s">
        <v>43</v>
      </c>
      <c r="AF206" s="10" t="s">
        <v>57</v>
      </c>
    </row>
    <row r="207" spans="1:32" x14ac:dyDescent="0.3">
      <c r="A207" s="4">
        <v>206</v>
      </c>
      <c r="B207" s="5" t="s">
        <v>43</v>
      </c>
      <c r="C207" t="s">
        <v>2489</v>
      </c>
      <c r="D207" t="s">
        <v>2490</v>
      </c>
      <c r="E207" t="s">
        <v>2491</v>
      </c>
      <c r="F207" t="s">
        <v>304</v>
      </c>
      <c r="G207" s="1">
        <v>44357</v>
      </c>
      <c r="H207">
        <v>2021</v>
      </c>
      <c r="I207" t="s">
        <v>2845</v>
      </c>
      <c r="J207">
        <v>2</v>
      </c>
      <c r="K207">
        <v>1913</v>
      </c>
      <c r="L207" t="s">
        <v>2991</v>
      </c>
      <c r="M207" t="s">
        <v>2492</v>
      </c>
      <c r="N207" t="s">
        <v>306</v>
      </c>
      <c r="O207" t="s">
        <v>2830</v>
      </c>
      <c r="P207" t="s">
        <v>2493</v>
      </c>
      <c r="Q207" t="s">
        <v>2494</v>
      </c>
      <c r="R207" t="s">
        <v>2495</v>
      </c>
      <c r="S207" t="s">
        <v>2496</v>
      </c>
      <c r="T207" t="s">
        <v>2497</v>
      </c>
      <c r="U207" t="s">
        <v>2498</v>
      </c>
      <c r="V207" t="s">
        <v>2499</v>
      </c>
      <c r="W207" t="s">
        <v>2830</v>
      </c>
      <c r="X207">
        <v>17</v>
      </c>
      <c r="Z207">
        <v>59</v>
      </c>
      <c r="AA207" t="s">
        <v>43</v>
      </c>
      <c r="AB207" s="1">
        <v>44153</v>
      </c>
      <c r="AC207" t="s">
        <v>2830</v>
      </c>
      <c r="AD207" t="s">
        <v>2830</v>
      </c>
      <c r="AE207" t="s">
        <v>43</v>
      </c>
      <c r="AF207" t="s">
        <v>44</v>
      </c>
    </row>
    <row r="208" spans="1:32" x14ac:dyDescent="0.3">
      <c r="A208" s="3">
        <v>207</v>
      </c>
      <c r="B208" s="3" t="s">
        <v>43</v>
      </c>
      <c r="C208" t="s">
        <v>2500</v>
      </c>
      <c r="D208" t="s">
        <v>2501</v>
      </c>
      <c r="E208" t="s">
        <v>2502</v>
      </c>
      <c r="F208" t="s">
        <v>2503</v>
      </c>
      <c r="G208" s="1">
        <v>41204</v>
      </c>
      <c r="H208">
        <v>2012</v>
      </c>
      <c r="I208" t="s">
        <v>2830</v>
      </c>
      <c r="K208">
        <v>352</v>
      </c>
      <c r="L208" t="s">
        <v>2992</v>
      </c>
      <c r="M208" t="s">
        <v>2504</v>
      </c>
      <c r="N208" t="s">
        <v>1536</v>
      </c>
      <c r="O208" t="s">
        <v>2505</v>
      </c>
      <c r="P208" t="s">
        <v>2506</v>
      </c>
      <c r="Q208" t="s">
        <v>2830</v>
      </c>
      <c r="R208" t="s">
        <v>2507</v>
      </c>
      <c r="S208" t="s">
        <v>2508</v>
      </c>
      <c r="T208" t="s">
        <v>2509</v>
      </c>
      <c r="U208" t="s">
        <v>2510</v>
      </c>
      <c r="V208" t="s">
        <v>2511</v>
      </c>
      <c r="W208" t="s">
        <v>2830</v>
      </c>
      <c r="Y208">
        <v>1</v>
      </c>
      <c r="Z208">
        <v>1</v>
      </c>
      <c r="AA208" t="s">
        <v>43</v>
      </c>
      <c r="AB208" s="1">
        <v>41204</v>
      </c>
      <c r="AC208" t="s">
        <v>2830</v>
      </c>
      <c r="AD208" t="s">
        <v>2830</v>
      </c>
      <c r="AE208" t="s">
        <v>43</v>
      </c>
      <c r="AF208" t="s">
        <v>57</v>
      </c>
    </row>
    <row r="209" spans="1:32" x14ac:dyDescent="0.3">
      <c r="A209" s="4">
        <v>208</v>
      </c>
      <c r="B209" s="5" t="s">
        <v>43</v>
      </c>
      <c r="C209" t="s">
        <v>2512</v>
      </c>
      <c r="D209" t="s">
        <v>2513</v>
      </c>
      <c r="E209" t="s">
        <v>2514</v>
      </c>
      <c r="F209" t="s">
        <v>2515</v>
      </c>
      <c r="G209" s="1">
        <v>44853</v>
      </c>
      <c r="H209">
        <v>2022</v>
      </c>
      <c r="I209" t="s">
        <v>2830</v>
      </c>
      <c r="K209">
        <v>153</v>
      </c>
      <c r="L209" t="s">
        <v>2993</v>
      </c>
      <c r="M209" t="s">
        <v>2516</v>
      </c>
      <c r="N209" t="s">
        <v>2517</v>
      </c>
      <c r="O209" t="s">
        <v>2518</v>
      </c>
      <c r="P209" t="s">
        <v>2519</v>
      </c>
      <c r="Q209" t="s">
        <v>2520</v>
      </c>
      <c r="R209" t="s">
        <v>2521</v>
      </c>
      <c r="S209" t="s">
        <v>2522</v>
      </c>
      <c r="T209" t="s">
        <v>2523</v>
      </c>
      <c r="U209" t="s">
        <v>2524</v>
      </c>
      <c r="V209" t="s">
        <v>2525</v>
      </c>
      <c r="W209" t="s">
        <v>2830</v>
      </c>
      <c r="Z209">
        <v>47</v>
      </c>
      <c r="AA209" t="s">
        <v>43</v>
      </c>
      <c r="AB209" s="1">
        <v>44853</v>
      </c>
      <c r="AC209" t="s">
        <v>2830</v>
      </c>
      <c r="AD209" t="s">
        <v>2830</v>
      </c>
      <c r="AE209" t="s">
        <v>43</v>
      </c>
      <c r="AF209" t="s">
        <v>57</v>
      </c>
    </row>
    <row r="210" spans="1:32" x14ac:dyDescent="0.3">
      <c r="A210" s="3">
        <v>209</v>
      </c>
      <c r="B210" s="3" t="s">
        <v>43</v>
      </c>
      <c r="C210" t="s">
        <v>2526</v>
      </c>
      <c r="D210" t="s">
        <v>2527</v>
      </c>
      <c r="E210" t="s">
        <v>2528</v>
      </c>
      <c r="F210" t="s">
        <v>1018</v>
      </c>
      <c r="G210" s="1">
        <v>44907</v>
      </c>
      <c r="H210">
        <v>2022</v>
      </c>
      <c r="I210" t="s">
        <v>2897</v>
      </c>
      <c r="J210">
        <v>12</v>
      </c>
      <c r="K210">
        <v>4857</v>
      </c>
      <c r="L210" t="s">
        <v>2994</v>
      </c>
      <c r="M210" t="s">
        <v>2529</v>
      </c>
      <c r="N210" t="s">
        <v>1021</v>
      </c>
      <c r="O210" t="s">
        <v>2830</v>
      </c>
      <c r="P210" t="s">
        <v>2530</v>
      </c>
      <c r="Q210" t="s">
        <v>2531</v>
      </c>
      <c r="R210" t="s">
        <v>2532</v>
      </c>
      <c r="S210" t="s">
        <v>2533</v>
      </c>
      <c r="T210" t="s">
        <v>2534</v>
      </c>
      <c r="U210" t="s">
        <v>2535</v>
      </c>
      <c r="V210" t="s">
        <v>2536</v>
      </c>
      <c r="W210" t="s">
        <v>2830</v>
      </c>
      <c r="Z210">
        <v>44</v>
      </c>
      <c r="AA210" t="s">
        <v>43</v>
      </c>
      <c r="AB210" s="1">
        <v>44517</v>
      </c>
      <c r="AC210" t="s">
        <v>2830</v>
      </c>
      <c r="AD210" t="s">
        <v>2830</v>
      </c>
      <c r="AE210" t="s">
        <v>43</v>
      </c>
      <c r="AF210" t="s">
        <v>44</v>
      </c>
    </row>
    <row r="211" spans="1:32" x14ac:dyDescent="0.3">
      <c r="A211" s="4">
        <v>210</v>
      </c>
      <c r="B211" s="5" t="s">
        <v>43</v>
      </c>
      <c r="C211" t="s">
        <v>2537</v>
      </c>
      <c r="D211" t="s">
        <v>2538</v>
      </c>
      <c r="E211" t="s">
        <v>2539</v>
      </c>
      <c r="F211" t="s">
        <v>2540</v>
      </c>
      <c r="G211" s="1">
        <v>44322</v>
      </c>
      <c r="H211">
        <v>2021</v>
      </c>
      <c r="I211" t="s">
        <v>2830</v>
      </c>
      <c r="K211">
        <v>214</v>
      </c>
      <c r="L211" t="s">
        <v>2872</v>
      </c>
      <c r="M211" t="s">
        <v>2541</v>
      </c>
      <c r="N211" t="s">
        <v>2542</v>
      </c>
      <c r="O211" t="s">
        <v>2543</v>
      </c>
      <c r="P211" t="s">
        <v>2544</v>
      </c>
      <c r="Q211" t="s">
        <v>2830</v>
      </c>
      <c r="R211" t="s">
        <v>2545</v>
      </c>
      <c r="S211" t="s">
        <v>2546</v>
      </c>
      <c r="T211" t="s">
        <v>2547</v>
      </c>
      <c r="U211" t="s">
        <v>2548</v>
      </c>
      <c r="V211" t="s">
        <v>2549</v>
      </c>
      <c r="W211" t="s">
        <v>2830</v>
      </c>
      <c r="Z211">
        <v>13</v>
      </c>
      <c r="AA211" t="s">
        <v>43</v>
      </c>
      <c r="AB211" s="1">
        <v>44322</v>
      </c>
      <c r="AC211" t="s">
        <v>2830</v>
      </c>
      <c r="AD211" t="s">
        <v>2830</v>
      </c>
      <c r="AE211" t="s">
        <v>43</v>
      </c>
      <c r="AF211" t="s">
        <v>57</v>
      </c>
    </row>
    <row r="212" spans="1:32" x14ac:dyDescent="0.3">
      <c r="A212" s="3">
        <v>211</v>
      </c>
      <c r="B212" s="3" t="s">
        <v>43</v>
      </c>
      <c r="C212" t="s">
        <v>2550</v>
      </c>
      <c r="D212" t="s">
        <v>2551</v>
      </c>
      <c r="E212" t="s">
        <v>2552</v>
      </c>
      <c r="F212" t="s">
        <v>2553</v>
      </c>
      <c r="G212" s="1">
        <v>44523</v>
      </c>
      <c r="H212">
        <v>2021</v>
      </c>
      <c r="I212" t="s">
        <v>2830</v>
      </c>
      <c r="K212">
        <v>1</v>
      </c>
      <c r="L212" t="s">
        <v>2876</v>
      </c>
      <c r="M212" t="s">
        <v>2554</v>
      </c>
      <c r="N212" t="s">
        <v>2830</v>
      </c>
      <c r="O212" t="s">
        <v>2555</v>
      </c>
      <c r="P212" t="s">
        <v>2556</v>
      </c>
      <c r="Q212" t="s">
        <v>2557</v>
      </c>
      <c r="R212" t="s">
        <v>2558</v>
      </c>
      <c r="S212" t="s">
        <v>2559</v>
      </c>
      <c r="T212" t="s">
        <v>2560</v>
      </c>
      <c r="U212" t="s">
        <v>2561</v>
      </c>
      <c r="V212" t="s">
        <v>2562</v>
      </c>
      <c r="W212" t="s">
        <v>2830</v>
      </c>
      <c r="Z212">
        <v>23</v>
      </c>
      <c r="AA212" t="s">
        <v>43</v>
      </c>
      <c r="AB212" s="1">
        <v>44523</v>
      </c>
      <c r="AC212" t="s">
        <v>2830</v>
      </c>
      <c r="AD212" t="s">
        <v>2830</v>
      </c>
      <c r="AE212" t="s">
        <v>43</v>
      </c>
      <c r="AF212" t="s">
        <v>57</v>
      </c>
    </row>
    <row r="213" spans="1:32" x14ac:dyDescent="0.3">
      <c r="A213" s="4">
        <v>212</v>
      </c>
      <c r="B213" s="5" t="s">
        <v>43</v>
      </c>
      <c r="C213" t="s">
        <v>2563</v>
      </c>
      <c r="D213" t="s">
        <v>2564</v>
      </c>
      <c r="E213" t="s">
        <v>2565</v>
      </c>
      <c r="F213" t="s">
        <v>2566</v>
      </c>
      <c r="G213" s="1">
        <v>42187</v>
      </c>
      <c r="H213">
        <v>2015</v>
      </c>
      <c r="I213" t="s">
        <v>2830</v>
      </c>
      <c r="K213">
        <v>1</v>
      </c>
      <c r="L213" t="s">
        <v>2891</v>
      </c>
      <c r="M213" t="s">
        <v>2567</v>
      </c>
      <c r="N213" t="s">
        <v>2568</v>
      </c>
      <c r="O213" t="s">
        <v>2569</v>
      </c>
      <c r="P213" t="s">
        <v>2570</v>
      </c>
      <c r="Q213" t="s">
        <v>2830</v>
      </c>
      <c r="R213" t="s">
        <v>2571</v>
      </c>
      <c r="S213" t="s">
        <v>2830</v>
      </c>
      <c r="T213" t="s">
        <v>2572</v>
      </c>
      <c r="U213" t="s">
        <v>2573</v>
      </c>
      <c r="V213" t="s">
        <v>2574</v>
      </c>
      <c r="W213" t="s">
        <v>2830</v>
      </c>
      <c r="AA213" t="s">
        <v>43</v>
      </c>
      <c r="AB213" s="1">
        <v>42187</v>
      </c>
      <c r="AC213" t="s">
        <v>2830</v>
      </c>
      <c r="AD213" t="s">
        <v>2830</v>
      </c>
      <c r="AE213" t="s">
        <v>43</v>
      </c>
      <c r="AF213" t="s">
        <v>57</v>
      </c>
    </row>
    <row r="214" spans="1:32" x14ac:dyDescent="0.3">
      <c r="A214" s="3">
        <v>213</v>
      </c>
      <c r="B214" s="3" t="s">
        <v>43</v>
      </c>
      <c r="C214" t="s">
        <v>2575</v>
      </c>
      <c r="D214" t="s">
        <v>2576</v>
      </c>
      <c r="E214" t="s">
        <v>2577</v>
      </c>
      <c r="F214" t="s">
        <v>2578</v>
      </c>
      <c r="G214" s="1">
        <v>44204</v>
      </c>
      <c r="H214">
        <v>2020</v>
      </c>
      <c r="I214" t="s">
        <v>2830</v>
      </c>
      <c r="K214">
        <v>202</v>
      </c>
      <c r="L214" t="s">
        <v>2995</v>
      </c>
      <c r="M214" t="s">
        <v>2579</v>
      </c>
      <c r="N214" t="s">
        <v>2580</v>
      </c>
      <c r="O214" t="s">
        <v>2581</v>
      </c>
      <c r="P214" t="s">
        <v>2582</v>
      </c>
      <c r="Q214" t="s">
        <v>2830</v>
      </c>
      <c r="R214" t="s">
        <v>2583</v>
      </c>
      <c r="S214" t="s">
        <v>2830</v>
      </c>
      <c r="T214" t="s">
        <v>2584</v>
      </c>
      <c r="U214" t="s">
        <v>2585</v>
      </c>
      <c r="V214" t="s">
        <v>2586</v>
      </c>
      <c r="W214" t="s">
        <v>2830</v>
      </c>
      <c r="X214">
        <v>2</v>
      </c>
      <c r="Z214">
        <v>13</v>
      </c>
      <c r="AA214" t="s">
        <v>43</v>
      </c>
      <c r="AB214" s="1">
        <v>44204</v>
      </c>
      <c r="AC214" t="s">
        <v>2830</v>
      </c>
      <c r="AD214" t="s">
        <v>2830</v>
      </c>
      <c r="AE214" t="s">
        <v>43</v>
      </c>
      <c r="AF214" t="s">
        <v>57</v>
      </c>
    </row>
    <row r="215" spans="1:32" x14ac:dyDescent="0.3">
      <c r="A215" s="4">
        <v>214</v>
      </c>
      <c r="B215" s="5" t="s">
        <v>43</v>
      </c>
      <c r="C215" t="s">
        <v>2587</v>
      </c>
      <c r="D215" t="s">
        <v>2588</v>
      </c>
      <c r="E215" t="s">
        <v>2589</v>
      </c>
      <c r="F215" t="s">
        <v>2590</v>
      </c>
      <c r="G215" s="1">
        <v>43836</v>
      </c>
      <c r="H215">
        <v>2019</v>
      </c>
      <c r="I215" t="s">
        <v>2830</v>
      </c>
      <c r="K215">
        <v>769</v>
      </c>
      <c r="L215" t="s">
        <v>2996</v>
      </c>
      <c r="M215" t="s">
        <v>2591</v>
      </c>
      <c r="N215" t="s">
        <v>2592</v>
      </c>
      <c r="O215" t="s">
        <v>2593</v>
      </c>
      <c r="P215" t="s">
        <v>2594</v>
      </c>
      <c r="Q215" t="s">
        <v>2830</v>
      </c>
      <c r="R215" t="s">
        <v>2595</v>
      </c>
      <c r="S215" t="s">
        <v>2596</v>
      </c>
      <c r="T215" t="s">
        <v>2597</v>
      </c>
      <c r="U215" t="s">
        <v>2598</v>
      </c>
      <c r="V215" t="s">
        <v>2599</v>
      </c>
      <c r="W215" t="s">
        <v>2830</v>
      </c>
      <c r="Z215">
        <v>70</v>
      </c>
      <c r="AA215" t="s">
        <v>43</v>
      </c>
      <c r="AB215" s="1">
        <v>43836</v>
      </c>
      <c r="AC215" t="s">
        <v>2830</v>
      </c>
      <c r="AD215" t="s">
        <v>2830</v>
      </c>
      <c r="AE215" t="s">
        <v>43</v>
      </c>
      <c r="AF215" t="s">
        <v>57</v>
      </c>
    </row>
    <row r="216" spans="1:32" x14ac:dyDescent="0.3">
      <c r="A216" s="3">
        <v>215</v>
      </c>
      <c r="B216" s="3" t="s">
        <v>43</v>
      </c>
      <c r="C216" t="s">
        <v>2600</v>
      </c>
      <c r="D216" t="s">
        <v>2601</v>
      </c>
      <c r="E216" t="s">
        <v>2602</v>
      </c>
      <c r="F216" t="s">
        <v>2603</v>
      </c>
      <c r="G216" s="1">
        <v>43797</v>
      </c>
      <c r="H216">
        <v>2019</v>
      </c>
      <c r="I216" t="s">
        <v>2830</v>
      </c>
      <c r="K216">
        <v>63</v>
      </c>
      <c r="L216" t="s">
        <v>2997</v>
      </c>
      <c r="M216" t="s">
        <v>2604</v>
      </c>
      <c r="N216" t="s">
        <v>332</v>
      </c>
      <c r="O216" t="s">
        <v>2605</v>
      </c>
      <c r="P216" t="s">
        <v>2606</v>
      </c>
      <c r="Q216" t="s">
        <v>2830</v>
      </c>
      <c r="R216" t="s">
        <v>2607</v>
      </c>
      <c r="S216" t="s">
        <v>2830</v>
      </c>
      <c r="T216" t="s">
        <v>2608</v>
      </c>
      <c r="U216" t="s">
        <v>2609</v>
      </c>
      <c r="V216" t="s">
        <v>2610</v>
      </c>
      <c r="W216" t="s">
        <v>2830</v>
      </c>
      <c r="X216">
        <v>4</v>
      </c>
      <c r="Z216">
        <v>22</v>
      </c>
      <c r="AA216" t="s">
        <v>43</v>
      </c>
      <c r="AB216" s="1">
        <v>43797</v>
      </c>
      <c r="AC216" t="s">
        <v>2830</v>
      </c>
      <c r="AD216" t="s">
        <v>2830</v>
      </c>
      <c r="AE216" t="s">
        <v>43</v>
      </c>
      <c r="AF216" t="s">
        <v>57</v>
      </c>
    </row>
    <row r="217" spans="1:32" s="10" customFormat="1" x14ac:dyDescent="0.3">
      <c r="A217" s="12">
        <v>216</v>
      </c>
      <c r="B217" s="9" t="s">
        <v>43</v>
      </c>
      <c r="C217" s="10" t="s">
        <v>2611</v>
      </c>
      <c r="D217" s="10" t="s">
        <v>2612</v>
      </c>
      <c r="E217" s="10" t="s">
        <v>2613</v>
      </c>
      <c r="F217" s="10" t="s">
        <v>2614</v>
      </c>
      <c r="G217" s="11">
        <v>40728</v>
      </c>
      <c r="H217" s="10">
        <v>2011</v>
      </c>
      <c r="I217" s="10" t="s">
        <v>2830</v>
      </c>
      <c r="K217" s="10">
        <v>1</v>
      </c>
      <c r="L217" s="10" t="s">
        <v>2833</v>
      </c>
      <c r="M217" s="10" t="s">
        <v>2615</v>
      </c>
      <c r="N217" s="10" t="s">
        <v>1056</v>
      </c>
      <c r="O217" s="10" t="s">
        <v>2616</v>
      </c>
      <c r="P217" s="10" t="s">
        <v>2617</v>
      </c>
      <c r="Q217" s="10" t="s">
        <v>2830</v>
      </c>
      <c r="R217" s="10" t="s">
        <v>2618</v>
      </c>
      <c r="S217" s="10" t="s">
        <v>2619</v>
      </c>
      <c r="T217" s="10" t="s">
        <v>2620</v>
      </c>
      <c r="U217" s="10" t="s">
        <v>2621</v>
      </c>
      <c r="V217" s="10" t="s">
        <v>2622</v>
      </c>
      <c r="W217" s="10" t="s">
        <v>2830</v>
      </c>
      <c r="X217" s="10">
        <v>1</v>
      </c>
      <c r="Z217" s="10">
        <v>7</v>
      </c>
      <c r="AA217" s="10" t="s">
        <v>43</v>
      </c>
      <c r="AB217" s="11">
        <v>40728</v>
      </c>
      <c r="AC217" s="10" t="s">
        <v>2830</v>
      </c>
      <c r="AD217" s="10" t="s">
        <v>2830</v>
      </c>
      <c r="AE217" s="10" t="s">
        <v>43</v>
      </c>
      <c r="AF217" s="10" t="s">
        <v>57</v>
      </c>
    </row>
    <row r="218" spans="1:32" x14ac:dyDescent="0.3">
      <c r="A218" s="3">
        <v>217</v>
      </c>
      <c r="B218" s="3" t="s">
        <v>43</v>
      </c>
      <c r="C218" t="s">
        <v>2623</v>
      </c>
      <c r="D218" t="s">
        <v>2624</v>
      </c>
      <c r="E218" t="s">
        <v>2625</v>
      </c>
      <c r="F218" t="s">
        <v>2626</v>
      </c>
      <c r="G218" s="1">
        <v>43803</v>
      </c>
      <c r="H218">
        <v>2020</v>
      </c>
      <c r="I218" t="s">
        <v>2839</v>
      </c>
      <c r="J218">
        <v>1</v>
      </c>
      <c r="K218">
        <v>88</v>
      </c>
      <c r="L218" t="s">
        <v>2998</v>
      </c>
      <c r="M218" t="s">
        <v>2627</v>
      </c>
      <c r="N218" t="s">
        <v>2628</v>
      </c>
      <c r="O218" t="s">
        <v>2830</v>
      </c>
      <c r="P218" t="s">
        <v>2629</v>
      </c>
      <c r="Q218" t="s">
        <v>2830</v>
      </c>
      <c r="R218" t="s">
        <v>2630</v>
      </c>
      <c r="S218" t="s">
        <v>2830</v>
      </c>
      <c r="T218" t="s">
        <v>2631</v>
      </c>
      <c r="U218" t="s">
        <v>2632</v>
      </c>
      <c r="V218" t="s">
        <v>2633</v>
      </c>
      <c r="W218" t="s">
        <v>2830</v>
      </c>
      <c r="X218">
        <v>50</v>
      </c>
      <c r="Z218">
        <v>15</v>
      </c>
      <c r="AA218" t="s">
        <v>43</v>
      </c>
      <c r="AB218" s="1">
        <v>43803</v>
      </c>
      <c r="AC218" t="s">
        <v>2830</v>
      </c>
      <c r="AD218" t="s">
        <v>2830</v>
      </c>
      <c r="AE218" t="s">
        <v>43</v>
      </c>
      <c r="AF218" t="s">
        <v>1838</v>
      </c>
    </row>
    <row r="219" spans="1:32" x14ac:dyDescent="0.3">
      <c r="A219" s="4">
        <v>218</v>
      </c>
      <c r="B219" s="5" t="s">
        <v>43</v>
      </c>
      <c r="C219" t="s">
        <v>2634</v>
      </c>
      <c r="D219" t="s">
        <v>2635</v>
      </c>
      <c r="E219" t="s">
        <v>2636</v>
      </c>
      <c r="F219" t="s">
        <v>2637</v>
      </c>
      <c r="G219" s="1">
        <v>44118</v>
      </c>
      <c r="H219">
        <v>2020</v>
      </c>
      <c r="I219" t="s">
        <v>2830</v>
      </c>
      <c r="K219">
        <v>119</v>
      </c>
      <c r="L219" t="s">
        <v>2999</v>
      </c>
      <c r="M219" t="s">
        <v>2638</v>
      </c>
      <c r="N219" t="s">
        <v>2830</v>
      </c>
      <c r="O219" t="s">
        <v>2639</v>
      </c>
      <c r="P219" t="s">
        <v>2640</v>
      </c>
      <c r="Q219" t="s">
        <v>2830</v>
      </c>
      <c r="R219" t="s">
        <v>2641</v>
      </c>
      <c r="S219" t="s">
        <v>2830</v>
      </c>
      <c r="T219" t="s">
        <v>2642</v>
      </c>
      <c r="U219" t="s">
        <v>2643</v>
      </c>
      <c r="V219" t="s">
        <v>2644</v>
      </c>
      <c r="W219" t="s">
        <v>2830</v>
      </c>
      <c r="X219">
        <v>2</v>
      </c>
      <c r="Z219">
        <v>18</v>
      </c>
      <c r="AA219" t="s">
        <v>2830</v>
      </c>
      <c r="AB219" s="1">
        <v>44118</v>
      </c>
      <c r="AC219" t="s">
        <v>2830</v>
      </c>
      <c r="AD219" t="s">
        <v>2830</v>
      </c>
      <c r="AE219" t="s">
        <v>43</v>
      </c>
      <c r="AF219" t="s">
        <v>57</v>
      </c>
    </row>
    <row r="220" spans="1:32" x14ac:dyDescent="0.3">
      <c r="A220" s="3">
        <v>219</v>
      </c>
      <c r="B220" s="3" t="s">
        <v>43</v>
      </c>
      <c r="C220" t="s">
        <v>2645</v>
      </c>
      <c r="D220" t="s">
        <v>2646</v>
      </c>
      <c r="E220" t="s">
        <v>2647</v>
      </c>
      <c r="F220" t="s">
        <v>2648</v>
      </c>
      <c r="G220" s="1">
        <v>44740</v>
      </c>
      <c r="H220">
        <v>2022</v>
      </c>
      <c r="I220" t="s">
        <v>2956</v>
      </c>
      <c r="J220">
        <v>7</v>
      </c>
      <c r="K220">
        <v>926</v>
      </c>
      <c r="L220" t="s">
        <v>2984</v>
      </c>
      <c r="M220" t="s">
        <v>2649</v>
      </c>
      <c r="N220" t="s">
        <v>2650</v>
      </c>
      <c r="O220" t="s">
        <v>2830</v>
      </c>
      <c r="P220" t="s">
        <v>2651</v>
      </c>
      <c r="Q220" t="s">
        <v>2652</v>
      </c>
      <c r="R220" t="s">
        <v>2653</v>
      </c>
      <c r="S220" t="s">
        <v>2654</v>
      </c>
      <c r="T220" t="s">
        <v>2655</v>
      </c>
      <c r="U220" t="s">
        <v>2656</v>
      </c>
      <c r="V220" t="s">
        <v>2657</v>
      </c>
      <c r="W220" t="s">
        <v>2830</v>
      </c>
      <c r="X220">
        <v>2</v>
      </c>
      <c r="Z220">
        <v>57</v>
      </c>
      <c r="AA220" t="s">
        <v>43</v>
      </c>
      <c r="AB220" s="1">
        <v>44693</v>
      </c>
      <c r="AC220" t="s">
        <v>2830</v>
      </c>
      <c r="AD220" t="s">
        <v>2830</v>
      </c>
      <c r="AE220" t="s">
        <v>43</v>
      </c>
      <c r="AF220" t="s">
        <v>44</v>
      </c>
    </row>
    <row r="221" spans="1:32" s="10" customFormat="1" x14ac:dyDescent="0.3">
      <c r="A221" s="12">
        <v>220</v>
      </c>
      <c r="B221" s="9" t="s">
        <v>43</v>
      </c>
      <c r="C221" s="10" t="s">
        <v>2658</v>
      </c>
      <c r="D221" s="10" t="s">
        <v>2659</v>
      </c>
      <c r="E221" s="10" t="s">
        <v>2660</v>
      </c>
      <c r="F221" s="10" t="s">
        <v>2661</v>
      </c>
      <c r="G221" s="11">
        <v>39752</v>
      </c>
      <c r="H221" s="10">
        <v>2008</v>
      </c>
      <c r="I221" s="10" t="s">
        <v>2830</v>
      </c>
      <c r="K221" s="10">
        <v>23</v>
      </c>
      <c r="L221" s="10" t="s">
        <v>3000</v>
      </c>
      <c r="M221" s="10" t="s">
        <v>2662</v>
      </c>
      <c r="N221" s="10" t="s">
        <v>1536</v>
      </c>
      <c r="O221" s="10" t="s">
        <v>2663</v>
      </c>
      <c r="P221" s="10" t="s">
        <v>2664</v>
      </c>
      <c r="Q221" s="10" t="s">
        <v>2830</v>
      </c>
      <c r="R221" s="10" t="s">
        <v>2665</v>
      </c>
      <c r="S221" s="10" t="s">
        <v>2666</v>
      </c>
      <c r="T221" s="10" t="s">
        <v>2667</v>
      </c>
      <c r="U221" s="10" t="s">
        <v>2668</v>
      </c>
      <c r="V221" s="10" t="s">
        <v>2669</v>
      </c>
      <c r="W221" s="10" t="s">
        <v>2830</v>
      </c>
      <c r="Z221" s="10">
        <v>3</v>
      </c>
      <c r="AA221" s="10" t="s">
        <v>43</v>
      </c>
      <c r="AB221" s="11">
        <v>39752</v>
      </c>
      <c r="AC221" s="10" t="s">
        <v>2830</v>
      </c>
      <c r="AD221" s="10" t="s">
        <v>2830</v>
      </c>
      <c r="AE221" s="10" t="s">
        <v>43</v>
      </c>
      <c r="AF221" s="10" t="s">
        <v>57</v>
      </c>
    </row>
    <row r="222" spans="1:32" x14ac:dyDescent="0.3">
      <c r="A222" s="3">
        <v>221</v>
      </c>
      <c r="B222" s="3" t="s">
        <v>43</v>
      </c>
      <c r="C222" t="s">
        <v>2670</v>
      </c>
      <c r="D222" t="s">
        <v>2671</v>
      </c>
      <c r="E222" t="s">
        <v>2672</v>
      </c>
      <c r="F222" t="s">
        <v>2673</v>
      </c>
      <c r="G222" s="1">
        <v>43647</v>
      </c>
      <c r="H222">
        <v>2019</v>
      </c>
      <c r="I222" t="s">
        <v>2973</v>
      </c>
      <c r="J222">
        <v>11</v>
      </c>
      <c r="K222">
        <v>8782</v>
      </c>
      <c r="L222" t="s">
        <v>3001</v>
      </c>
      <c r="M222" t="s">
        <v>2674</v>
      </c>
      <c r="N222" t="s">
        <v>2675</v>
      </c>
      <c r="O222" t="s">
        <v>2830</v>
      </c>
      <c r="P222" t="s">
        <v>2676</v>
      </c>
      <c r="Q222" t="s">
        <v>2830</v>
      </c>
      <c r="R222" t="s">
        <v>2677</v>
      </c>
      <c r="S222" t="s">
        <v>2678</v>
      </c>
      <c r="T222" t="s">
        <v>2679</v>
      </c>
      <c r="U222" t="s">
        <v>2680</v>
      </c>
      <c r="V222" t="s">
        <v>2681</v>
      </c>
      <c r="W222" t="s">
        <v>2830</v>
      </c>
      <c r="X222">
        <v>22</v>
      </c>
      <c r="Z222">
        <v>46</v>
      </c>
      <c r="AA222" t="s">
        <v>43</v>
      </c>
      <c r="AB222" s="1">
        <v>43468</v>
      </c>
      <c r="AC222" t="s">
        <v>2830</v>
      </c>
      <c r="AD222" t="s">
        <v>2830</v>
      </c>
      <c r="AE222" t="s">
        <v>43</v>
      </c>
      <c r="AF222" t="s">
        <v>44</v>
      </c>
    </row>
    <row r="223" spans="1:32" x14ac:dyDescent="0.3">
      <c r="A223" s="4">
        <v>222</v>
      </c>
      <c r="B223" s="5" t="s">
        <v>43</v>
      </c>
      <c r="C223" t="s">
        <v>2682</v>
      </c>
      <c r="D223" t="s">
        <v>2683</v>
      </c>
      <c r="E223" t="s">
        <v>2684</v>
      </c>
      <c r="F223" t="s">
        <v>146</v>
      </c>
      <c r="G223" s="1">
        <v>43802</v>
      </c>
      <c r="H223">
        <v>2019</v>
      </c>
      <c r="I223" t="s">
        <v>2887</v>
      </c>
      <c r="K223">
        <v>169657</v>
      </c>
      <c r="L223" t="s">
        <v>3002</v>
      </c>
      <c r="M223" t="s">
        <v>2685</v>
      </c>
      <c r="N223" t="s">
        <v>148</v>
      </c>
      <c r="O223" t="s">
        <v>2830</v>
      </c>
      <c r="P223" t="s">
        <v>2686</v>
      </c>
      <c r="Q223" t="s">
        <v>2687</v>
      </c>
      <c r="R223" t="s">
        <v>2688</v>
      </c>
      <c r="S223" t="s">
        <v>2689</v>
      </c>
      <c r="T223" t="s">
        <v>2690</v>
      </c>
      <c r="U223" t="s">
        <v>2691</v>
      </c>
      <c r="V223" t="s">
        <v>2692</v>
      </c>
      <c r="W223" t="s">
        <v>2830</v>
      </c>
      <c r="Z223">
        <v>38</v>
      </c>
      <c r="AA223" t="s">
        <v>156</v>
      </c>
      <c r="AB223" s="1">
        <v>43791</v>
      </c>
      <c r="AC223" t="s">
        <v>2830</v>
      </c>
      <c r="AD223" t="s">
        <v>2830</v>
      </c>
      <c r="AE223" t="s">
        <v>43</v>
      </c>
      <c r="AF223" t="s">
        <v>44</v>
      </c>
    </row>
    <row r="224" spans="1:32" x14ac:dyDescent="0.3">
      <c r="A224" s="3">
        <v>223</v>
      </c>
      <c r="B224" s="3" t="s">
        <v>43</v>
      </c>
      <c r="C224" t="s">
        <v>2693</v>
      </c>
      <c r="D224" t="s">
        <v>2694</v>
      </c>
      <c r="E224" t="s">
        <v>2695</v>
      </c>
      <c r="F224" t="s">
        <v>2696</v>
      </c>
      <c r="G224" s="1">
        <v>43087</v>
      </c>
      <c r="H224">
        <v>2017</v>
      </c>
      <c r="I224" t="s">
        <v>2830</v>
      </c>
      <c r="K224">
        <v>1003</v>
      </c>
      <c r="L224" t="s">
        <v>3003</v>
      </c>
      <c r="M224" t="s">
        <v>2697</v>
      </c>
      <c r="N224" t="s">
        <v>616</v>
      </c>
      <c r="O224" t="s">
        <v>2698</v>
      </c>
      <c r="P224" t="s">
        <v>2699</v>
      </c>
      <c r="Q224" t="s">
        <v>2830</v>
      </c>
      <c r="R224" t="s">
        <v>2700</v>
      </c>
      <c r="S224" t="s">
        <v>2701</v>
      </c>
      <c r="T224" t="s">
        <v>2702</v>
      </c>
      <c r="U224" t="s">
        <v>2703</v>
      </c>
      <c r="V224" t="s">
        <v>2704</v>
      </c>
      <c r="W224" t="s">
        <v>2830</v>
      </c>
      <c r="X224">
        <v>5</v>
      </c>
      <c r="Z224">
        <v>16</v>
      </c>
      <c r="AA224" t="s">
        <v>43</v>
      </c>
      <c r="AB224" s="1">
        <v>43087</v>
      </c>
      <c r="AC224" t="s">
        <v>2830</v>
      </c>
      <c r="AD224" t="s">
        <v>2830</v>
      </c>
      <c r="AE224" t="s">
        <v>43</v>
      </c>
      <c r="AF224" t="s">
        <v>57</v>
      </c>
    </row>
    <row r="225" spans="1:32" x14ac:dyDescent="0.3">
      <c r="A225" s="4">
        <v>224</v>
      </c>
      <c r="B225" s="5" t="s">
        <v>43</v>
      </c>
      <c r="C225" t="s">
        <v>2705</v>
      </c>
      <c r="D225" t="s">
        <v>2706</v>
      </c>
      <c r="E225" t="s">
        <v>2707</v>
      </c>
      <c r="F225" t="s">
        <v>2708</v>
      </c>
      <c r="G225" s="1">
        <v>44711</v>
      </c>
      <c r="H225">
        <v>2021</v>
      </c>
      <c r="I225" t="s">
        <v>2830</v>
      </c>
      <c r="K225">
        <v>391</v>
      </c>
      <c r="L225" t="s">
        <v>3004</v>
      </c>
      <c r="M225" t="s">
        <v>2709</v>
      </c>
      <c r="N225" t="s">
        <v>2830</v>
      </c>
      <c r="O225" t="s">
        <v>2710</v>
      </c>
      <c r="P225" t="s">
        <v>2711</v>
      </c>
      <c r="Q225" t="s">
        <v>2712</v>
      </c>
      <c r="R225" t="s">
        <v>2713</v>
      </c>
      <c r="S225" t="s">
        <v>2714</v>
      </c>
      <c r="T225" t="s">
        <v>2715</v>
      </c>
      <c r="U225" t="s">
        <v>2716</v>
      </c>
      <c r="V225" t="s">
        <v>2717</v>
      </c>
      <c r="W225" t="s">
        <v>2830</v>
      </c>
      <c r="Z225">
        <v>32</v>
      </c>
      <c r="AA225" t="s">
        <v>43</v>
      </c>
      <c r="AB225" s="1">
        <v>44711</v>
      </c>
      <c r="AC225" t="s">
        <v>2830</v>
      </c>
      <c r="AD225" t="s">
        <v>2830</v>
      </c>
      <c r="AE225" t="s">
        <v>43</v>
      </c>
      <c r="AF225" t="s">
        <v>57</v>
      </c>
    </row>
    <row r="226" spans="1:32" x14ac:dyDescent="0.3">
      <c r="A226" s="3">
        <v>225</v>
      </c>
      <c r="B226" s="3" t="s">
        <v>43</v>
      </c>
      <c r="C226" t="s">
        <v>2718</v>
      </c>
      <c r="D226" t="s">
        <v>2719</v>
      </c>
      <c r="E226" t="s">
        <v>2720</v>
      </c>
      <c r="F226" t="s">
        <v>2721</v>
      </c>
      <c r="G226" s="1">
        <v>41589</v>
      </c>
      <c r="H226">
        <v>2013</v>
      </c>
      <c r="I226" t="s">
        <v>3005</v>
      </c>
      <c r="J226">
        <v>11</v>
      </c>
      <c r="K226">
        <v>55</v>
      </c>
      <c r="L226" t="s">
        <v>3006</v>
      </c>
      <c r="M226" t="s">
        <v>2722</v>
      </c>
      <c r="N226" t="s">
        <v>2723</v>
      </c>
      <c r="O226" t="s">
        <v>2830</v>
      </c>
      <c r="P226" t="s">
        <v>2724</v>
      </c>
      <c r="Q226" t="s">
        <v>2830</v>
      </c>
      <c r="R226" t="s">
        <v>2725</v>
      </c>
      <c r="S226" t="s">
        <v>2830</v>
      </c>
      <c r="T226" t="s">
        <v>2726</v>
      </c>
      <c r="U226" t="s">
        <v>2727</v>
      </c>
      <c r="V226" t="s">
        <v>2728</v>
      </c>
      <c r="W226" t="s">
        <v>2830</v>
      </c>
      <c r="X226">
        <v>8</v>
      </c>
      <c r="Y226">
        <v>1</v>
      </c>
      <c r="Z226">
        <v>11</v>
      </c>
      <c r="AA226" t="s">
        <v>43</v>
      </c>
      <c r="AB226" s="1">
        <v>41589</v>
      </c>
      <c r="AC226" t="s">
        <v>2830</v>
      </c>
      <c r="AD226" t="s">
        <v>2830</v>
      </c>
      <c r="AE226" t="s">
        <v>43</v>
      </c>
      <c r="AF226" t="s">
        <v>1838</v>
      </c>
    </row>
    <row r="227" spans="1:32" x14ac:dyDescent="0.3">
      <c r="A227" s="4">
        <v>226</v>
      </c>
      <c r="B227" s="5" t="s">
        <v>43</v>
      </c>
      <c r="C227" t="s">
        <v>2729</v>
      </c>
      <c r="D227" t="s">
        <v>2730</v>
      </c>
      <c r="E227" t="s">
        <v>2731</v>
      </c>
      <c r="F227" t="s">
        <v>2732</v>
      </c>
      <c r="G227" s="1">
        <v>43864</v>
      </c>
      <c r="H227">
        <v>2019</v>
      </c>
      <c r="I227" t="s">
        <v>2891</v>
      </c>
      <c r="K227">
        <v>1</v>
      </c>
      <c r="L227" t="s">
        <v>2894</v>
      </c>
      <c r="M227" t="s">
        <v>2733</v>
      </c>
      <c r="N227" t="s">
        <v>2830</v>
      </c>
      <c r="O227" t="s">
        <v>2734</v>
      </c>
      <c r="P227" t="s">
        <v>2735</v>
      </c>
      <c r="Q227" t="s">
        <v>2830</v>
      </c>
      <c r="R227" t="s">
        <v>2736</v>
      </c>
      <c r="S227" t="s">
        <v>2737</v>
      </c>
      <c r="T227" t="s">
        <v>2830</v>
      </c>
      <c r="U227" t="s">
        <v>2738</v>
      </c>
      <c r="V227" t="s">
        <v>2739</v>
      </c>
      <c r="W227" t="s">
        <v>2830</v>
      </c>
      <c r="X227">
        <v>6</v>
      </c>
      <c r="Z227">
        <v>13</v>
      </c>
      <c r="AA227" t="s">
        <v>43</v>
      </c>
      <c r="AB227" s="1">
        <v>43864</v>
      </c>
      <c r="AC227" t="s">
        <v>2830</v>
      </c>
      <c r="AD227" t="s">
        <v>2830</v>
      </c>
      <c r="AE227" t="s">
        <v>43</v>
      </c>
      <c r="AF227" t="s">
        <v>57</v>
      </c>
    </row>
    <row r="228" spans="1:32" x14ac:dyDescent="0.3">
      <c r="A228" s="3">
        <v>227</v>
      </c>
      <c r="B228" s="3" t="s">
        <v>43</v>
      </c>
      <c r="C228" t="s">
        <v>2740</v>
      </c>
      <c r="D228" t="s">
        <v>2741</v>
      </c>
      <c r="E228" t="s">
        <v>2742</v>
      </c>
      <c r="F228" t="s">
        <v>2466</v>
      </c>
      <c r="G228" s="1">
        <v>44775</v>
      </c>
      <c r="H228">
        <v>2022</v>
      </c>
      <c r="I228" t="s">
        <v>2830</v>
      </c>
      <c r="K228">
        <v>2263</v>
      </c>
      <c r="L228" t="s">
        <v>3007</v>
      </c>
      <c r="M228" t="s">
        <v>2743</v>
      </c>
      <c r="N228" t="s">
        <v>2468</v>
      </c>
      <c r="O228" t="s">
        <v>2469</v>
      </c>
      <c r="P228" t="s">
        <v>2744</v>
      </c>
      <c r="Q228" t="s">
        <v>2830</v>
      </c>
      <c r="R228" t="s">
        <v>2745</v>
      </c>
      <c r="S228" t="s">
        <v>2746</v>
      </c>
      <c r="T228" t="s">
        <v>2747</v>
      </c>
      <c r="U228" t="s">
        <v>2748</v>
      </c>
      <c r="V228" t="s">
        <v>2749</v>
      </c>
      <c r="W228" t="s">
        <v>2830</v>
      </c>
      <c r="Z228">
        <v>46</v>
      </c>
      <c r="AA228" t="s">
        <v>43</v>
      </c>
      <c r="AB228" s="1">
        <v>44775</v>
      </c>
      <c r="AC228" t="s">
        <v>2830</v>
      </c>
      <c r="AD228" t="s">
        <v>2830</v>
      </c>
      <c r="AE228" t="s">
        <v>43</v>
      </c>
      <c r="AF228" t="s">
        <v>57</v>
      </c>
    </row>
    <row r="229" spans="1:32" x14ac:dyDescent="0.3">
      <c r="A229" s="4">
        <v>228</v>
      </c>
      <c r="B229" s="5" t="s">
        <v>43</v>
      </c>
      <c r="C229" t="s">
        <v>2750</v>
      </c>
      <c r="D229" t="s">
        <v>2751</v>
      </c>
      <c r="E229" t="s">
        <v>2752</v>
      </c>
      <c r="F229" t="s">
        <v>2753</v>
      </c>
      <c r="G229" s="1">
        <v>43626</v>
      </c>
      <c r="H229">
        <v>2019</v>
      </c>
      <c r="I229" t="s">
        <v>2830</v>
      </c>
      <c r="K229">
        <v>1</v>
      </c>
      <c r="L229" t="s">
        <v>2833</v>
      </c>
      <c r="M229" t="s">
        <v>2754</v>
      </c>
      <c r="N229" t="s">
        <v>2830</v>
      </c>
      <c r="O229" t="s">
        <v>2755</v>
      </c>
      <c r="P229" t="s">
        <v>2756</v>
      </c>
      <c r="Q229" t="s">
        <v>2830</v>
      </c>
      <c r="R229" t="s">
        <v>2757</v>
      </c>
      <c r="S229" t="s">
        <v>2830</v>
      </c>
      <c r="T229" t="s">
        <v>2758</v>
      </c>
      <c r="U229" t="s">
        <v>2759</v>
      </c>
      <c r="V229" t="s">
        <v>2760</v>
      </c>
      <c r="W229" t="s">
        <v>2830</v>
      </c>
      <c r="X229">
        <v>7</v>
      </c>
      <c r="Z229">
        <v>30</v>
      </c>
      <c r="AA229" t="s">
        <v>43</v>
      </c>
      <c r="AB229" s="1">
        <v>43626</v>
      </c>
      <c r="AC229" t="s">
        <v>2830</v>
      </c>
      <c r="AD229" t="s">
        <v>2830</v>
      </c>
      <c r="AE229" t="s">
        <v>43</v>
      </c>
      <c r="AF229" t="s">
        <v>57</v>
      </c>
    </row>
    <row r="230" spans="1:32" s="10" customFormat="1" x14ac:dyDescent="0.3">
      <c r="A230" s="9">
        <v>229</v>
      </c>
      <c r="B230" s="9" t="s">
        <v>43</v>
      </c>
      <c r="C230" s="10" t="s">
        <v>2761</v>
      </c>
      <c r="D230" s="10" t="s">
        <v>2762</v>
      </c>
      <c r="E230" s="10" t="s">
        <v>2763</v>
      </c>
      <c r="F230" s="10" t="s">
        <v>2764</v>
      </c>
      <c r="G230" s="11">
        <v>39051</v>
      </c>
      <c r="H230" s="10">
        <v>2006</v>
      </c>
      <c r="I230" s="10" t="s">
        <v>2830</v>
      </c>
      <c r="K230" s="10">
        <v>19</v>
      </c>
      <c r="L230" s="10" t="s">
        <v>2863</v>
      </c>
      <c r="M230" s="10" t="s">
        <v>2765</v>
      </c>
      <c r="N230" s="10" t="s">
        <v>2830</v>
      </c>
      <c r="O230" s="10" t="s">
        <v>2766</v>
      </c>
      <c r="P230" s="10" t="s">
        <v>2767</v>
      </c>
      <c r="Q230" s="10" t="s">
        <v>2830</v>
      </c>
      <c r="R230" s="10" t="s">
        <v>2768</v>
      </c>
      <c r="S230" s="10" t="s">
        <v>2830</v>
      </c>
      <c r="T230" s="10" t="s">
        <v>2769</v>
      </c>
      <c r="U230" s="10" t="s">
        <v>2770</v>
      </c>
      <c r="V230" s="10" t="s">
        <v>2771</v>
      </c>
      <c r="W230" s="10" t="s">
        <v>2830</v>
      </c>
      <c r="X230" s="10">
        <v>5</v>
      </c>
      <c r="Z230" s="10">
        <v>26</v>
      </c>
      <c r="AA230" s="10" t="s">
        <v>43</v>
      </c>
      <c r="AB230" s="11">
        <v>39051</v>
      </c>
      <c r="AC230" s="10" t="s">
        <v>2830</v>
      </c>
      <c r="AD230" s="10" t="s">
        <v>2830</v>
      </c>
      <c r="AE230" s="10" t="s">
        <v>43</v>
      </c>
      <c r="AF230" s="10" t="s">
        <v>57</v>
      </c>
    </row>
    <row r="231" spans="1:32" x14ac:dyDescent="0.3">
      <c r="A231" s="4">
        <v>230</v>
      </c>
      <c r="B231" s="5" t="s">
        <v>43</v>
      </c>
      <c r="C231" t="s">
        <v>2772</v>
      </c>
      <c r="D231" t="s">
        <v>2773</v>
      </c>
      <c r="E231" t="s">
        <v>2774</v>
      </c>
      <c r="F231" t="s">
        <v>1309</v>
      </c>
      <c r="G231" s="1">
        <v>43489</v>
      </c>
      <c r="H231">
        <v>2018</v>
      </c>
      <c r="I231" t="s">
        <v>2830</v>
      </c>
      <c r="K231">
        <v>1767</v>
      </c>
      <c r="L231" t="s">
        <v>3008</v>
      </c>
      <c r="M231" t="s">
        <v>2775</v>
      </c>
      <c r="N231" t="s">
        <v>2830</v>
      </c>
      <c r="O231" t="s">
        <v>1311</v>
      </c>
      <c r="P231" t="s">
        <v>2776</v>
      </c>
      <c r="Q231" t="s">
        <v>2830</v>
      </c>
      <c r="R231" t="s">
        <v>2777</v>
      </c>
      <c r="S231" t="s">
        <v>2778</v>
      </c>
      <c r="T231" t="s">
        <v>2779</v>
      </c>
      <c r="U231" t="s">
        <v>2780</v>
      </c>
      <c r="V231" t="s">
        <v>2781</v>
      </c>
      <c r="W231" t="s">
        <v>2830</v>
      </c>
      <c r="X231">
        <v>2</v>
      </c>
      <c r="Z231">
        <v>21</v>
      </c>
      <c r="AA231" t="s">
        <v>43</v>
      </c>
      <c r="AB231" s="1">
        <v>43489</v>
      </c>
      <c r="AC231" t="s">
        <v>2830</v>
      </c>
      <c r="AD231" t="s">
        <v>2830</v>
      </c>
      <c r="AE231" t="s">
        <v>43</v>
      </c>
      <c r="AF231" t="s">
        <v>57</v>
      </c>
    </row>
    <row r="232" spans="1:32" s="10" customFormat="1" x14ac:dyDescent="0.3">
      <c r="A232" s="9">
        <v>231</v>
      </c>
      <c r="B232" s="9" t="s">
        <v>43</v>
      </c>
      <c r="C232" s="10" t="s">
        <v>2782</v>
      </c>
      <c r="D232" s="10" t="s">
        <v>2783</v>
      </c>
      <c r="E232" s="10" t="s">
        <v>2784</v>
      </c>
      <c r="F232" s="10" t="s">
        <v>2785</v>
      </c>
      <c r="G232" s="11">
        <v>39882</v>
      </c>
      <c r="H232" s="10">
        <v>1984</v>
      </c>
      <c r="I232" s="10" t="s">
        <v>2830</v>
      </c>
      <c r="K232" s="10">
        <v>402</v>
      </c>
      <c r="L232" s="10" t="s">
        <v>3009</v>
      </c>
      <c r="M232" s="10" t="s">
        <v>2786</v>
      </c>
      <c r="N232" s="10" t="s">
        <v>2830</v>
      </c>
      <c r="O232" s="10" t="s">
        <v>2830</v>
      </c>
      <c r="P232" s="10" t="s">
        <v>2787</v>
      </c>
      <c r="Q232" s="10" t="s">
        <v>2830</v>
      </c>
      <c r="R232" s="10" t="s">
        <v>2788</v>
      </c>
      <c r="S232" s="10" t="s">
        <v>2830</v>
      </c>
      <c r="T232" s="10" t="s">
        <v>2789</v>
      </c>
      <c r="U232" s="10" t="s">
        <v>2830</v>
      </c>
      <c r="V232" s="10" t="s">
        <v>2830</v>
      </c>
      <c r="W232" s="10" t="s">
        <v>2830</v>
      </c>
      <c r="Z232" s="10">
        <v>3</v>
      </c>
      <c r="AA232" s="10" t="s">
        <v>43</v>
      </c>
      <c r="AB232" s="11">
        <v>39882</v>
      </c>
      <c r="AC232" s="10" t="s">
        <v>2830</v>
      </c>
      <c r="AD232" s="10" t="s">
        <v>2830</v>
      </c>
      <c r="AE232" s="10" t="s">
        <v>43</v>
      </c>
      <c r="AF232" s="10" t="s">
        <v>57</v>
      </c>
    </row>
    <row r="233" spans="1:32" x14ac:dyDescent="0.3">
      <c r="A233" s="4">
        <v>232</v>
      </c>
      <c r="B233" s="5" t="s">
        <v>43</v>
      </c>
      <c r="C233" t="s">
        <v>2790</v>
      </c>
      <c r="D233" t="s">
        <v>2791</v>
      </c>
      <c r="E233" t="s">
        <v>2792</v>
      </c>
      <c r="F233" t="s">
        <v>2793</v>
      </c>
      <c r="G233" s="1">
        <v>43966</v>
      </c>
      <c r="H233">
        <v>2020</v>
      </c>
      <c r="I233" t="s">
        <v>2830</v>
      </c>
      <c r="K233">
        <v>1</v>
      </c>
      <c r="L233" t="s">
        <v>2841</v>
      </c>
      <c r="M233" t="s">
        <v>2794</v>
      </c>
      <c r="N233" t="s">
        <v>2795</v>
      </c>
      <c r="O233" t="s">
        <v>2796</v>
      </c>
      <c r="P233" t="s">
        <v>2797</v>
      </c>
      <c r="Q233" t="s">
        <v>2830</v>
      </c>
      <c r="R233" t="s">
        <v>2798</v>
      </c>
      <c r="S233" t="s">
        <v>2830</v>
      </c>
      <c r="T233" t="s">
        <v>2799</v>
      </c>
      <c r="U233" t="s">
        <v>2830</v>
      </c>
      <c r="V233" t="s">
        <v>2830</v>
      </c>
      <c r="W233" t="s">
        <v>2830</v>
      </c>
      <c r="AA233" t="s">
        <v>43</v>
      </c>
      <c r="AB233" s="1">
        <v>43966</v>
      </c>
      <c r="AC233" t="s">
        <v>2830</v>
      </c>
      <c r="AD233" t="s">
        <v>2830</v>
      </c>
      <c r="AE233" t="s">
        <v>43</v>
      </c>
      <c r="AF233" t="s">
        <v>57</v>
      </c>
    </row>
    <row r="234" spans="1:32" s="10" customFormat="1" x14ac:dyDescent="0.3">
      <c r="A234" s="9">
        <v>233</v>
      </c>
      <c r="B234" s="9" t="s">
        <v>43</v>
      </c>
      <c r="C234" s="10" t="s">
        <v>2800</v>
      </c>
      <c r="D234" s="10" t="s">
        <v>2801</v>
      </c>
      <c r="E234" s="10" t="s">
        <v>2802</v>
      </c>
      <c r="F234" s="10" t="s">
        <v>2803</v>
      </c>
      <c r="G234" s="11">
        <v>40158</v>
      </c>
      <c r="H234" s="10">
        <v>2009</v>
      </c>
      <c r="I234" s="10" t="s">
        <v>2830</v>
      </c>
      <c r="K234" s="10">
        <v>130</v>
      </c>
      <c r="L234" s="10" t="s">
        <v>3010</v>
      </c>
      <c r="M234" s="10" t="s">
        <v>2804</v>
      </c>
      <c r="N234" s="10" t="s">
        <v>2805</v>
      </c>
      <c r="O234" s="10" t="s">
        <v>2806</v>
      </c>
      <c r="P234" s="10" t="s">
        <v>2807</v>
      </c>
      <c r="Q234" s="10" t="s">
        <v>2830</v>
      </c>
      <c r="R234" s="10" t="s">
        <v>2808</v>
      </c>
      <c r="S234" s="10" t="s">
        <v>2830</v>
      </c>
      <c r="T234" s="10" t="s">
        <v>2809</v>
      </c>
      <c r="U234" s="10" t="s">
        <v>2810</v>
      </c>
      <c r="V234" s="10" t="s">
        <v>2811</v>
      </c>
      <c r="W234" s="10" t="s">
        <v>2830</v>
      </c>
      <c r="X234" s="10">
        <v>4</v>
      </c>
      <c r="Y234" s="10">
        <v>6</v>
      </c>
      <c r="Z234" s="10">
        <v>24</v>
      </c>
      <c r="AA234" s="10" t="s">
        <v>43</v>
      </c>
      <c r="AB234" s="11">
        <v>40158</v>
      </c>
      <c r="AC234" s="10" t="s">
        <v>2830</v>
      </c>
      <c r="AD234" s="10" t="s">
        <v>2830</v>
      </c>
      <c r="AE234" s="10" t="s">
        <v>43</v>
      </c>
      <c r="AF234" s="10" t="s">
        <v>57</v>
      </c>
    </row>
    <row r="235" spans="1:32" x14ac:dyDescent="0.3">
      <c r="A235" s="4">
        <v>234</v>
      </c>
      <c r="B235" s="5" t="s">
        <v>43</v>
      </c>
      <c r="C235" t="s">
        <v>2812</v>
      </c>
      <c r="D235" t="s">
        <v>2813</v>
      </c>
      <c r="E235" t="s">
        <v>2814</v>
      </c>
      <c r="F235" t="s">
        <v>109</v>
      </c>
      <c r="G235" s="1">
        <v>43629</v>
      </c>
      <c r="H235">
        <v>2019</v>
      </c>
      <c r="I235" t="s">
        <v>2860</v>
      </c>
      <c r="J235">
        <v>6</v>
      </c>
      <c r="K235">
        <v>3514</v>
      </c>
      <c r="L235" t="s">
        <v>3011</v>
      </c>
      <c r="M235" t="s">
        <v>2815</v>
      </c>
      <c r="N235" t="s">
        <v>111</v>
      </c>
      <c r="O235" t="s">
        <v>2830</v>
      </c>
      <c r="P235" t="s">
        <v>2816</v>
      </c>
      <c r="Q235" t="s">
        <v>2830</v>
      </c>
      <c r="R235" t="s">
        <v>2817</v>
      </c>
      <c r="S235" t="s">
        <v>2830</v>
      </c>
      <c r="T235" t="s">
        <v>2818</v>
      </c>
      <c r="U235" t="s">
        <v>2830</v>
      </c>
      <c r="V235" t="s">
        <v>2830</v>
      </c>
      <c r="W235" t="s">
        <v>2830</v>
      </c>
      <c r="X235">
        <v>7</v>
      </c>
      <c r="Z235">
        <v>0</v>
      </c>
      <c r="AA235" t="s">
        <v>43</v>
      </c>
      <c r="AB235" s="1">
        <v>43629</v>
      </c>
      <c r="AC235" t="s">
        <v>2830</v>
      </c>
      <c r="AD235" t="s">
        <v>2830</v>
      </c>
      <c r="AE235" t="s">
        <v>43</v>
      </c>
      <c r="AF235" t="s">
        <v>44</v>
      </c>
    </row>
    <row r="236" spans="1:32" s="10" customFormat="1" x14ac:dyDescent="0.3">
      <c r="A236" s="9">
        <v>235</v>
      </c>
      <c r="B236" s="9" t="s">
        <v>43</v>
      </c>
      <c r="C236" s="10" t="s">
        <v>2819</v>
      </c>
      <c r="D236" s="10" t="s">
        <v>2830</v>
      </c>
      <c r="E236" s="10" t="s">
        <v>2830</v>
      </c>
      <c r="F236" s="10" t="s">
        <v>2820</v>
      </c>
      <c r="G236" s="11">
        <v>40756</v>
      </c>
      <c r="H236" s="10">
        <v>2011</v>
      </c>
      <c r="I236" s="10" t="s">
        <v>2830</v>
      </c>
      <c r="L236" s="10" t="s">
        <v>2821</v>
      </c>
      <c r="M236" s="10" t="s">
        <v>2822</v>
      </c>
      <c r="N236" s="10" t="s">
        <v>2830</v>
      </c>
      <c r="O236" s="10" t="s">
        <v>2823</v>
      </c>
      <c r="P236" s="10" t="s">
        <v>2824</v>
      </c>
      <c r="Q236" s="10" t="s">
        <v>2830</v>
      </c>
      <c r="R236" s="10" t="s">
        <v>2825</v>
      </c>
      <c r="S236" s="10" t="s">
        <v>2830</v>
      </c>
      <c r="T236" s="10" t="s">
        <v>2830</v>
      </c>
      <c r="U236" s="10" t="s">
        <v>2826</v>
      </c>
      <c r="V236" s="10" t="s">
        <v>2827</v>
      </c>
      <c r="W236" s="10" t="s">
        <v>2830</v>
      </c>
      <c r="AA236" s="10" t="s">
        <v>43</v>
      </c>
      <c r="AB236" s="11">
        <v>40756</v>
      </c>
      <c r="AC236" s="10" t="s">
        <v>2830</v>
      </c>
      <c r="AD236" s="10" t="s">
        <v>2830</v>
      </c>
      <c r="AE236" s="10" t="s">
        <v>43</v>
      </c>
      <c r="AF236" s="10" t="s">
        <v>57</v>
      </c>
    </row>
    <row r="237" spans="1:32" x14ac:dyDescent="0.3">
      <c r="A237" s="4">
        <v>236</v>
      </c>
      <c r="B237" s="6" t="s">
        <v>3014</v>
      </c>
      <c r="C237" t="s">
        <v>3015</v>
      </c>
      <c r="D237" t="s">
        <v>3034</v>
      </c>
      <c r="F237" t="s">
        <v>3055</v>
      </c>
      <c r="G237" s="1"/>
      <c r="H237">
        <v>2021</v>
      </c>
      <c r="K237">
        <v>1</v>
      </c>
      <c r="L237">
        <v>11</v>
      </c>
      <c r="M237" t="s">
        <v>3125</v>
      </c>
      <c r="N237" t="s">
        <v>2830</v>
      </c>
      <c r="O237" t="s">
        <v>3071</v>
      </c>
      <c r="P237" t="s">
        <v>3087</v>
      </c>
      <c r="R237" t="s">
        <v>3106</v>
      </c>
      <c r="S237" t="s">
        <v>3141</v>
      </c>
      <c r="AB237" s="1">
        <v>44425</v>
      </c>
      <c r="AE237" t="s">
        <v>3155</v>
      </c>
      <c r="AF237" t="s">
        <v>3053</v>
      </c>
    </row>
    <row r="238" spans="1:32" x14ac:dyDescent="0.3">
      <c r="A238" s="3">
        <v>237</v>
      </c>
      <c r="B238" s="3" t="s">
        <v>3014</v>
      </c>
      <c r="C238" t="s">
        <v>3016</v>
      </c>
      <c r="D238" t="s">
        <v>3035</v>
      </c>
      <c r="F238" t="s">
        <v>3056</v>
      </c>
      <c r="G238" s="1"/>
      <c r="H238">
        <v>2017</v>
      </c>
      <c r="K238">
        <v>65</v>
      </c>
      <c r="L238">
        <v>72</v>
      </c>
      <c r="M238" t="s">
        <v>3126</v>
      </c>
      <c r="N238" t="s">
        <v>2830</v>
      </c>
      <c r="O238" t="s">
        <v>3072</v>
      </c>
      <c r="P238" t="s">
        <v>3088</v>
      </c>
      <c r="R238" t="s">
        <v>3107</v>
      </c>
      <c r="S238" t="s">
        <v>3142</v>
      </c>
      <c r="AB238" s="1">
        <v>42818</v>
      </c>
      <c r="AE238" t="s">
        <v>3155</v>
      </c>
      <c r="AF238" t="s">
        <v>3053</v>
      </c>
    </row>
    <row r="239" spans="1:32" x14ac:dyDescent="0.3">
      <c r="A239" s="4">
        <v>238</v>
      </c>
      <c r="B239" s="6" t="s">
        <v>3014</v>
      </c>
      <c r="C239" t="s">
        <v>3017</v>
      </c>
      <c r="D239" t="s">
        <v>3036</v>
      </c>
      <c r="F239" t="s">
        <v>3057</v>
      </c>
      <c r="G239" s="1"/>
      <c r="H239">
        <v>2022</v>
      </c>
      <c r="K239">
        <v>9</v>
      </c>
      <c r="L239">
        <v>20</v>
      </c>
      <c r="M239" t="s">
        <v>3127</v>
      </c>
      <c r="N239" t="s">
        <v>2830</v>
      </c>
      <c r="O239" t="s">
        <v>3073</v>
      </c>
      <c r="P239" t="s">
        <v>3089</v>
      </c>
      <c r="R239" t="s">
        <v>3108</v>
      </c>
      <c r="S239" t="s">
        <v>3143</v>
      </c>
      <c r="AB239" s="1">
        <v>44627</v>
      </c>
      <c r="AE239" t="s">
        <v>3155</v>
      </c>
      <c r="AF239" t="s">
        <v>3053</v>
      </c>
    </row>
    <row r="240" spans="1:32" x14ac:dyDescent="0.3">
      <c r="A240" s="3">
        <v>239</v>
      </c>
      <c r="B240" s="3" t="s">
        <v>3014</v>
      </c>
      <c r="C240" t="s">
        <v>3018</v>
      </c>
      <c r="D240" t="s">
        <v>3037</v>
      </c>
      <c r="F240" t="s">
        <v>3058</v>
      </c>
      <c r="G240" s="1"/>
      <c r="H240">
        <v>2013</v>
      </c>
      <c r="K240">
        <v>344</v>
      </c>
      <c r="L240">
        <v>353</v>
      </c>
      <c r="M240" t="s">
        <v>3128</v>
      </c>
      <c r="N240" t="s">
        <v>2830</v>
      </c>
      <c r="O240" t="s">
        <v>3074</v>
      </c>
      <c r="P240" t="s">
        <v>3090</v>
      </c>
      <c r="R240" t="s">
        <v>3109</v>
      </c>
      <c r="S240" t="s">
        <v>3144</v>
      </c>
      <c r="AB240" s="1">
        <v>41583</v>
      </c>
      <c r="AE240" t="s">
        <v>3155</v>
      </c>
      <c r="AF240" t="s">
        <v>3053</v>
      </c>
    </row>
    <row r="241" spans="1:33" x14ac:dyDescent="0.3">
      <c r="A241" s="4">
        <v>240</v>
      </c>
      <c r="B241" s="6" t="s">
        <v>3014</v>
      </c>
      <c r="C241" t="s">
        <v>3019</v>
      </c>
      <c r="D241" t="s">
        <v>3038</v>
      </c>
      <c r="F241" t="s">
        <v>3059</v>
      </c>
      <c r="G241" s="1"/>
      <c r="H241">
        <v>2019</v>
      </c>
      <c r="K241" s="7">
        <v>0.12569444444444444</v>
      </c>
      <c r="L241" s="7">
        <v>0.15</v>
      </c>
      <c r="M241" t="s">
        <v>3129</v>
      </c>
      <c r="N241" t="s">
        <v>3081</v>
      </c>
      <c r="O241" t="s">
        <v>2830</v>
      </c>
      <c r="P241" t="s">
        <v>3091</v>
      </c>
      <c r="R241" t="s">
        <v>3110</v>
      </c>
      <c r="S241" t="s">
        <v>3145</v>
      </c>
      <c r="AB241" s="1">
        <v>43509</v>
      </c>
      <c r="AE241" t="s">
        <v>2830</v>
      </c>
      <c r="AF241" t="s">
        <v>3054</v>
      </c>
    </row>
    <row r="242" spans="1:33" s="10" customFormat="1" x14ac:dyDescent="0.3">
      <c r="A242" s="9">
        <v>241</v>
      </c>
      <c r="B242" s="9" t="s">
        <v>3014</v>
      </c>
      <c r="C242" s="10" t="s">
        <v>3020</v>
      </c>
      <c r="D242" s="10" t="s">
        <v>3039</v>
      </c>
      <c r="F242" s="10" t="s">
        <v>3060</v>
      </c>
      <c r="G242" s="11"/>
      <c r="H242" s="10">
        <v>1993</v>
      </c>
      <c r="K242" s="10">
        <v>129</v>
      </c>
      <c r="L242" s="10">
        <v>138</v>
      </c>
      <c r="M242" s="10" t="s">
        <v>3130</v>
      </c>
      <c r="N242" s="10" t="s">
        <v>2830</v>
      </c>
      <c r="O242" s="10" t="s">
        <v>3075</v>
      </c>
      <c r="P242" s="10" t="s">
        <v>3092</v>
      </c>
      <c r="R242" s="10" t="s">
        <v>3111</v>
      </c>
      <c r="S242" s="10" t="s">
        <v>2830</v>
      </c>
      <c r="AB242" s="11">
        <v>34151</v>
      </c>
      <c r="AE242" s="10" t="s">
        <v>3155</v>
      </c>
      <c r="AF242" s="10" t="s">
        <v>3053</v>
      </c>
    </row>
    <row r="243" spans="1:33" s="10" customFormat="1" x14ac:dyDescent="0.3">
      <c r="A243" s="12">
        <v>242</v>
      </c>
      <c r="B243" s="13" t="s">
        <v>3014</v>
      </c>
      <c r="C243" s="10" t="s">
        <v>3021</v>
      </c>
      <c r="D243" s="10" t="s">
        <v>3040</v>
      </c>
      <c r="F243" s="10" t="s">
        <v>3059</v>
      </c>
      <c r="G243" s="11"/>
      <c r="H243" s="10">
        <v>1993</v>
      </c>
      <c r="K243" s="10">
        <v>375</v>
      </c>
      <c r="L243" s="10">
        <v>414</v>
      </c>
      <c r="M243" s="10" t="s">
        <v>3131</v>
      </c>
      <c r="N243" s="10" t="s">
        <v>3081</v>
      </c>
      <c r="O243" s="10" t="s">
        <v>2830</v>
      </c>
      <c r="P243" s="10" t="s">
        <v>3093</v>
      </c>
      <c r="R243" s="10" t="s">
        <v>3112</v>
      </c>
      <c r="S243" s="10" t="s">
        <v>3146</v>
      </c>
      <c r="AB243" s="11">
        <v>34304</v>
      </c>
      <c r="AE243" s="10" t="s">
        <v>2830</v>
      </c>
      <c r="AF243" s="10" t="s">
        <v>3054</v>
      </c>
    </row>
    <row r="244" spans="1:33" x14ac:dyDescent="0.3">
      <c r="A244" s="3">
        <v>243</v>
      </c>
      <c r="B244" s="3" t="s">
        <v>3014</v>
      </c>
      <c r="C244" t="s">
        <v>3022</v>
      </c>
      <c r="D244" t="s">
        <v>3041</v>
      </c>
      <c r="F244" t="s">
        <v>3055</v>
      </c>
      <c r="G244" s="1"/>
      <c r="H244">
        <v>2021</v>
      </c>
      <c r="K244">
        <v>1</v>
      </c>
      <c r="L244">
        <v>9</v>
      </c>
      <c r="M244" t="s">
        <v>3132</v>
      </c>
      <c r="N244" t="s">
        <v>2830</v>
      </c>
      <c r="O244" t="s">
        <v>3071</v>
      </c>
      <c r="P244" t="s">
        <v>3094</v>
      </c>
      <c r="R244" t="s">
        <v>3113</v>
      </c>
      <c r="S244" t="s">
        <v>3147</v>
      </c>
      <c r="AB244" s="1">
        <v>44425</v>
      </c>
      <c r="AE244" t="s">
        <v>3155</v>
      </c>
      <c r="AF244" t="s">
        <v>3053</v>
      </c>
    </row>
    <row r="245" spans="1:33" x14ac:dyDescent="0.3">
      <c r="A245" s="4">
        <v>244</v>
      </c>
      <c r="B245" s="6" t="s">
        <v>3014</v>
      </c>
      <c r="C245" t="s">
        <v>3023</v>
      </c>
      <c r="D245" t="s">
        <v>3042</v>
      </c>
      <c r="F245" t="s">
        <v>3061</v>
      </c>
      <c r="G245" s="1"/>
      <c r="H245">
        <v>2022</v>
      </c>
      <c r="K245">
        <v>49</v>
      </c>
      <c r="L245">
        <v>52</v>
      </c>
      <c r="M245" t="s">
        <v>3133</v>
      </c>
      <c r="N245" t="s">
        <v>2830</v>
      </c>
      <c r="O245" t="s">
        <v>3076</v>
      </c>
      <c r="P245" t="s">
        <v>3095</v>
      </c>
      <c r="R245" t="s">
        <v>3114</v>
      </c>
      <c r="S245" t="s">
        <v>3148</v>
      </c>
      <c r="AB245" s="1">
        <v>44763</v>
      </c>
      <c r="AE245" t="s">
        <v>3155</v>
      </c>
      <c r="AF245" t="s">
        <v>3053</v>
      </c>
    </row>
    <row r="246" spans="1:33" x14ac:dyDescent="0.3">
      <c r="A246" s="3">
        <v>245</v>
      </c>
      <c r="B246" s="3" t="s">
        <v>3014</v>
      </c>
      <c r="C246" t="s">
        <v>3024</v>
      </c>
      <c r="D246" t="s">
        <v>3043</v>
      </c>
      <c r="F246" t="s">
        <v>3059</v>
      </c>
      <c r="G246" s="1"/>
      <c r="H246">
        <v>2016</v>
      </c>
      <c r="K246" s="8">
        <v>2.5423611111111111</v>
      </c>
      <c r="L246" s="8">
        <v>2.5659722222222223</v>
      </c>
      <c r="M246" t="s">
        <v>3134</v>
      </c>
      <c r="N246" t="s">
        <v>3081</v>
      </c>
      <c r="O246" t="s">
        <v>2830</v>
      </c>
      <c r="P246" t="s">
        <v>3096</v>
      </c>
      <c r="R246" t="s">
        <v>3115</v>
      </c>
      <c r="S246" t="s">
        <v>3149</v>
      </c>
      <c r="AB246" s="1">
        <v>42709</v>
      </c>
      <c r="AE246" t="s">
        <v>2830</v>
      </c>
      <c r="AF246" t="s">
        <v>3054</v>
      </c>
    </row>
    <row r="247" spans="1:33" s="10" customFormat="1" x14ac:dyDescent="0.3">
      <c r="A247" s="12">
        <v>246</v>
      </c>
      <c r="B247" s="13" t="s">
        <v>3014</v>
      </c>
      <c r="C247" s="10" t="s">
        <v>3025</v>
      </c>
      <c r="D247" s="10" t="s">
        <v>3044</v>
      </c>
      <c r="F247" s="10" t="s">
        <v>3062</v>
      </c>
      <c r="G247" s="11"/>
      <c r="H247" s="10">
        <v>1992</v>
      </c>
      <c r="K247" s="10">
        <v>21</v>
      </c>
      <c r="L247" s="10">
        <v>52</v>
      </c>
      <c r="M247" s="10" t="s">
        <v>3135</v>
      </c>
      <c r="N247" s="10" t="s">
        <v>3082</v>
      </c>
      <c r="O247" s="10" t="s">
        <v>2830</v>
      </c>
      <c r="P247" s="10" t="s">
        <v>3097</v>
      </c>
      <c r="R247" s="10" t="s">
        <v>3116</v>
      </c>
      <c r="S247" s="10" t="s">
        <v>3150</v>
      </c>
      <c r="AB247" s="11">
        <v>33605</v>
      </c>
      <c r="AE247" s="10" t="s">
        <v>2830</v>
      </c>
      <c r="AF247" s="10" t="s">
        <v>3054</v>
      </c>
    </row>
    <row r="248" spans="1:33" x14ac:dyDescent="0.3">
      <c r="A248" s="3">
        <v>247</v>
      </c>
      <c r="B248" s="3" t="s">
        <v>3014</v>
      </c>
      <c r="C248" t="s">
        <v>3026</v>
      </c>
      <c r="D248" t="s">
        <v>3045</v>
      </c>
      <c r="F248" t="s">
        <v>3063</v>
      </c>
      <c r="G248" s="1"/>
      <c r="H248">
        <v>2019</v>
      </c>
      <c r="K248">
        <v>61</v>
      </c>
      <c r="L248">
        <v>92</v>
      </c>
      <c r="M248" t="s">
        <v>3136</v>
      </c>
      <c r="N248" t="s">
        <v>3083</v>
      </c>
      <c r="O248" t="s">
        <v>2830</v>
      </c>
      <c r="P248" t="s">
        <v>3098</v>
      </c>
      <c r="R248" t="s">
        <v>3117</v>
      </c>
      <c r="S248" t="s">
        <v>3151</v>
      </c>
      <c r="AB248" s="1">
        <v>43773</v>
      </c>
      <c r="AE248" t="s">
        <v>2830</v>
      </c>
      <c r="AF248" t="s">
        <v>3054</v>
      </c>
    </row>
    <row r="249" spans="1:33" s="10" customFormat="1" x14ac:dyDescent="0.3">
      <c r="A249" s="12">
        <v>248</v>
      </c>
      <c r="B249" s="13" t="s">
        <v>3014</v>
      </c>
      <c r="C249" s="10" t="s">
        <v>3027</v>
      </c>
      <c r="D249" s="10" t="s">
        <v>3046</v>
      </c>
      <c r="F249" s="10" t="s">
        <v>3064</v>
      </c>
      <c r="G249" s="11"/>
      <c r="H249" s="10">
        <v>1995</v>
      </c>
      <c r="K249" s="10">
        <v>214</v>
      </c>
      <c r="L249" s="10">
        <v>225</v>
      </c>
      <c r="M249" s="10" t="s">
        <v>2830</v>
      </c>
      <c r="N249" s="10" t="s">
        <v>2830</v>
      </c>
      <c r="O249" s="10" t="s">
        <v>3077</v>
      </c>
      <c r="P249" s="10" t="s">
        <v>3099</v>
      </c>
      <c r="R249" s="10" t="s">
        <v>3118</v>
      </c>
      <c r="S249" s="10" t="s">
        <v>2830</v>
      </c>
      <c r="AB249" s="11">
        <v>34873</v>
      </c>
      <c r="AE249" s="10" t="s">
        <v>3155</v>
      </c>
      <c r="AF249" s="10" t="s">
        <v>3053</v>
      </c>
    </row>
    <row r="250" spans="1:33" x14ac:dyDescent="0.3">
      <c r="A250" s="3">
        <v>249</v>
      </c>
      <c r="B250" s="3" t="s">
        <v>3014</v>
      </c>
      <c r="C250" t="s">
        <v>3028</v>
      </c>
      <c r="D250" t="s">
        <v>3047</v>
      </c>
      <c r="F250" t="s">
        <v>3065</v>
      </c>
      <c r="G250" s="1"/>
      <c r="H250">
        <v>2015</v>
      </c>
      <c r="K250">
        <v>1</v>
      </c>
      <c r="L250">
        <v>11</v>
      </c>
      <c r="M250" t="s">
        <v>3137</v>
      </c>
      <c r="N250" t="s">
        <v>3084</v>
      </c>
      <c r="O250" t="s">
        <v>2830</v>
      </c>
      <c r="P250" t="s">
        <v>3100</v>
      </c>
      <c r="R250" t="s">
        <v>3119</v>
      </c>
      <c r="S250" t="s">
        <v>3152</v>
      </c>
      <c r="AB250" s="1">
        <v>42310</v>
      </c>
      <c r="AE250" t="s">
        <v>2830</v>
      </c>
      <c r="AF250" t="s">
        <v>3054</v>
      </c>
    </row>
    <row r="251" spans="1:33" s="10" customFormat="1" x14ac:dyDescent="0.3">
      <c r="A251" s="12">
        <v>250</v>
      </c>
      <c r="B251" s="13" t="s">
        <v>3014</v>
      </c>
      <c r="C251" s="10" t="s">
        <v>3029</v>
      </c>
      <c r="D251" s="10" t="s">
        <v>3048</v>
      </c>
      <c r="F251" s="10" t="s">
        <v>3066</v>
      </c>
      <c r="G251" s="11"/>
      <c r="H251" s="10">
        <v>1991</v>
      </c>
      <c r="K251" s="10">
        <v>491</v>
      </c>
      <c r="L251" s="10">
        <v>530</v>
      </c>
      <c r="M251" s="10" t="s">
        <v>2830</v>
      </c>
      <c r="N251" s="10" t="s">
        <v>3085</v>
      </c>
      <c r="O251" s="10" t="s">
        <v>2830</v>
      </c>
      <c r="P251" s="10" t="s">
        <v>3101</v>
      </c>
      <c r="R251" s="10" t="s">
        <v>3120</v>
      </c>
      <c r="S251" s="10" t="s">
        <v>3153</v>
      </c>
      <c r="AB251" s="11">
        <v>33512</v>
      </c>
      <c r="AE251" s="10" t="s">
        <v>2830</v>
      </c>
      <c r="AF251" s="10" t="s">
        <v>3054</v>
      </c>
    </row>
    <row r="252" spans="1:33" s="10" customFormat="1" x14ac:dyDescent="0.3">
      <c r="A252" s="9">
        <v>251</v>
      </c>
      <c r="B252" s="9" t="s">
        <v>3014</v>
      </c>
      <c r="C252" s="10" t="s">
        <v>3030</v>
      </c>
      <c r="D252" s="10" t="s">
        <v>3049</v>
      </c>
      <c r="F252" s="10" t="s">
        <v>3067</v>
      </c>
      <c r="G252" s="11"/>
      <c r="H252" s="10">
        <v>1994</v>
      </c>
      <c r="K252" s="10">
        <v>62</v>
      </c>
      <c r="L252" s="10">
        <v>75</v>
      </c>
      <c r="M252" s="10" t="s">
        <v>3138</v>
      </c>
      <c r="N252" s="10" t="s">
        <v>2830</v>
      </c>
      <c r="O252" s="10" t="s">
        <v>3078</v>
      </c>
      <c r="P252" s="10" t="s">
        <v>3102</v>
      </c>
      <c r="R252" s="10" t="s">
        <v>3121</v>
      </c>
      <c r="S252" s="10" t="s">
        <v>2830</v>
      </c>
      <c r="AB252" s="11">
        <v>34669</v>
      </c>
      <c r="AE252" s="10" t="s">
        <v>3155</v>
      </c>
      <c r="AF252" s="10" t="s">
        <v>3053</v>
      </c>
    </row>
    <row r="253" spans="1:33" s="10" customFormat="1" x14ac:dyDescent="0.3">
      <c r="A253" s="12">
        <v>252</v>
      </c>
      <c r="B253" s="13" t="s">
        <v>3014</v>
      </c>
      <c r="C253" s="10" t="s">
        <v>3031</v>
      </c>
      <c r="D253" s="10" t="s">
        <v>3050</v>
      </c>
      <c r="F253" s="10" t="s">
        <v>3068</v>
      </c>
      <c r="G253" s="11"/>
      <c r="H253" s="10">
        <v>2009</v>
      </c>
      <c r="K253" s="10">
        <v>1</v>
      </c>
      <c r="L253" s="10">
        <v>6</v>
      </c>
      <c r="M253" s="10" t="s">
        <v>3139</v>
      </c>
      <c r="N253" s="10" t="s">
        <v>2830</v>
      </c>
      <c r="O253" s="10" t="s">
        <v>3079</v>
      </c>
      <c r="P253" s="10" t="s">
        <v>3103</v>
      </c>
      <c r="R253" s="10" t="s">
        <v>3122</v>
      </c>
      <c r="S253" s="10" t="s">
        <v>3154</v>
      </c>
      <c r="AB253" s="11">
        <v>40147</v>
      </c>
      <c r="AE253" s="10" t="s">
        <v>3155</v>
      </c>
      <c r="AF253" s="10" t="s">
        <v>3053</v>
      </c>
    </row>
    <row r="254" spans="1:33" s="10" customFormat="1" x14ac:dyDescent="0.3">
      <c r="A254" s="9">
        <v>253</v>
      </c>
      <c r="B254" s="9" t="s">
        <v>3014</v>
      </c>
      <c r="C254" s="10" t="s">
        <v>3032</v>
      </c>
      <c r="D254" s="10" t="s">
        <v>3051</v>
      </c>
      <c r="F254" s="10" t="s">
        <v>3069</v>
      </c>
      <c r="G254" s="11"/>
      <c r="H254" s="10">
        <v>1996</v>
      </c>
      <c r="K254" s="10">
        <v>449</v>
      </c>
      <c r="L254" s="10">
        <v>459</v>
      </c>
      <c r="M254" s="10" t="s">
        <v>2830</v>
      </c>
      <c r="N254" s="10" t="s">
        <v>3086</v>
      </c>
      <c r="O254" s="10" t="s">
        <v>2830</v>
      </c>
      <c r="P254" s="10" t="s">
        <v>3104</v>
      </c>
      <c r="R254" s="10" t="s">
        <v>3123</v>
      </c>
      <c r="S254" s="10" t="s">
        <v>2830</v>
      </c>
      <c r="AB254" s="11">
        <v>35217</v>
      </c>
      <c r="AE254" s="10" t="s">
        <v>2830</v>
      </c>
      <c r="AF254" s="10" t="s">
        <v>3054</v>
      </c>
    </row>
    <row r="255" spans="1:33" x14ac:dyDescent="0.3">
      <c r="A255" s="4">
        <v>254</v>
      </c>
      <c r="B255" s="6" t="s">
        <v>3014</v>
      </c>
      <c r="C255" t="s">
        <v>3033</v>
      </c>
      <c r="D255" t="s">
        <v>3052</v>
      </c>
      <c r="F255" t="s">
        <v>3070</v>
      </c>
      <c r="G255" s="1"/>
      <c r="H255">
        <v>2021</v>
      </c>
      <c r="K255">
        <v>288</v>
      </c>
      <c r="L255">
        <v>297</v>
      </c>
      <c r="M255" t="s">
        <v>3140</v>
      </c>
      <c r="N255" t="s">
        <v>2830</v>
      </c>
      <c r="O255" t="s">
        <v>3080</v>
      </c>
      <c r="P255" t="s">
        <v>3105</v>
      </c>
      <c r="R255" t="s">
        <v>3124</v>
      </c>
      <c r="S255" t="s">
        <v>2830</v>
      </c>
      <c r="AB255" s="1">
        <v>44547</v>
      </c>
      <c r="AE255" t="s">
        <v>3156</v>
      </c>
      <c r="AF255" t="s">
        <v>3053</v>
      </c>
    </row>
    <row r="256" spans="1:33" x14ac:dyDescent="0.3">
      <c r="A256" s="3">
        <v>255</v>
      </c>
      <c r="B256" s="3" t="s">
        <v>3157</v>
      </c>
      <c r="C256" t="s">
        <v>3158</v>
      </c>
      <c r="D256" t="s">
        <v>3488</v>
      </c>
      <c r="F256" t="s">
        <v>3840</v>
      </c>
      <c r="G256" s="1"/>
      <c r="H256">
        <v>2023</v>
      </c>
      <c r="I256" t="s">
        <v>2830</v>
      </c>
      <c r="J256" t="s">
        <v>2830</v>
      </c>
      <c r="M256" t="s">
        <v>4253</v>
      </c>
      <c r="N256" t="s">
        <v>4654</v>
      </c>
      <c r="O256" t="s">
        <v>2830</v>
      </c>
      <c r="P256" t="s">
        <v>5047</v>
      </c>
      <c r="R256" t="s">
        <v>5244</v>
      </c>
      <c r="S256" t="s">
        <v>5653</v>
      </c>
      <c r="AB256" s="1"/>
      <c r="AE256" t="s">
        <v>5894</v>
      </c>
      <c r="AF256" t="s">
        <v>5981</v>
      </c>
      <c r="AG256" t="s">
        <v>5988</v>
      </c>
    </row>
    <row r="257" spans="1:33" x14ac:dyDescent="0.3">
      <c r="A257" s="4">
        <v>256</v>
      </c>
      <c r="B257" s="6" t="s">
        <v>3157</v>
      </c>
      <c r="C257" t="s">
        <v>3159</v>
      </c>
      <c r="D257" t="s">
        <v>3489</v>
      </c>
      <c r="F257" t="s">
        <v>3841</v>
      </c>
      <c r="G257" s="1"/>
      <c r="H257">
        <v>2023</v>
      </c>
      <c r="I257" t="s">
        <v>2830</v>
      </c>
      <c r="J257" t="s">
        <v>2830</v>
      </c>
      <c r="K257">
        <v>57</v>
      </c>
      <c r="L257">
        <v>65</v>
      </c>
      <c r="M257" t="s">
        <v>4254</v>
      </c>
      <c r="N257" t="s">
        <v>4655</v>
      </c>
      <c r="O257" t="s">
        <v>4807</v>
      </c>
      <c r="P257" t="s">
        <v>5048</v>
      </c>
      <c r="R257" t="s">
        <v>5245</v>
      </c>
      <c r="S257" t="s">
        <v>5654</v>
      </c>
      <c r="AB257" s="1"/>
      <c r="AE257" t="s">
        <v>5894</v>
      </c>
      <c r="AF257" t="s">
        <v>5982</v>
      </c>
      <c r="AG257" t="s">
        <v>5988</v>
      </c>
    </row>
    <row r="258" spans="1:33" x14ac:dyDescent="0.3">
      <c r="A258" s="3">
        <v>257</v>
      </c>
      <c r="B258" s="3" t="s">
        <v>3157</v>
      </c>
      <c r="C258" t="s">
        <v>3160</v>
      </c>
      <c r="D258" t="s">
        <v>3490</v>
      </c>
      <c r="F258" t="s">
        <v>3842</v>
      </c>
      <c r="G258" s="1"/>
      <c r="H258">
        <v>2022</v>
      </c>
      <c r="I258" t="s">
        <v>2860</v>
      </c>
      <c r="J258" t="s">
        <v>4227</v>
      </c>
      <c r="M258" t="s">
        <v>4255</v>
      </c>
      <c r="N258" t="s">
        <v>4656</v>
      </c>
      <c r="O258" t="s">
        <v>2830</v>
      </c>
      <c r="P258" t="s">
        <v>5049</v>
      </c>
      <c r="R258" t="s">
        <v>5246</v>
      </c>
      <c r="S258" t="s">
        <v>5655</v>
      </c>
      <c r="AB258" s="1"/>
      <c r="AE258" t="s">
        <v>5895</v>
      </c>
      <c r="AF258" t="s">
        <v>5981</v>
      </c>
      <c r="AG258" t="s">
        <v>5988</v>
      </c>
    </row>
    <row r="259" spans="1:33" x14ac:dyDescent="0.3">
      <c r="A259" s="4">
        <v>258</v>
      </c>
      <c r="B259" s="6" t="s">
        <v>3157</v>
      </c>
      <c r="C259" t="s">
        <v>3161</v>
      </c>
      <c r="D259" t="s">
        <v>3491</v>
      </c>
      <c r="F259" t="s">
        <v>3843</v>
      </c>
      <c r="G259" s="1"/>
      <c r="H259">
        <v>2022</v>
      </c>
      <c r="I259" t="s">
        <v>4111</v>
      </c>
      <c r="J259" t="s">
        <v>2830</v>
      </c>
      <c r="M259" t="s">
        <v>4256</v>
      </c>
      <c r="N259" t="s">
        <v>4657</v>
      </c>
      <c r="O259" t="s">
        <v>2830</v>
      </c>
      <c r="P259" t="s">
        <v>5050</v>
      </c>
      <c r="R259" t="s">
        <v>5247</v>
      </c>
      <c r="S259" t="s">
        <v>5656</v>
      </c>
      <c r="AB259" s="1"/>
      <c r="AE259" t="s">
        <v>5896</v>
      </c>
      <c r="AF259" t="s">
        <v>5981</v>
      </c>
      <c r="AG259" t="s">
        <v>5988</v>
      </c>
    </row>
    <row r="260" spans="1:33" x14ac:dyDescent="0.3">
      <c r="A260" s="3">
        <v>259</v>
      </c>
      <c r="B260" s="3" t="s">
        <v>3157</v>
      </c>
      <c r="C260" t="s">
        <v>2526</v>
      </c>
      <c r="D260" t="s">
        <v>3492</v>
      </c>
      <c r="F260" t="s">
        <v>1018</v>
      </c>
      <c r="G260" s="1"/>
      <c r="H260">
        <v>2022</v>
      </c>
      <c r="I260" t="s">
        <v>2897</v>
      </c>
      <c r="J260" t="s">
        <v>2924</v>
      </c>
      <c r="K260">
        <v>4857</v>
      </c>
      <c r="L260">
        <v>4872</v>
      </c>
      <c r="M260" t="s">
        <v>4257</v>
      </c>
      <c r="N260" t="s">
        <v>4658</v>
      </c>
      <c r="O260" t="s">
        <v>2830</v>
      </c>
      <c r="P260" t="s">
        <v>2530</v>
      </c>
      <c r="R260" t="s">
        <v>5248</v>
      </c>
      <c r="S260" t="s">
        <v>5657</v>
      </c>
      <c r="AB260" s="1"/>
      <c r="AE260" t="s">
        <v>5897</v>
      </c>
      <c r="AF260" t="s">
        <v>5981</v>
      </c>
      <c r="AG260" t="s">
        <v>5988</v>
      </c>
    </row>
    <row r="261" spans="1:33" x14ac:dyDescent="0.3">
      <c r="A261" s="4">
        <v>260</v>
      </c>
      <c r="B261" s="6" t="s">
        <v>3157</v>
      </c>
      <c r="C261" t="s">
        <v>3162</v>
      </c>
      <c r="D261" t="s">
        <v>3493</v>
      </c>
      <c r="F261" t="s">
        <v>3844</v>
      </c>
      <c r="G261" s="1"/>
      <c r="H261">
        <v>2022</v>
      </c>
      <c r="I261" t="s">
        <v>2830</v>
      </c>
      <c r="J261" t="s">
        <v>2830</v>
      </c>
      <c r="K261">
        <v>1465</v>
      </c>
      <c r="L261">
        <v>1476</v>
      </c>
      <c r="M261" t="s">
        <v>4258</v>
      </c>
      <c r="N261" t="s">
        <v>2830</v>
      </c>
      <c r="O261" t="s">
        <v>4808</v>
      </c>
      <c r="P261" t="s">
        <v>5051</v>
      </c>
      <c r="R261" t="s">
        <v>5249</v>
      </c>
      <c r="S261" t="s">
        <v>5658</v>
      </c>
      <c r="AB261" s="1"/>
      <c r="AE261" t="s">
        <v>5898</v>
      </c>
      <c r="AF261" t="s">
        <v>5982</v>
      </c>
      <c r="AG261" t="s">
        <v>5988</v>
      </c>
    </row>
    <row r="262" spans="1:33" x14ac:dyDescent="0.3">
      <c r="A262" s="3">
        <v>261</v>
      </c>
      <c r="B262" s="3" t="s">
        <v>3157</v>
      </c>
      <c r="C262" t="s">
        <v>3163</v>
      </c>
      <c r="D262" t="s">
        <v>3494</v>
      </c>
      <c r="F262" t="s">
        <v>3845</v>
      </c>
      <c r="G262" s="1"/>
      <c r="H262">
        <v>2022</v>
      </c>
      <c r="I262" t="s">
        <v>4112</v>
      </c>
      <c r="J262" t="s">
        <v>2830</v>
      </c>
      <c r="M262" t="s">
        <v>4259</v>
      </c>
      <c r="N262" t="s">
        <v>4659</v>
      </c>
      <c r="O262" t="s">
        <v>2830</v>
      </c>
      <c r="P262" t="s">
        <v>5052</v>
      </c>
      <c r="R262" t="s">
        <v>5250</v>
      </c>
      <c r="S262" t="s">
        <v>5659</v>
      </c>
      <c r="AB262" s="1"/>
      <c r="AE262" t="s">
        <v>5899</v>
      </c>
      <c r="AF262" t="s">
        <v>5981</v>
      </c>
      <c r="AG262" t="s">
        <v>5988</v>
      </c>
    </row>
    <row r="263" spans="1:33" x14ac:dyDescent="0.3">
      <c r="A263" s="4">
        <v>262</v>
      </c>
      <c r="B263" s="6" t="s">
        <v>3157</v>
      </c>
      <c r="C263" t="s">
        <v>3164</v>
      </c>
      <c r="D263" t="s">
        <v>3495</v>
      </c>
      <c r="F263" t="s">
        <v>3846</v>
      </c>
      <c r="G263" s="1"/>
      <c r="H263">
        <v>2022</v>
      </c>
      <c r="I263" t="s">
        <v>2830</v>
      </c>
      <c r="J263" t="s">
        <v>2830</v>
      </c>
      <c r="K263">
        <v>333</v>
      </c>
      <c r="L263">
        <v>349</v>
      </c>
      <c r="M263" t="s">
        <v>4260</v>
      </c>
      <c r="N263" t="s">
        <v>2830</v>
      </c>
      <c r="O263" t="s">
        <v>4809</v>
      </c>
      <c r="P263" t="s">
        <v>5053</v>
      </c>
      <c r="R263" t="s">
        <v>5251</v>
      </c>
      <c r="S263" t="s">
        <v>5660</v>
      </c>
      <c r="AB263" s="1"/>
      <c r="AE263" t="s">
        <v>3155</v>
      </c>
      <c r="AF263" t="s">
        <v>5982</v>
      </c>
      <c r="AG263" t="s">
        <v>5988</v>
      </c>
    </row>
    <row r="264" spans="1:33" x14ac:dyDescent="0.3">
      <c r="A264" s="3">
        <v>263</v>
      </c>
      <c r="B264" s="3" t="s">
        <v>3157</v>
      </c>
      <c r="C264" t="s">
        <v>3165</v>
      </c>
      <c r="D264" t="s">
        <v>3496</v>
      </c>
      <c r="F264" t="s">
        <v>3847</v>
      </c>
      <c r="G264" s="1"/>
      <c r="H264">
        <v>2022</v>
      </c>
      <c r="I264" t="s">
        <v>2979</v>
      </c>
      <c r="J264" t="s">
        <v>2830</v>
      </c>
      <c r="M264" t="s">
        <v>4261</v>
      </c>
      <c r="N264" t="s">
        <v>4660</v>
      </c>
      <c r="O264" t="s">
        <v>2830</v>
      </c>
      <c r="P264" t="s">
        <v>5054</v>
      </c>
      <c r="R264" t="s">
        <v>5252</v>
      </c>
      <c r="S264" t="s">
        <v>5661</v>
      </c>
      <c r="AB264" s="1"/>
      <c r="AE264" t="s">
        <v>5900</v>
      </c>
      <c r="AF264" t="s">
        <v>5981</v>
      </c>
      <c r="AG264" t="s">
        <v>5988</v>
      </c>
    </row>
    <row r="265" spans="1:33" x14ac:dyDescent="0.3">
      <c r="A265" s="4">
        <v>264</v>
      </c>
      <c r="B265" s="6" t="s">
        <v>3157</v>
      </c>
      <c r="C265" t="s">
        <v>3166</v>
      </c>
      <c r="D265" t="s">
        <v>3497</v>
      </c>
      <c r="F265" t="s">
        <v>160</v>
      </c>
      <c r="G265" s="1"/>
      <c r="H265">
        <v>2022</v>
      </c>
      <c r="I265" t="s">
        <v>2854</v>
      </c>
      <c r="J265" t="s">
        <v>2868</v>
      </c>
      <c r="K265">
        <v>3712</v>
      </c>
      <c r="L265">
        <v>3722</v>
      </c>
      <c r="M265" t="s">
        <v>4262</v>
      </c>
      <c r="N265" t="s">
        <v>4661</v>
      </c>
      <c r="O265" t="s">
        <v>2830</v>
      </c>
      <c r="P265" t="s">
        <v>5055</v>
      </c>
      <c r="R265" t="s">
        <v>5253</v>
      </c>
      <c r="S265" t="s">
        <v>5662</v>
      </c>
      <c r="AB265" s="1"/>
      <c r="AE265" t="s">
        <v>5897</v>
      </c>
      <c r="AF265" t="s">
        <v>5981</v>
      </c>
      <c r="AG265" t="s">
        <v>5988</v>
      </c>
    </row>
    <row r="266" spans="1:33" x14ac:dyDescent="0.3">
      <c r="A266" s="3">
        <v>265</v>
      </c>
      <c r="B266" s="3" t="s">
        <v>3157</v>
      </c>
      <c r="C266" t="s">
        <v>3167</v>
      </c>
      <c r="D266" t="s">
        <v>3498</v>
      </c>
      <c r="F266" t="s">
        <v>3848</v>
      </c>
      <c r="G266" s="1"/>
      <c r="H266">
        <v>2022</v>
      </c>
      <c r="I266" t="s">
        <v>2830</v>
      </c>
      <c r="J266" t="s">
        <v>2830</v>
      </c>
      <c r="K266">
        <v>3081</v>
      </c>
      <c r="L266">
        <v>3089</v>
      </c>
      <c r="M266" t="s">
        <v>4263</v>
      </c>
      <c r="N266" t="s">
        <v>2830</v>
      </c>
      <c r="O266" t="s">
        <v>4810</v>
      </c>
      <c r="P266" t="s">
        <v>5056</v>
      </c>
      <c r="R266" t="s">
        <v>5254</v>
      </c>
      <c r="S266" t="s">
        <v>5663</v>
      </c>
      <c r="AB266" s="1"/>
      <c r="AE266" t="s">
        <v>3155</v>
      </c>
      <c r="AF266" t="s">
        <v>5982</v>
      </c>
      <c r="AG266" t="s">
        <v>5988</v>
      </c>
    </row>
    <row r="267" spans="1:33" x14ac:dyDescent="0.3">
      <c r="A267" s="4">
        <v>266</v>
      </c>
      <c r="B267" s="6" t="s">
        <v>3157</v>
      </c>
      <c r="C267" t="s">
        <v>3168</v>
      </c>
      <c r="D267" t="s">
        <v>3499</v>
      </c>
      <c r="F267" t="s">
        <v>3849</v>
      </c>
      <c r="G267" s="1"/>
      <c r="H267">
        <v>2022</v>
      </c>
      <c r="I267" t="s">
        <v>4113</v>
      </c>
      <c r="J267" t="s">
        <v>2883</v>
      </c>
      <c r="M267" t="s">
        <v>4264</v>
      </c>
      <c r="N267" t="s">
        <v>4662</v>
      </c>
      <c r="O267" t="s">
        <v>2830</v>
      </c>
      <c r="P267" t="s">
        <v>5057</v>
      </c>
      <c r="R267" t="s">
        <v>5255</v>
      </c>
      <c r="S267" t="s">
        <v>5664</v>
      </c>
      <c r="AB267" s="1"/>
      <c r="AE267" t="s">
        <v>5895</v>
      </c>
      <c r="AF267" t="s">
        <v>5981</v>
      </c>
      <c r="AG267" t="s">
        <v>5988</v>
      </c>
    </row>
    <row r="268" spans="1:33" x14ac:dyDescent="0.3">
      <c r="A268" s="3">
        <v>267</v>
      </c>
      <c r="B268" s="3" t="s">
        <v>3157</v>
      </c>
      <c r="C268" t="s">
        <v>3169</v>
      </c>
      <c r="D268" t="s">
        <v>3500</v>
      </c>
      <c r="F268" t="s">
        <v>3850</v>
      </c>
      <c r="G268" s="1"/>
      <c r="H268">
        <v>2022</v>
      </c>
      <c r="I268" t="s">
        <v>4114</v>
      </c>
      <c r="J268" t="s">
        <v>2830</v>
      </c>
      <c r="M268" t="s">
        <v>4265</v>
      </c>
      <c r="N268" t="s">
        <v>4663</v>
      </c>
      <c r="O268" t="s">
        <v>2830</v>
      </c>
      <c r="P268" t="s">
        <v>5058</v>
      </c>
      <c r="R268" t="s">
        <v>5256</v>
      </c>
      <c r="S268" t="s">
        <v>5665</v>
      </c>
      <c r="AB268" s="1"/>
      <c r="AE268" t="s">
        <v>5899</v>
      </c>
      <c r="AF268" t="s">
        <v>5981</v>
      </c>
      <c r="AG268" t="s">
        <v>5988</v>
      </c>
    </row>
    <row r="269" spans="1:33" x14ac:dyDescent="0.3">
      <c r="A269" s="4">
        <v>268</v>
      </c>
      <c r="B269" s="6" t="s">
        <v>3157</v>
      </c>
      <c r="C269" t="s">
        <v>3170</v>
      </c>
      <c r="D269" t="s">
        <v>3501</v>
      </c>
      <c r="F269" t="s">
        <v>3851</v>
      </c>
      <c r="G269" s="1"/>
      <c r="H269">
        <v>2022</v>
      </c>
      <c r="I269" t="s">
        <v>4115</v>
      </c>
      <c r="J269" t="s">
        <v>2833</v>
      </c>
      <c r="K269">
        <v>1859</v>
      </c>
      <c r="L269">
        <v>1877</v>
      </c>
      <c r="M269" t="s">
        <v>4266</v>
      </c>
      <c r="N269" t="s">
        <v>4664</v>
      </c>
      <c r="O269" t="s">
        <v>2830</v>
      </c>
      <c r="P269" t="s">
        <v>5059</v>
      </c>
      <c r="R269" t="s">
        <v>5257</v>
      </c>
      <c r="S269" t="s">
        <v>5666</v>
      </c>
      <c r="AB269" s="1"/>
      <c r="AE269" t="s">
        <v>5894</v>
      </c>
      <c r="AF269" t="s">
        <v>5981</v>
      </c>
      <c r="AG269" t="s">
        <v>5988</v>
      </c>
    </row>
    <row r="270" spans="1:33" x14ac:dyDescent="0.3">
      <c r="A270" s="3">
        <v>269</v>
      </c>
      <c r="B270" s="3" t="s">
        <v>3157</v>
      </c>
      <c r="C270" t="s">
        <v>2645</v>
      </c>
      <c r="D270" t="s">
        <v>3502</v>
      </c>
      <c r="F270" t="s">
        <v>2648</v>
      </c>
      <c r="G270" s="1"/>
      <c r="H270">
        <v>2022</v>
      </c>
      <c r="I270" t="s">
        <v>2956</v>
      </c>
      <c r="J270" t="s">
        <v>2887</v>
      </c>
      <c r="K270">
        <v>926</v>
      </c>
      <c r="L270">
        <v>937</v>
      </c>
      <c r="M270" t="s">
        <v>4267</v>
      </c>
      <c r="N270" t="s">
        <v>4665</v>
      </c>
      <c r="O270" t="s">
        <v>2830</v>
      </c>
      <c r="P270" t="s">
        <v>2651</v>
      </c>
      <c r="R270" t="s">
        <v>5258</v>
      </c>
      <c r="S270" t="s">
        <v>5667</v>
      </c>
      <c r="AB270" s="1"/>
      <c r="AE270" t="s">
        <v>5897</v>
      </c>
      <c r="AF270" t="s">
        <v>5981</v>
      </c>
      <c r="AG270" t="s">
        <v>5988</v>
      </c>
    </row>
    <row r="271" spans="1:33" x14ac:dyDescent="0.3">
      <c r="A271" s="4">
        <v>270</v>
      </c>
      <c r="B271" s="6" t="s">
        <v>3157</v>
      </c>
      <c r="C271" t="s">
        <v>3171</v>
      </c>
      <c r="D271" t="s">
        <v>3503</v>
      </c>
      <c r="F271" t="s">
        <v>3852</v>
      </c>
      <c r="G271" s="1"/>
      <c r="H271">
        <v>2022</v>
      </c>
      <c r="I271" t="s">
        <v>4116</v>
      </c>
      <c r="J271" t="s">
        <v>2887</v>
      </c>
      <c r="M271" t="s">
        <v>4268</v>
      </c>
      <c r="N271" t="s">
        <v>4666</v>
      </c>
      <c r="O271" t="s">
        <v>2830</v>
      </c>
      <c r="P271" t="s">
        <v>5060</v>
      </c>
      <c r="R271" t="s">
        <v>5259</v>
      </c>
      <c r="S271" t="s">
        <v>5668</v>
      </c>
      <c r="AB271" s="1"/>
      <c r="AE271" t="s">
        <v>5901</v>
      </c>
      <c r="AF271" t="s">
        <v>5981</v>
      </c>
      <c r="AG271" t="s">
        <v>5988</v>
      </c>
    </row>
    <row r="272" spans="1:33" x14ac:dyDescent="0.3">
      <c r="A272" s="3">
        <v>271</v>
      </c>
      <c r="B272" s="3" t="s">
        <v>3157</v>
      </c>
      <c r="C272" t="s">
        <v>3172</v>
      </c>
      <c r="D272" t="s">
        <v>3504</v>
      </c>
      <c r="F272" t="s">
        <v>3846</v>
      </c>
      <c r="G272" s="1"/>
      <c r="H272">
        <v>2022</v>
      </c>
      <c r="I272" t="s">
        <v>2830</v>
      </c>
      <c r="J272" t="s">
        <v>2830</v>
      </c>
      <c r="K272">
        <v>93</v>
      </c>
      <c r="L272">
        <v>94</v>
      </c>
      <c r="M272" t="s">
        <v>4269</v>
      </c>
      <c r="N272" t="s">
        <v>2830</v>
      </c>
      <c r="O272" t="s">
        <v>4811</v>
      </c>
      <c r="P272" t="s">
        <v>5061</v>
      </c>
      <c r="R272" t="s">
        <v>5260</v>
      </c>
      <c r="S272" t="s">
        <v>5669</v>
      </c>
      <c r="AB272" s="1"/>
      <c r="AE272" t="s">
        <v>3155</v>
      </c>
      <c r="AF272" t="s">
        <v>5982</v>
      </c>
      <c r="AG272" t="s">
        <v>5988</v>
      </c>
    </row>
    <row r="273" spans="1:33" x14ac:dyDescent="0.3">
      <c r="A273" s="4">
        <v>272</v>
      </c>
      <c r="B273" s="6" t="s">
        <v>3157</v>
      </c>
      <c r="C273" t="s">
        <v>3173</v>
      </c>
      <c r="D273" t="s">
        <v>3505</v>
      </c>
      <c r="F273" t="s">
        <v>3853</v>
      </c>
      <c r="G273" s="1"/>
      <c r="H273">
        <v>2022</v>
      </c>
      <c r="I273" t="s">
        <v>2830</v>
      </c>
      <c r="J273" t="s">
        <v>2830</v>
      </c>
      <c r="K273">
        <v>481</v>
      </c>
      <c r="L273">
        <v>486</v>
      </c>
      <c r="M273" t="s">
        <v>4270</v>
      </c>
      <c r="N273" t="s">
        <v>2830</v>
      </c>
      <c r="O273" t="s">
        <v>4812</v>
      </c>
      <c r="P273" t="s">
        <v>5062</v>
      </c>
      <c r="R273" t="s">
        <v>5261</v>
      </c>
      <c r="S273" t="s">
        <v>5670</v>
      </c>
      <c r="AB273" s="1"/>
      <c r="AE273" t="s">
        <v>3155</v>
      </c>
      <c r="AF273" t="s">
        <v>5982</v>
      </c>
      <c r="AG273" t="s">
        <v>5988</v>
      </c>
    </row>
    <row r="274" spans="1:33" x14ac:dyDescent="0.3">
      <c r="A274" s="3">
        <v>273</v>
      </c>
      <c r="B274" s="3" t="s">
        <v>3157</v>
      </c>
      <c r="C274" t="s">
        <v>3174</v>
      </c>
      <c r="D274" t="s">
        <v>3506</v>
      </c>
      <c r="F274" t="s">
        <v>3854</v>
      </c>
      <c r="G274" s="1"/>
      <c r="H274">
        <v>2022</v>
      </c>
      <c r="I274" t="s">
        <v>4113</v>
      </c>
      <c r="J274" t="s">
        <v>4113</v>
      </c>
      <c r="M274" t="s">
        <v>4271</v>
      </c>
      <c r="N274" t="s">
        <v>4667</v>
      </c>
      <c r="O274" t="s">
        <v>2830</v>
      </c>
      <c r="P274" t="s">
        <v>5063</v>
      </c>
      <c r="R274" t="s">
        <v>5262</v>
      </c>
      <c r="S274" t="s">
        <v>5671</v>
      </c>
      <c r="AB274" s="1"/>
      <c r="AE274" t="s">
        <v>5895</v>
      </c>
      <c r="AF274" t="s">
        <v>5981</v>
      </c>
      <c r="AG274" t="s">
        <v>5988</v>
      </c>
    </row>
    <row r="275" spans="1:33" x14ac:dyDescent="0.3">
      <c r="A275" s="4">
        <v>274</v>
      </c>
      <c r="B275" s="6" t="s">
        <v>3157</v>
      </c>
      <c r="C275" t="s">
        <v>3175</v>
      </c>
      <c r="D275" t="s">
        <v>3507</v>
      </c>
      <c r="F275" t="s">
        <v>3855</v>
      </c>
      <c r="G275" s="1"/>
      <c r="H275">
        <v>2022</v>
      </c>
      <c r="I275" t="s">
        <v>4117</v>
      </c>
      <c r="J275" t="s">
        <v>2869</v>
      </c>
      <c r="K275">
        <v>234</v>
      </c>
      <c r="L275">
        <v>250</v>
      </c>
      <c r="M275" t="s">
        <v>4272</v>
      </c>
      <c r="N275" t="s">
        <v>4668</v>
      </c>
      <c r="O275" t="s">
        <v>2830</v>
      </c>
      <c r="P275" t="s">
        <v>5064</v>
      </c>
      <c r="R275" t="s">
        <v>5263</v>
      </c>
      <c r="S275" t="s">
        <v>5672</v>
      </c>
      <c r="AB275" s="1"/>
      <c r="AE275" t="s">
        <v>5894</v>
      </c>
      <c r="AF275" t="s">
        <v>5981</v>
      </c>
      <c r="AG275" t="s">
        <v>5988</v>
      </c>
    </row>
    <row r="276" spans="1:33" x14ac:dyDescent="0.3">
      <c r="A276" s="3">
        <v>275</v>
      </c>
      <c r="B276" s="3" t="s">
        <v>3157</v>
      </c>
      <c r="C276" t="s">
        <v>3176</v>
      </c>
      <c r="D276" t="s">
        <v>3508</v>
      </c>
      <c r="F276" t="s">
        <v>3856</v>
      </c>
      <c r="G276" s="1"/>
      <c r="H276">
        <v>2022</v>
      </c>
      <c r="I276" t="s">
        <v>4115</v>
      </c>
      <c r="J276" t="s">
        <v>2894</v>
      </c>
      <c r="K276">
        <v>1849</v>
      </c>
      <c r="L276">
        <v>1864</v>
      </c>
      <c r="M276" t="s">
        <v>4273</v>
      </c>
      <c r="N276" t="s">
        <v>4669</v>
      </c>
      <c r="O276" t="s">
        <v>2830</v>
      </c>
      <c r="P276" t="s">
        <v>5065</v>
      </c>
      <c r="R276" t="s">
        <v>5264</v>
      </c>
      <c r="S276" t="s">
        <v>5673</v>
      </c>
      <c r="AB276" s="1"/>
      <c r="AE276" t="s">
        <v>5902</v>
      </c>
      <c r="AF276" t="s">
        <v>5981</v>
      </c>
      <c r="AG276" t="s">
        <v>5989</v>
      </c>
    </row>
    <row r="277" spans="1:33" x14ac:dyDescent="0.3">
      <c r="A277" s="4">
        <v>276</v>
      </c>
      <c r="B277" s="6" t="s">
        <v>3157</v>
      </c>
      <c r="C277" t="s">
        <v>3177</v>
      </c>
      <c r="D277" t="s">
        <v>3509</v>
      </c>
      <c r="F277" t="s">
        <v>3857</v>
      </c>
      <c r="G277" s="1"/>
      <c r="H277">
        <v>2022</v>
      </c>
      <c r="I277" t="s">
        <v>2959</v>
      </c>
      <c r="J277" t="s">
        <v>2876</v>
      </c>
      <c r="M277" t="s">
        <v>4274</v>
      </c>
      <c r="N277" t="s">
        <v>4670</v>
      </c>
      <c r="O277" t="s">
        <v>2830</v>
      </c>
      <c r="P277" t="s">
        <v>5066</v>
      </c>
      <c r="R277" t="s">
        <v>5265</v>
      </c>
      <c r="S277" t="s">
        <v>5674</v>
      </c>
      <c r="AB277" s="1"/>
      <c r="AE277" t="s">
        <v>5895</v>
      </c>
      <c r="AF277" t="s">
        <v>5981</v>
      </c>
      <c r="AG277" t="s">
        <v>5988</v>
      </c>
    </row>
    <row r="278" spans="1:33" x14ac:dyDescent="0.3">
      <c r="A278" s="3">
        <v>277</v>
      </c>
      <c r="B278" s="3" t="s">
        <v>3157</v>
      </c>
      <c r="C278" t="s">
        <v>3178</v>
      </c>
      <c r="D278" t="s">
        <v>3510</v>
      </c>
      <c r="F278" t="s">
        <v>3858</v>
      </c>
      <c r="G278" s="1"/>
      <c r="H278">
        <v>2022</v>
      </c>
      <c r="I278" t="s">
        <v>4118</v>
      </c>
      <c r="J278" t="s">
        <v>2830</v>
      </c>
      <c r="M278" t="s">
        <v>4275</v>
      </c>
      <c r="N278" t="s">
        <v>4671</v>
      </c>
      <c r="O278" t="s">
        <v>2830</v>
      </c>
      <c r="P278" t="s">
        <v>5067</v>
      </c>
      <c r="R278" t="s">
        <v>5266</v>
      </c>
      <c r="S278" t="s">
        <v>5675</v>
      </c>
      <c r="AB278" s="1"/>
      <c r="AE278" t="s">
        <v>5899</v>
      </c>
      <c r="AF278" t="s">
        <v>5981</v>
      </c>
      <c r="AG278" t="s">
        <v>5988</v>
      </c>
    </row>
    <row r="279" spans="1:33" x14ac:dyDescent="0.3">
      <c r="A279" s="4">
        <v>278</v>
      </c>
      <c r="B279" s="6" t="s">
        <v>3157</v>
      </c>
      <c r="C279" t="s">
        <v>3179</v>
      </c>
      <c r="D279" t="s">
        <v>3511</v>
      </c>
      <c r="F279" t="s">
        <v>3857</v>
      </c>
      <c r="G279" s="1"/>
      <c r="H279">
        <v>2022</v>
      </c>
      <c r="I279" t="s">
        <v>2959</v>
      </c>
      <c r="J279" t="s">
        <v>2887</v>
      </c>
      <c r="M279" t="s">
        <v>4276</v>
      </c>
      <c r="N279" t="s">
        <v>4670</v>
      </c>
      <c r="O279" t="s">
        <v>2830</v>
      </c>
      <c r="P279" t="s">
        <v>5068</v>
      </c>
      <c r="R279" t="s">
        <v>5267</v>
      </c>
      <c r="S279" t="s">
        <v>5676</v>
      </c>
      <c r="AB279" s="1"/>
      <c r="AE279" t="s">
        <v>5895</v>
      </c>
      <c r="AF279" t="s">
        <v>5981</v>
      </c>
      <c r="AG279" t="s">
        <v>5988</v>
      </c>
    </row>
    <row r="280" spans="1:33" x14ac:dyDescent="0.3">
      <c r="A280" s="3">
        <v>279</v>
      </c>
      <c r="B280" s="3" t="s">
        <v>3157</v>
      </c>
      <c r="C280" t="s">
        <v>3180</v>
      </c>
      <c r="D280" t="s">
        <v>3512</v>
      </c>
      <c r="F280" t="s">
        <v>3859</v>
      </c>
      <c r="G280" s="1"/>
      <c r="H280">
        <v>2022</v>
      </c>
      <c r="I280" t="s">
        <v>4119</v>
      </c>
      <c r="J280" t="s">
        <v>2830</v>
      </c>
      <c r="M280" t="s">
        <v>4277</v>
      </c>
      <c r="N280" t="s">
        <v>4672</v>
      </c>
      <c r="O280" t="s">
        <v>2830</v>
      </c>
      <c r="P280" t="s">
        <v>5069</v>
      </c>
      <c r="R280" t="s">
        <v>5268</v>
      </c>
      <c r="S280" t="s">
        <v>5677</v>
      </c>
      <c r="AB280" s="1"/>
      <c r="AE280" t="s">
        <v>5900</v>
      </c>
      <c r="AF280" t="s">
        <v>5981</v>
      </c>
      <c r="AG280" t="s">
        <v>5988</v>
      </c>
    </row>
    <row r="281" spans="1:33" x14ac:dyDescent="0.3">
      <c r="A281" s="4">
        <v>280</v>
      </c>
      <c r="B281" s="6" t="s">
        <v>3157</v>
      </c>
      <c r="C281" t="s">
        <v>3181</v>
      </c>
      <c r="D281" t="s">
        <v>3513</v>
      </c>
      <c r="F281" t="s">
        <v>3847</v>
      </c>
      <c r="G281" s="1"/>
      <c r="H281">
        <v>2022</v>
      </c>
      <c r="I281" t="s">
        <v>2834</v>
      </c>
      <c r="J281" t="s">
        <v>2830</v>
      </c>
      <c r="M281" t="s">
        <v>4278</v>
      </c>
      <c r="N281" t="s">
        <v>4660</v>
      </c>
      <c r="O281" t="s">
        <v>2830</v>
      </c>
      <c r="P281" t="s">
        <v>5070</v>
      </c>
      <c r="R281" t="s">
        <v>5269</v>
      </c>
      <c r="S281" t="s">
        <v>5678</v>
      </c>
      <c r="AB281" s="1"/>
      <c r="AE281" t="s">
        <v>5900</v>
      </c>
      <c r="AF281" t="s">
        <v>5981</v>
      </c>
      <c r="AG281" t="s">
        <v>5988</v>
      </c>
    </row>
    <row r="282" spans="1:33" x14ac:dyDescent="0.3">
      <c r="A282" s="3">
        <v>281</v>
      </c>
      <c r="B282" s="3" t="s">
        <v>3157</v>
      </c>
      <c r="C282" t="s">
        <v>3182</v>
      </c>
      <c r="D282" t="s">
        <v>3514</v>
      </c>
      <c r="F282" t="s">
        <v>3860</v>
      </c>
      <c r="G282" s="1"/>
      <c r="H282">
        <v>2022</v>
      </c>
      <c r="I282" t="s">
        <v>2833</v>
      </c>
      <c r="J282" t="s">
        <v>2891</v>
      </c>
      <c r="K282">
        <v>341</v>
      </c>
      <c r="L282">
        <v>351</v>
      </c>
      <c r="M282" t="s">
        <v>4279</v>
      </c>
      <c r="N282" t="s">
        <v>4673</v>
      </c>
      <c r="O282" t="s">
        <v>2830</v>
      </c>
      <c r="P282" t="s">
        <v>5071</v>
      </c>
      <c r="R282" t="s">
        <v>5270</v>
      </c>
      <c r="S282" t="s">
        <v>5679</v>
      </c>
      <c r="AB282" s="1"/>
      <c r="AE282" t="s">
        <v>5897</v>
      </c>
      <c r="AF282" t="s">
        <v>5981</v>
      </c>
      <c r="AG282" t="s">
        <v>5988</v>
      </c>
    </row>
    <row r="283" spans="1:33" x14ac:dyDescent="0.3">
      <c r="A283" s="4">
        <v>282</v>
      </c>
      <c r="B283" s="6" t="s">
        <v>3157</v>
      </c>
      <c r="C283" t="s">
        <v>3183</v>
      </c>
      <c r="D283" t="s">
        <v>3515</v>
      </c>
      <c r="F283" t="s">
        <v>3861</v>
      </c>
      <c r="G283" s="1"/>
      <c r="H283">
        <v>2022</v>
      </c>
      <c r="I283" t="s">
        <v>4120</v>
      </c>
      <c r="J283" t="s">
        <v>2891</v>
      </c>
      <c r="K283">
        <v>349</v>
      </c>
      <c r="L283">
        <v>363</v>
      </c>
      <c r="M283" t="s">
        <v>4280</v>
      </c>
      <c r="N283" t="s">
        <v>4674</v>
      </c>
      <c r="O283" t="s">
        <v>2830</v>
      </c>
      <c r="P283" t="s">
        <v>5072</v>
      </c>
      <c r="R283" t="s">
        <v>5271</v>
      </c>
      <c r="S283" t="s">
        <v>2830</v>
      </c>
      <c r="AB283" s="1"/>
      <c r="AE283" t="s">
        <v>5903</v>
      </c>
      <c r="AF283" t="s">
        <v>5981</v>
      </c>
      <c r="AG283" t="s">
        <v>5988</v>
      </c>
    </row>
    <row r="284" spans="1:33" x14ac:dyDescent="0.3">
      <c r="A284" s="3">
        <v>283</v>
      </c>
      <c r="B284" s="3" t="s">
        <v>3157</v>
      </c>
      <c r="C284" t="s">
        <v>3184</v>
      </c>
      <c r="D284" t="s">
        <v>3516</v>
      </c>
      <c r="F284" t="s">
        <v>3862</v>
      </c>
      <c r="G284" s="1"/>
      <c r="H284">
        <v>2022</v>
      </c>
      <c r="I284" t="s">
        <v>4121</v>
      </c>
      <c r="J284" t="s">
        <v>4243</v>
      </c>
      <c r="K284">
        <v>2467</v>
      </c>
      <c r="L284">
        <v>2479</v>
      </c>
      <c r="M284" t="s">
        <v>4281</v>
      </c>
      <c r="N284" t="s">
        <v>4675</v>
      </c>
      <c r="O284" t="s">
        <v>2830</v>
      </c>
      <c r="P284" t="s">
        <v>5073</v>
      </c>
      <c r="R284" t="s">
        <v>5272</v>
      </c>
      <c r="S284" t="s">
        <v>5680</v>
      </c>
      <c r="AB284" s="1"/>
      <c r="AE284" t="s">
        <v>5904</v>
      </c>
      <c r="AF284" t="s">
        <v>5981</v>
      </c>
      <c r="AG284" t="s">
        <v>5988</v>
      </c>
    </row>
    <row r="285" spans="1:33" x14ac:dyDescent="0.3">
      <c r="A285" s="4">
        <v>284</v>
      </c>
      <c r="B285" s="6" t="s">
        <v>3157</v>
      </c>
      <c r="C285" t="s">
        <v>1064</v>
      </c>
      <c r="D285" t="s">
        <v>3517</v>
      </c>
      <c r="F285" t="s">
        <v>3863</v>
      </c>
      <c r="G285" s="1"/>
      <c r="H285">
        <v>2022</v>
      </c>
      <c r="I285" t="s">
        <v>4122</v>
      </c>
      <c r="J285" t="s">
        <v>2830</v>
      </c>
      <c r="K285">
        <v>1</v>
      </c>
      <c r="L285">
        <v>6</v>
      </c>
      <c r="M285" t="s">
        <v>4282</v>
      </c>
      <c r="N285" t="s">
        <v>4676</v>
      </c>
      <c r="O285" t="s">
        <v>4813</v>
      </c>
      <c r="P285" t="s">
        <v>1070</v>
      </c>
      <c r="R285" t="s">
        <v>5273</v>
      </c>
      <c r="S285" t="s">
        <v>5681</v>
      </c>
      <c r="AB285" s="1"/>
      <c r="AE285" t="s">
        <v>5897</v>
      </c>
      <c r="AF285" t="s">
        <v>5982</v>
      </c>
      <c r="AG285" t="s">
        <v>5988</v>
      </c>
    </row>
    <row r="286" spans="1:33" x14ac:dyDescent="0.3">
      <c r="A286" s="3">
        <v>285</v>
      </c>
      <c r="B286" s="3" t="s">
        <v>3157</v>
      </c>
      <c r="C286" t="s">
        <v>3185</v>
      </c>
      <c r="D286" t="s">
        <v>3518</v>
      </c>
      <c r="F286" t="s">
        <v>3864</v>
      </c>
      <c r="G286" s="1"/>
      <c r="H286">
        <v>2022</v>
      </c>
      <c r="I286" t="s">
        <v>4123</v>
      </c>
      <c r="J286" t="s">
        <v>2830</v>
      </c>
      <c r="M286" t="s">
        <v>4283</v>
      </c>
      <c r="N286" t="s">
        <v>4677</v>
      </c>
      <c r="O286" t="s">
        <v>4814</v>
      </c>
      <c r="P286" t="s">
        <v>2830</v>
      </c>
      <c r="R286" t="s">
        <v>5274</v>
      </c>
      <c r="S286" t="s">
        <v>2830</v>
      </c>
      <c r="AB286" s="1"/>
      <c r="AE286" t="s">
        <v>5904</v>
      </c>
      <c r="AF286" t="s">
        <v>5983</v>
      </c>
      <c r="AG286" t="s">
        <v>5988</v>
      </c>
    </row>
    <row r="287" spans="1:33" x14ac:dyDescent="0.3">
      <c r="A287" s="4">
        <v>286</v>
      </c>
      <c r="B287" s="6" t="s">
        <v>3157</v>
      </c>
      <c r="C287" t="s">
        <v>3186</v>
      </c>
      <c r="D287" t="s">
        <v>3519</v>
      </c>
      <c r="F287" t="s">
        <v>3864</v>
      </c>
      <c r="G287" s="1"/>
      <c r="H287">
        <v>2022</v>
      </c>
      <c r="I287" t="s">
        <v>4123</v>
      </c>
      <c r="J287" t="s">
        <v>2830</v>
      </c>
      <c r="K287">
        <v>333</v>
      </c>
      <c r="L287">
        <v>339</v>
      </c>
      <c r="M287" t="s">
        <v>4284</v>
      </c>
      <c r="N287" t="s">
        <v>4677</v>
      </c>
      <c r="O287" t="s">
        <v>4814</v>
      </c>
      <c r="P287" t="s">
        <v>5074</v>
      </c>
      <c r="R287" t="s">
        <v>5275</v>
      </c>
      <c r="S287" t="s">
        <v>5682</v>
      </c>
      <c r="AB287" s="1"/>
      <c r="AE287" t="s">
        <v>5904</v>
      </c>
      <c r="AF287" t="s">
        <v>5982</v>
      </c>
      <c r="AG287" t="s">
        <v>5988</v>
      </c>
    </row>
    <row r="288" spans="1:33" x14ac:dyDescent="0.3">
      <c r="A288" s="3">
        <v>287</v>
      </c>
      <c r="B288" s="3" t="s">
        <v>3157</v>
      </c>
      <c r="C288" t="s">
        <v>3187</v>
      </c>
      <c r="D288" t="s">
        <v>3520</v>
      </c>
      <c r="F288" t="s">
        <v>3865</v>
      </c>
      <c r="G288" s="1"/>
      <c r="H288">
        <v>2022</v>
      </c>
      <c r="I288" t="s">
        <v>2830</v>
      </c>
      <c r="J288" t="s">
        <v>2830</v>
      </c>
      <c r="M288" t="s">
        <v>4285</v>
      </c>
      <c r="N288" t="s">
        <v>4678</v>
      </c>
      <c r="O288" t="s">
        <v>2830</v>
      </c>
      <c r="P288" t="s">
        <v>2830</v>
      </c>
      <c r="R288" t="s">
        <v>5276</v>
      </c>
      <c r="S288" t="s">
        <v>5683</v>
      </c>
      <c r="AB288" s="1"/>
      <c r="AE288" t="s">
        <v>5905</v>
      </c>
      <c r="AF288" t="s">
        <v>5982</v>
      </c>
      <c r="AG288" t="s">
        <v>5988</v>
      </c>
    </row>
    <row r="289" spans="1:33" x14ac:dyDescent="0.3">
      <c r="A289" s="4">
        <v>288</v>
      </c>
      <c r="B289" s="6" t="s">
        <v>3157</v>
      </c>
      <c r="C289" t="s">
        <v>3188</v>
      </c>
      <c r="D289" t="s">
        <v>3518</v>
      </c>
      <c r="F289" t="s">
        <v>3866</v>
      </c>
      <c r="G289" s="1"/>
      <c r="H289">
        <v>2022</v>
      </c>
      <c r="I289" t="s">
        <v>4124</v>
      </c>
      <c r="J289" t="s">
        <v>2830</v>
      </c>
      <c r="M289" t="s">
        <v>4286</v>
      </c>
      <c r="N289" t="s">
        <v>4679</v>
      </c>
      <c r="O289" t="s">
        <v>4815</v>
      </c>
      <c r="P289" t="s">
        <v>2830</v>
      </c>
      <c r="R289" t="s">
        <v>5277</v>
      </c>
      <c r="S289" t="s">
        <v>2830</v>
      </c>
      <c r="AB289" s="1"/>
      <c r="AE289" t="s">
        <v>5904</v>
      </c>
      <c r="AF289" t="s">
        <v>5983</v>
      </c>
      <c r="AG289" t="s">
        <v>5988</v>
      </c>
    </row>
    <row r="290" spans="1:33" x14ac:dyDescent="0.3">
      <c r="A290" s="3">
        <v>289</v>
      </c>
      <c r="B290" s="3" t="s">
        <v>3157</v>
      </c>
      <c r="C290" t="s">
        <v>719</v>
      </c>
      <c r="D290" t="s">
        <v>3521</v>
      </c>
      <c r="F290" t="s">
        <v>146</v>
      </c>
      <c r="G290" s="1"/>
      <c r="H290">
        <v>2022</v>
      </c>
      <c r="I290" t="s">
        <v>2876</v>
      </c>
      <c r="J290" t="s">
        <v>2830</v>
      </c>
      <c r="K290">
        <v>115179</v>
      </c>
      <c r="L290">
        <v>115191</v>
      </c>
      <c r="M290" t="s">
        <v>4287</v>
      </c>
      <c r="N290" t="s">
        <v>4680</v>
      </c>
      <c r="O290" t="s">
        <v>2830</v>
      </c>
      <c r="P290" t="s">
        <v>723</v>
      </c>
      <c r="R290" t="s">
        <v>5278</v>
      </c>
      <c r="S290" t="s">
        <v>5684</v>
      </c>
      <c r="AB290" s="1"/>
      <c r="AE290" t="s">
        <v>5897</v>
      </c>
      <c r="AF290" t="s">
        <v>5981</v>
      </c>
      <c r="AG290" t="s">
        <v>5988</v>
      </c>
    </row>
    <row r="291" spans="1:33" x14ac:dyDescent="0.3">
      <c r="A291" s="4">
        <v>290</v>
      </c>
      <c r="B291" s="6" t="s">
        <v>3157</v>
      </c>
      <c r="C291" t="s">
        <v>2394</v>
      </c>
      <c r="D291" t="s">
        <v>3522</v>
      </c>
      <c r="F291" t="s">
        <v>2397</v>
      </c>
      <c r="G291" s="1"/>
      <c r="H291">
        <v>2022</v>
      </c>
      <c r="I291" t="s">
        <v>2830</v>
      </c>
      <c r="J291" t="s">
        <v>2830</v>
      </c>
      <c r="K291">
        <v>1</v>
      </c>
      <c r="L291">
        <v>1</v>
      </c>
      <c r="M291" t="s">
        <v>4288</v>
      </c>
      <c r="N291" t="s">
        <v>4681</v>
      </c>
      <c r="O291" t="s">
        <v>2830</v>
      </c>
      <c r="P291" t="s">
        <v>2400</v>
      </c>
      <c r="R291" t="s">
        <v>5279</v>
      </c>
      <c r="S291" t="s">
        <v>5685</v>
      </c>
      <c r="AB291" s="1"/>
      <c r="AE291" t="s">
        <v>5897</v>
      </c>
      <c r="AF291" t="s">
        <v>5981</v>
      </c>
      <c r="AG291" t="s">
        <v>5988</v>
      </c>
    </row>
    <row r="292" spans="1:33" x14ac:dyDescent="0.3">
      <c r="A292" s="3">
        <v>291</v>
      </c>
      <c r="B292" s="3" t="s">
        <v>3157</v>
      </c>
      <c r="C292" t="s">
        <v>3189</v>
      </c>
      <c r="D292" t="s">
        <v>3523</v>
      </c>
      <c r="F292" t="s">
        <v>3867</v>
      </c>
      <c r="G292" s="1"/>
      <c r="H292">
        <v>2022</v>
      </c>
      <c r="I292" t="s">
        <v>2830</v>
      </c>
      <c r="J292" t="s">
        <v>2830</v>
      </c>
      <c r="M292" t="s">
        <v>4289</v>
      </c>
      <c r="N292" t="s">
        <v>4682</v>
      </c>
      <c r="O292" t="s">
        <v>2830</v>
      </c>
      <c r="P292" t="s">
        <v>5075</v>
      </c>
      <c r="R292" t="s">
        <v>5280</v>
      </c>
      <c r="S292" t="s">
        <v>5686</v>
      </c>
      <c r="AB292" s="1"/>
      <c r="AE292" t="s">
        <v>5906</v>
      </c>
      <c r="AF292" t="s">
        <v>5981</v>
      </c>
      <c r="AG292" t="s">
        <v>5988</v>
      </c>
    </row>
    <row r="293" spans="1:33" x14ac:dyDescent="0.3">
      <c r="A293" s="4">
        <v>292</v>
      </c>
      <c r="B293" s="6" t="s">
        <v>3157</v>
      </c>
      <c r="C293" t="s">
        <v>1506</v>
      </c>
      <c r="D293" t="s">
        <v>3524</v>
      </c>
      <c r="F293" t="s">
        <v>3868</v>
      </c>
      <c r="G293" s="1"/>
      <c r="H293">
        <v>2022</v>
      </c>
      <c r="I293" t="s">
        <v>4125</v>
      </c>
      <c r="J293" t="s">
        <v>2830</v>
      </c>
      <c r="K293">
        <v>1097</v>
      </c>
      <c r="L293">
        <v>1101</v>
      </c>
      <c r="M293" t="s">
        <v>4290</v>
      </c>
      <c r="N293" t="s">
        <v>4683</v>
      </c>
      <c r="O293" t="s">
        <v>4816</v>
      </c>
      <c r="P293" t="s">
        <v>2830</v>
      </c>
      <c r="R293" t="s">
        <v>5281</v>
      </c>
      <c r="S293" t="s">
        <v>5687</v>
      </c>
      <c r="AB293" s="1"/>
      <c r="AE293" t="s">
        <v>5907</v>
      </c>
      <c r="AF293" t="s">
        <v>5982</v>
      </c>
      <c r="AG293" t="s">
        <v>5988</v>
      </c>
    </row>
    <row r="294" spans="1:33" x14ac:dyDescent="0.3">
      <c r="A294" s="3">
        <v>293</v>
      </c>
      <c r="B294" s="3" t="s">
        <v>3157</v>
      </c>
      <c r="C294" t="s">
        <v>2512</v>
      </c>
      <c r="D294" t="s">
        <v>3525</v>
      </c>
      <c r="F294" t="s">
        <v>3869</v>
      </c>
      <c r="G294" s="1"/>
      <c r="H294">
        <v>2022</v>
      </c>
      <c r="I294" t="s">
        <v>4125</v>
      </c>
      <c r="J294" t="s">
        <v>2830</v>
      </c>
      <c r="K294">
        <v>153</v>
      </c>
      <c r="L294">
        <v>165</v>
      </c>
      <c r="M294" t="s">
        <v>4291</v>
      </c>
      <c r="N294" t="s">
        <v>4684</v>
      </c>
      <c r="O294" t="s">
        <v>4817</v>
      </c>
      <c r="P294" t="s">
        <v>2519</v>
      </c>
      <c r="R294" t="s">
        <v>5282</v>
      </c>
      <c r="S294" t="s">
        <v>5688</v>
      </c>
      <c r="AB294" s="1"/>
      <c r="AE294" t="s">
        <v>5908</v>
      </c>
      <c r="AF294" t="s">
        <v>5982</v>
      </c>
      <c r="AG294" t="s">
        <v>5988</v>
      </c>
    </row>
    <row r="295" spans="1:33" x14ac:dyDescent="0.3">
      <c r="A295" s="4">
        <v>294</v>
      </c>
      <c r="B295" s="6" t="s">
        <v>3157</v>
      </c>
      <c r="C295" t="s">
        <v>3190</v>
      </c>
      <c r="D295" t="s">
        <v>3518</v>
      </c>
      <c r="F295" t="s">
        <v>3190</v>
      </c>
      <c r="G295" s="1"/>
      <c r="H295">
        <v>2022</v>
      </c>
      <c r="I295" t="s">
        <v>2830</v>
      </c>
      <c r="J295" t="s">
        <v>2830</v>
      </c>
      <c r="M295" t="s">
        <v>4292</v>
      </c>
      <c r="N295" t="s">
        <v>2830</v>
      </c>
      <c r="O295" t="s">
        <v>4818</v>
      </c>
      <c r="P295" t="s">
        <v>2830</v>
      </c>
      <c r="R295" t="s">
        <v>5283</v>
      </c>
      <c r="S295" t="s">
        <v>2830</v>
      </c>
      <c r="AB295" s="1"/>
      <c r="AE295" t="s">
        <v>5897</v>
      </c>
      <c r="AF295" t="s">
        <v>5983</v>
      </c>
      <c r="AG295" t="s">
        <v>5988</v>
      </c>
    </row>
    <row r="296" spans="1:33" x14ac:dyDescent="0.3">
      <c r="A296" s="3">
        <v>295</v>
      </c>
      <c r="B296" s="3" t="s">
        <v>3157</v>
      </c>
      <c r="C296" t="s">
        <v>3191</v>
      </c>
      <c r="D296" t="s">
        <v>3526</v>
      </c>
      <c r="F296" t="s">
        <v>3870</v>
      </c>
      <c r="G296" s="1"/>
      <c r="H296">
        <v>2022</v>
      </c>
      <c r="I296" t="s">
        <v>4126</v>
      </c>
      <c r="J296" t="s">
        <v>2830</v>
      </c>
      <c r="M296" t="s">
        <v>4293</v>
      </c>
      <c r="N296" t="s">
        <v>4685</v>
      </c>
      <c r="O296" t="s">
        <v>4819</v>
      </c>
      <c r="P296" t="s">
        <v>5076</v>
      </c>
      <c r="R296" t="s">
        <v>5284</v>
      </c>
      <c r="S296" t="s">
        <v>2830</v>
      </c>
      <c r="AB296" s="1"/>
      <c r="AE296" t="s">
        <v>5903</v>
      </c>
      <c r="AF296" t="s">
        <v>5982</v>
      </c>
      <c r="AG296" t="s">
        <v>5988</v>
      </c>
    </row>
    <row r="297" spans="1:33" x14ac:dyDescent="0.3">
      <c r="A297" s="4">
        <v>296</v>
      </c>
      <c r="B297" s="6" t="s">
        <v>3157</v>
      </c>
      <c r="C297" t="s">
        <v>3192</v>
      </c>
      <c r="D297" t="s">
        <v>3518</v>
      </c>
      <c r="F297" t="s">
        <v>3864</v>
      </c>
      <c r="G297" s="1"/>
      <c r="H297">
        <v>2022</v>
      </c>
      <c r="I297" t="s">
        <v>4127</v>
      </c>
      <c r="J297" t="s">
        <v>2830</v>
      </c>
      <c r="M297" t="s">
        <v>4294</v>
      </c>
      <c r="N297" t="s">
        <v>4677</v>
      </c>
      <c r="O297" t="s">
        <v>4820</v>
      </c>
      <c r="P297" t="s">
        <v>2830</v>
      </c>
      <c r="R297" t="s">
        <v>5285</v>
      </c>
      <c r="S297" t="s">
        <v>2830</v>
      </c>
      <c r="AB297" s="1"/>
      <c r="AE297" t="s">
        <v>5904</v>
      </c>
      <c r="AF297" t="s">
        <v>5983</v>
      </c>
      <c r="AG297" t="s">
        <v>5988</v>
      </c>
    </row>
    <row r="298" spans="1:33" x14ac:dyDescent="0.3">
      <c r="A298" s="3">
        <v>297</v>
      </c>
      <c r="B298" s="3" t="s">
        <v>3157</v>
      </c>
      <c r="C298" t="s">
        <v>3192</v>
      </c>
      <c r="D298" t="s">
        <v>3518</v>
      </c>
      <c r="F298" t="s">
        <v>3864</v>
      </c>
      <c r="G298" s="1"/>
      <c r="H298">
        <v>2022</v>
      </c>
      <c r="I298" t="s">
        <v>4128</v>
      </c>
      <c r="J298" t="s">
        <v>2830</v>
      </c>
      <c r="M298" t="s">
        <v>4294</v>
      </c>
      <c r="N298" t="s">
        <v>4677</v>
      </c>
      <c r="O298" t="s">
        <v>4821</v>
      </c>
      <c r="P298" t="s">
        <v>2830</v>
      </c>
      <c r="R298" t="s">
        <v>5286</v>
      </c>
      <c r="S298" t="s">
        <v>2830</v>
      </c>
      <c r="AB298" s="1"/>
      <c r="AE298" t="s">
        <v>5904</v>
      </c>
      <c r="AF298" t="s">
        <v>5983</v>
      </c>
      <c r="AG298" t="s">
        <v>5988</v>
      </c>
    </row>
    <row r="299" spans="1:33" x14ac:dyDescent="0.3">
      <c r="A299" s="4">
        <v>298</v>
      </c>
      <c r="B299" s="6" t="s">
        <v>3157</v>
      </c>
      <c r="C299" t="s">
        <v>3192</v>
      </c>
      <c r="D299" t="s">
        <v>3518</v>
      </c>
      <c r="F299" t="s">
        <v>3864</v>
      </c>
      <c r="G299" s="1"/>
      <c r="H299">
        <v>2022</v>
      </c>
      <c r="I299" t="s">
        <v>4129</v>
      </c>
      <c r="J299" t="s">
        <v>2830</v>
      </c>
      <c r="M299" t="s">
        <v>4294</v>
      </c>
      <c r="N299" t="s">
        <v>4677</v>
      </c>
      <c r="O299" t="s">
        <v>4822</v>
      </c>
      <c r="P299" t="s">
        <v>2830</v>
      </c>
      <c r="R299" t="s">
        <v>5287</v>
      </c>
      <c r="S299" t="s">
        <v>2830</v>
      </c>
      <c r="AB299" s="1"/>
      <c r="AE299" t="s">
        <v>5904</v>
      </c>
      <c r="AF299" t="s">
        <v>5983</v>
      </c>
      <c r="AG299" t="s">
        <v>5988</v>
      </c>
    </row>
    <row r="300" spans="1:33" x14ac:dyDescent="0.3">
      <c r="A300" s="3">
        <v>299</v>
      </c>
      <c r="B300" s="3" t="s">
        <v>3157</v>
      </c>
      <c r="C300" t="s">
        <v>389</v>
      </c>
      <c r="D300" t="s">
        <v>3527</v>
      </c>
      <c r="F300" t="s">
        <v>3871</v>
      </c>
      <c r="G300" s="1"/>
      <c r="H300">
        <v>2022</v>
      </c>
      <c r="I300" t="s">
        <v>2830</v>
      </c>
      <c r="J300" t="s">
        <v>2830</v>
      </c>
      <c r="K300">
        <v>321</v>
      </c>
      <c r="L300">
        <v>326</v>
      </c>
      <c r="M300" t="s">
        <v>4295</v>
      </c>
      <c r="N300" t="s">
        <v>2830</v>
      </c>
      <c r="O300" t="s">
        <v>4823</v>
      </c>
      <c r="P300" t="s">
        <v>396</v>
      </c>
      <c r="R300" t="s">
        <v>5288</v>
      </c>
      <c r="S300" t="s">
        <v>5689</v>
      </c>
      <c r="AB300" s="1"/>
      <c r="AE300" t="s">
        <v>5897</v>
      </c>
      <c r="AF300" t="s">
        <v>5982</v>
      </c>
      <c r="AG300" t="s">
        <v>5988</v>
      </c>
    </row>
    <row r="301" spans="1:33" x14ac:dyDescent="0.3">
      <c r="A301" s="4">
        <v>300</v>
      </c>
      <c r="B301" s="6" t="s">
        <v>3157</v>
      </c>
      <c r="C301" t="s">
        <v>3192</v>
      </c>
      <c r="D301" t="s">
        <v>3518</v>
      </c>
      <c r="F301" t="s">
        <v>3864</v>
      </c>
      <c r="G301" s="1"/>
      <c r="H301">
        <v>2022</v>
      </c>
      <c r="I301" t="s">
        <v>4130</v>
      </c>
      <c r="J301" t="s">
        <v>2830</v>
      </c>
      <c r="M301" t="s">
        <v>4294</v>
      </c>
      <c r="N301" t="s">
        <v>4677</v>
      </c>
      <c r="O301" t="s">
        <v>4824</v>
      </c>
      <c r="P301" t="s">
        <v>2830</v>
      </c>
      <c r="R301" t="s">
        <v>5289</v>
      </c>
      <c r="S301" t="s">
        <v>2830</v>
      </c>
      <c r="AB301" s="1"/>
      <c r="AE301" t="s">
        <v>5904</v>
      </c>
      <c r="AF301" t="s">
        <v>5983</v>
      </c>
      <c r="AG301" t="s">
        <v>5988</v>
      </c>
    </row>
    <row r="302" spans="1:33" x14ac:dyDescent="0.3">
      <c r="A302" s="3">
        <v>301</v>
      </c>
      <c r="B302" s="3" t="s">
        <v>3157</v>
      </c>
      <c r="C302" t="s">
        <v>463</v>
      </c>
      <c r="D302" t="s">
        <v>3528</v>
      </c>
      <c r="F302" t="s">
        <v>3872</v>
      </c>
      <c r="G302" s="1"/>
      <c r="H302">
        <v>2022</v>
      </c>
      <c r="I302" t="s">
        <v>2830</v>
      </c>
      <c r="J302" t="s">
        <v>2830</v>
      </c>
      <c r="K302">
        <v>840</v>
      </c>
      <c r="L302">
        <v>845</v>
      </c>
      <c r="M302" t="s">
        <v>4296</v>
      </c>
      <c r="N302" t="s">
        <v>2830</v>
      </c>
      <c r="O302" t="s">
        <v>4825</v>
      </c>
      <c r="P302" t="s">
        <v>469</v>
      </c>
      <c r="R302" t="s">
        <v>5290</v>
      </c>
      <c r="S302" t="s">
        <v>5690</v>
      </c>
      <c r="AB302" s="1"/>
      <c r="AE302" t="s">
        <v>5897</v>
      </c>
      <c r="AF302" t="s">
        <v>5982</v>
      </c>
      <c r="AG302" t="s">
        <v>5988</v>
      </c>
    </row>
    <row r="303" spans="1:33" x14ac:dyDescent="0.3">
      <c r="A303" s="4">
        <v>302</v>
      </c>
      <c r="B303" s="6" t="s">
        <v>3157</v>
      </c>
      <c r="C303" t="s">
        <v>1480</v>
      </c>
      <c r="D303" t="s">
        <v>3529</v>
      </c>
      <c r="F303" t="s">
        <v>3873</v>
      </c>
      <c r="G303" s="1"/>
      <c r="H303">
        <v>2022</v>
      </c>
      <c r="I303" t="s">
        <v>2830</v>
      </c>
      <c r="J303" t="s">
        <v>2830</v>
      </c>
      <c r="M303" t="s">
        <v>4297</v>
      </c>
      <c r="N303" t="s">
        <v>2830</v>
      </c>
      <c r="O303" t="s">
        <v>4826</v>
      </c>
      <c r="P303" t="s">
        <v>1487</v>
      </c>
      <c r="R303" t="s">
        <v>5291</v>
      </c>
      <c r="S303" t="s">
        <v>5691</v>
      </c>
      <c r="AB303" s="1"/>
      <c r="AE303" t="s">
        <v>5897</v>
      </c>
      <c r="AF303" t="s">
        <v>5982</v>
      </c>
      <c r="AG303" t="s">
        <v>5988</v>
      </c>
    </row>
    <row r="304" spans="1:33" x14ac:dyDescent="0.3">
      <c r="A304" s="3">
        <v>303</v>
      </c>
      <c r="B304" s="3" t="s">
        <v>3157</v>
      </c>
      <c r="C304" t="s">
        <v>3193</v>
      </c>
      <c r="D304" t="s">
        <v>3530</v>
      </c>
      <c r="F304" t="s">
        <v>3874</v>
      </c>
      <c r="G304" s="1"/>
      <c r="H304">
        <v>2022</v>
      </c>
      <c r="I304" t="s">
        <v>2830</v>
      </c>
      <c r="J304" t="s">
        <v>2830</v>
      </c>
      <c r="K304">
        <v>444</v>
      </c>
      <c r="L304">
        <v>448</v>
      </c>
      <c r="M304" t="s">
        <v>4298</v>
      </c>
      <c r="N304" t="s">
        <v>4686</v>
      </c>
      <c r="O304" t="s">
        <v>4827</v>
      </c>
      <c r="P304" t="s">
        <v>5077</v>
      </c>
      <c r="R304" t="s">
        <v>5292</v>
      </c>
      <c r="S304" t="s">
        <v>5692</v>
      </c>
      <c r="AB304" s="1"/>
      <c r="AE304" t="s">
        <v>5909</v>
      </c>
      <c r="AF304" t="s">
        <v>5982</v>
      </c>
      <c r="AG304" t="s">
        <v>5988</v>
      </c>
    </row>
    <row r="305" spans="1:33" x14ac:dyDescent="0.3">
      <c r="A305" s="4">
        <v>304</v>
      </c>
      <c r="B305" s="6" t="s">
        <v>3157</v>
      </c>
      <c r="C305" t="s">
        <v>3194</v>
      </c>
      <c r="D305" t="s">
        <v>3531</v>
      </c>
      <c r="F305" t="s">
        <v>3864</v>
      </c>
      <c r="G305" s="1"/>
      <c r="H305">
        <v>2022</v>
      </c>
      <c r="I305" t="s">
        <v>4131</v>
      </c>
      <c r="J305" t="s">
        <v>2830</v>
      </c>
      <c r="K305">
        <v>139</v>
      </c>
      <c r="L305">
        <v>150</v>
      </c>
      <c r="M305" t="s">
        <v>4299</v>
      </c>
      <c r="N305" t="s">
        <v>4677</v>
      </c>
      <c r="O305" t="s">
        <v>4828</v>
      </c>
      <c r="P305" t="s">
        <v>5078</v>
      </c>
      <c r="R305" t="s">
        <v>5293</v>
      </c>
      <c r="S305" t="s">
        <v>5693</v>
      </c>
      <c r="AB305" s="1"/>
      <c r="AE305" t="s">
        <v>5904</v>
      </c>
      <c r="AF305" t="s">
        <v>5982</v>
      </c>
      <c r="AG305" t="s">
        <v>5988</v>
      </c>
    </row>
    <row r="306" spans="1:33" x14ac:dyDescent="0.3">
      <c r="A306" s="3">
        <v>305</v>
      </c>
      <c r="B306" s="3" t="s">
        <v>3157</v>
      </c>
      <c r="C306" t="s">
        <v>3195</v>
      </c>
      <c r="D306" t="s">
        <v>3532</v>
      </c>
      <c r="F306" t="s">
        <v>3875</v>
      </c>
      <c r="G306" s="1"/>
      <c r="H306">
        <v>2022</v>
      </c>
      <c r="I306" t="s">
        <v>4132</v>
      </c>
      <c r="J306" t="s">
        <v>2830</v>
      </c>
      <c r="K306">
        <v>424</v>
      </c>
      <c r="L306">
        <v>431</v>
      </c>
      <c r="M306" t="s">
        <v>4300</v>
      </c>
      <c r="N306" t="s">
        <v>4687</v>
      </c>
      <c r="O306" t="s">
        <v>4829</v>
      </c>
      <c r="P306" t="s">
        <v>5079</v>
      </c>
      <c r="R306" t="s">
        <v>5294</v>
      </c>
      <c r="S306" t="s">
        <v>5694</v>
      </c>
      <c r="AB306" s="1"/>
      <c r="AE306" t="s">
        <v>5904</v>
      </c>
      <c r="AF306" t="s">
        <v>5982</v>
      </c>
      <c r="AG306" t="s">
        <v>5988</v>
      </c>
    </row>
    <row r="307" spans="1:33" x14ac:dyDescent="0.3">
      <c r="A307" s="4">
        <v>306</v>
      </c>
      <c r="B307" s="6" t="s">
        <v>3157</v>
      </c>
      <c r="C307" t="s">
        <v>3196</v>
      </c>
      <c r="D307" t="s">
        <v>3532</v>
      </c>
      <c r="F307" t="s">
        <v>3875</v>
      </c>
      <c r="G307" s="1"/>
      <c r="H307">
        <v>2022</v>
      </c>
      <c r="I307" t="s">
        <v>4132</v>
      </c>
      <c r="J307" t="s">
        <v>2830</v>
      </c>
      <c r="K307">
        <v>383</v>
      </c>
      <c r="L307">
        <v>391</v>
      </c>
      <c r="M307" t="s">
        <v>4301</v>
      </c>
      <c r="N307" t="s">
        <v>4687</v>
      </c>
      <c r="O307" t="s">
        <v>4829</v>
      </c>
      <c r="P307" t="s">
        <v>5080</v>
      </c>
      <c r="R307" t="s">
        <v>5295</v>
      </c>
      <c r="S307" t="s">
        <v>5695</v>
      </c>
      <c r="AB307" s="1"/>
      <c r="AE307" t="s">
        <v>5904</v>
      </c>
      <c r="AF307" t="s">
        <v>5982</v>
      </c>
      <c r="AG307" t="s">
        <v>5988</v>
      </c>
    </row>
    <row r="308" spans="1:33" x14ac:dyDescent="0.3">
      <c r="A308" s="3">
        <v>307</v>
      </c>
      <c r="B308" s="3" t="s">
        <v>3157</v>
      </c>
      <c r="C308" t="s">
        <v>2740</v>
      </c>
      <c r="D308" t="s">
        <v>3533</v>
      </c>
      <c r="F308" t="s">
        <v>3876</v>
      </c>
      <c r="G308" s="1"/>
      <c r="H308">
        <v>2022</v>
      </c>
      <c r="I308" t="s">
        <v>4133</v>
      </c>
      <c r="J308" t="s">
        <v>2830</v>
      </c>
      <c r="K308">
        <v>2263</v>
      </c>
      <c r="L308">
        <v>2276</v>
      </c>
      <c r="M308" t="s">
        <v>4302</v>
      </c>
      <c r="N308" t="s">
        <v>4688</v>
      </c>
      <c r="O308" t="s">
        <v>4830</v>
      </c>
      <c r="P308" t="s">
        <v>2744</v>
      </c>
      <c r="R308" t="s">
        <v>5296</v>
      </c>
      <c r="S308" t="s">
        <v>5696</v>
      </c>
      <c r="AB308" s="1"/>
      <c r="AE308" t="s">
        <v>5908</v>
      </c>
      <c r="AF308" t="s">
        <v>5982</v>
      </c>
      <c r="AG308" t="s">
        <v>5988</v>
      </c>
    </row>
    <row r="309" spans="1:33" x14ac:dyDescent="0.3">
      <c r="A309" s="4">
        <v>308</v>
      </c>
      <c r="B309" s="6" t="s">
        <v>3157</v>
      </c>
      <c r="C309" t="s">
        <v>2463</v>
      </c>
      <c r="D309" t="s">
        <v>3534</v>
      </c>
      <c r="F309" t="s">
        <v>3876</v>
      </c>
      <c r="G309" s="1"/>
      <c r="H309">
        <v>2022</v>
      </c>
      <c r="I309" t="s">
        <v>4133</v>
      </c>
      <c r="J309" t="s">
        <v>2830</v>
      </c>
      <c r="K309">
        <v>2549</v>
      </c>
      <c r="L309">
        <v>2561</v>
      </c>
      <c r="M309" t="s">
        <v>4303</v>
      </c>
      <c r="N309" t="s">
        <v>4688</v>
      </c>
      <c r="O309" t="s">
        <v>4830</v>
      </c>
      <c r="P309" t="s">
        <v>2470</v>
      </c>
      <c r="R309" t="s">
        <v>5297</v>
      </c>
      <c r="S309" t="s">
        <v>5697</v>
      </c>
      <c r="AB309" s="1"/>
      <c r="AE309" t="s">
        <v>5908</v>
      </c>
      <c r="AF309" t="s">
        <v>5982</v>
      </c>
      <c r="AG309" t="s">
        <v>5988</v>
      </c>
    </row>
    <row r="310" spans="1:33" x14ac:dyDescent="0.3">
      <c r="A310" s="3">
        <v>309</v>
      </c>
      <c r="B310" s="3" t="s">
        <v>3157</v>
      </c>
      <c r="C310" t="s">
        <v>802</v>
      </c>
      <c r="D310" t="s">
        <v>3535</v>
      </c>
      <c r="F310" t="s">
        <v>3877</v>
      </c>
      <c r="G310" s="1"/>
      <c r="H310">
        <v>2022</v>
      </c>
      <c r="I310" t="s">
        <v>2830</v>
      </c>
      <c r="J310" t="s">
        <v>2830</v>
      </c>
      <c r="K310">
        <v>129</v>
      </c>
      <c r="L310">
        <v>134</v>
      </c>
      <c r="M310" t="s">
        <v>4304</v>
      </c>
      <c r="N310" t="s">
        <v>2830</v>
      </c>
      <c r="O310" t="s">
        <v>4831</v>
      </c>
      <c r="P310" t="s">
        <v>808</v>
      </c>
      <c r="R310" t="s">
        <v>5298</v>
      </c>
      <c r="S310" t="s">
        <v>5698</v>
      </c>
      <c r="AB310" s="1"/>
      <c r="AE310" t="s">
        <v>5897</v>
      </c>
      <c r="AF310" t="s">
        <v>5982</v>
      </c>
      <c r="AG310" t="s">
        <v>5988</v>
      </c>
    </row>
    <row r="311" spans="1:33" x14ac:dyDescent="0.3">
      <c r="A311" s="4">
        <v>310</v>
      </c>
      <c r="B311" s="6" t="s">
        <v>3157</v>
      </c>
      <c r="C311" t="s">
        <v>3197</v>
      </c>
      <c r="D311" t="s">
        <v>3536</v>
      </c>
      <c r="F311" t="s">
        <v>3878</v>
      </c>
      <c r="G311" s="1"/>
      <c r="H311">
        <v>2022</v>
      </c>
      <c r="I311" t="s">
        <v>4134</v>
      </c>
      <c r="J311" t="s">
        <v>2830</v>
      </c>
      <c r="M311" t="s">
        <v>4305</v>
      </c>
      <c r="N311" t="s">
        <v>4689</v>
      </c>
      <c r="O311" t="s">
        <v>2830</v>
      </c>
      <c r="P311" t="s">
        <v>5081</v>
      </c>
      <c r="R311" t="s">
        <v>5299</v>
      </c>
      <c r="S311" t="s">
        <v>2830</v>
      </c>
      <c r="AB311" s="1"/>
      <c r="AE311" t="s">
        <v>5910</v>
      </c>
      <c r="AF311" t="s">
        <v>5981</v>
      </c>
      <c r="AG311" t="s">
        <v>5988</v>
      </c>
    </row>
    <row r="312" spans="1:33" x14ac:dyDescent="0.3">
      <c r="A312" s="3">
        <v>311</v>
      </c>
      <c r="B312" s="3" t="s">
        <v>3157</v>
      </c>
      <c r="C312" t="s">
        <v>3198</v>
      </c>
      <c r="D312" t="s">
        <v>3537</v>
      </c>
      <c r="F312" t="s">
        <v>3879</v>
      </c>
      <c r="G312" s="1"/>
      <c r="H312">
        <v>2022</v>
      </c>
      <c r="I312" t="s">
        <v>2830</v>
      </c>
      <c r="J312" t="s">
        <v>2830</v>
      </c>
      <c r="M312" t="s">
        <v>4306</v>
      </c>
      <c r="N312" t="s">
        <v>4690</v>
      </c>
      <c r="O312" t="s">
        <v>2830</v>
      </c>
      <c r="P312" t="s">
        <v>5082</v>
      </c>
      <c r="R312" t="s">
        <v>5300</v>
      </c>
      <c r="S312" t="s">
        <v>5699</v>
      </c>
      <c r="AB312" s="1"/>
      <c r="AE312" t="s">
        <v>5894</v>
      </c>
      <c r="AF312" t="s">
        <v>5981</v>
      </c>
      <c r="AG312" t="s">
        <v>5988</v>
      </c>
    </row>
    <row r="313" spans="1:33" x14ac:dyDescent="0.3">
      <c r="A313" s="4">
        <v>312</v>
      </c>
      <c r="B313" s="6" t="s">
        <v>3157</v>
      </c>
      <c r="C313" t="s">
        <v>3199</v>
      </c>
      <c r="D313" t="s">
        <v>3518</v>
      </c>
      <c r="F313" t="s">
        <v>3880</v>
      </c>
      <c r="G313" s="1"/>
      <c r="H313">
        <v>2022</v>
      </c>
      <c r="I313" t="s">
        <v>4135</v>
      </c>
      <c r="J313" t="s">
        <v>2830</v>
      </c>
      <c r="M313" t="s">
        <v>4307</v>
      </c>
      <c r="N313" t="s">
        <v>4691</v>
      </c>
      <c r="O313" t="s">
        <v>4832</v>
      </c>
      <c r="P313" t="s">
        <v>2830</v>
      </c>
      <c r="R313" t="s">
        <v>5301</v>
      </c>
      <c r="S313" t="s">
        <v>2830</v>
      </c>
      <c r="AB313" s="1"/>
      <c r="AE313" t="s">
        <v>5904</v>
      </c>
      <c r="AF313" t="s">
        <v>5983</v>
      </c>
      <c r="AG313" t="s">
        <v>5988</v>
      </c>
    </row>
    <row r="314" spans="1:33" x14ac:dyDescent="0.3">
      <c r="A314" s="3">
        <v>313</v>
      </c>
      <c r="B314" s="3" t="s">
        <v>3157</v>
      </c>
      <c r="C314" t="s">
        <v>253</v>
      </c>
      <c r="D314" t="s">
        <v>3538</v>
      </c>
      <c r="F314" t="s">
        <v>3881</v>
      </c>
      <c r="G314" s="1"/>
      <c r="H314">
        <v>2022</v>
      </c>
      <c r="I314" t="s">
        <v>4133</v>
      </c>
      <c r="J314" t="s">
        <v>2830</v>
      </c>
      <c r="K314">
        <v>623</v>
      </c>
      <c r="L314">
        <v>634</v>
      </c>
      <c r="M314" t="s">
        <v>4308</v>
      </c>
      <c r="N314" t="s">
        <v>4692</v>
      </c>
      <c r="O314" t="s">
        <v>4833</v>
      </c>
      <c r="P314" t="s">
        <v>260</v>
      </c>
      <c r="R314" t="s">
        <v>5302</v>
      </c>
      <c r="S314" t="s">
        <v>5700</v>
      </c>
      <c r="AB314" s="1"/>
      <c r="AE314" t="s">
        <v>5908</v>
      </c>
      <c r="AF314" t="s">
        <v>5982</v>
      </c>
      <c r="AG314" t="s">
        <v>5988</v>
      </c>
    </row>
    <row r="315" spans="1:33" x14ac:dyDescent="0.3">
      <c r="A315" s="4">
        <v>314</v>
      </c>
      <c r="B315" s="6" t="s">
        <v>3157</v>
      </c>
      <c r="C315" t="s">
        <v>1778</v>
      </c>
      <c r="D315" t="s">
        <v>3539</v>
      </c>
      <c r="F315" t="s">
        <v>3881</v>
      </c>
      <c r="G315" s="1"/>
      <c r="H315">
        <v>2022</v>
      </c>
      <c r="I315" t="s">
        <v>4133</v>
      </c>
      <c r="J315" t="s">
        <v>2830</v>
      </c>
      <c r="K315">
        <v>1669</v>
      </c>
      <c r="L315">
        <v>1680</v>
      </c>
      <c r="M315" t="s">
        <v>4309</v>
      </c>
      <c r="N315" t="s">
        <v>4692</v>
      </c>
      <c r="O315" t="s">
        <v>4833</v>
      </c>
      <c r="P315" t="s">
        <v>1782</v>
      </c>
      <c r="R315" t="s">
        <v>5303</v>
      </c>
      <c r="S315" t="s">
        <v>5701</v>
      </c>
      <c r="AB315" s="1"/>
      <c r="AE315" t="s">
        <v>5908</v>
      </c>
      <c r="AF315" t="s">
        <v>5982</v>
      </c>
      <c r="AG315" t="s">
        <v>5988</v>
      </c>
    </row>
    <row r="316" spans="1:33" x14ac:dyDescent="0.3">
      <c r="A316" s="3">
        <v>315</v>
      </c>
      <c r="B316" s="3" t="s">
        <v>3157</v>
      </c>
      <c r="C316" t="s">
        <v>789</v>
      </c>
      <c r="D316" t="s">
        <v>3540</v>
      </c>
      <c r="F316" t="s">
        <v>3882</v>
      </c>
      <c r="G316" s="1"/>
      <c r="H316">
        <v>2022</v>
      </c>
      <c r="I316" t="s">
        <v>2830</v>
      </c>
      <c r="J316" t="s">
        <v>2830</v>
      </c>
      <c r="K316">
        <v>40</v>
      </c>
      <c r="L316">
        <v>48</v>
      </c>
      <c r="M316" t="s">
        <v>4310</v>
      </c>
      <c r="N316" t="s">
        <v>2830</v>
      </c>
      <c r="O316" t="s">
        <v>4834</v>
      </c>
      <c r="P316" t="s">
        <v>796</v>
      </c>
      <c r="R316" t="s">
        <v>5304</v>
      </c>
      <c r="S316" t="s">
        <v>5702</v>
      </c>
      <c r="AB316" s="1"/>
      <c r="AE316" t="s">
        <v>5897</v>
      </c>
      <c r="AF316" t="s">
        <v>5982</v>
      </c>
      <c r="AG316" t="s">
        <v>5988</v>
      </c>
    </row>
    <row r="317" spans="1:33" x14ac:dyDescent="0.3">
      <c r="A317" s="4">
        <v>316</v>
      </c>
      <c r="B317" s="6" t="s">
        <v>3157</v>
      </c>
      <c r="C317" t="s">
        <v>2068</v>
      </c>
      <c r="D317" t="s">
        <v>3541</v>
      </c>
      <c r="F317" t="s">
        <v>3883</v>
      </c>
      <c r="G317" s="1"/>
      <c r="H317">
        <v>2022</v>
      </c>
      <c r="I317" t="s">
        <v>2830</v>
      </c>
      <c r="J317" t="s">
        <v>2830</v>
      </c>
      <c r="K317">
        <v>577</v>
      </c>
      <c r="L317">
        <v>582</v>
      </c>
      <c r="M317" t="s">
        <v>4311</v>
      </c>
      <c r="N317" t="s">
        <v>2830</v>
      </c>
      <c r="O317" t="s">
        <v>4835</v>
      </c>
      <c r="P317" t="s">
        <v>2075</v>
      </c>
      <c r="R317" t="s">
        <v>5305</v>
      </c>
      <c r="S317" t="s">
        <v>5703</v>
      </c>
      <c r="AB317" s="1"/>
      <c r="AE317" t="s">
        <v>5897</v>
      </c>
      <c r="AF317" t="s">
        <v>5982</v>
      </c>
      <c r="AG317" t="s">
        <v>5988</v>
      </c>
    </row>
    <row r="318" spans="1:33" x14ac:dyDescent="0.3">
      <c r="A318" s="3">
        <v>317</v>
      </c>
      <c r="B318" s="3" t="s">
        <v>3157</v>
      </c>
      <c r="C318" t="s">
        <v>1983</v>
      </c>
      <c r="D318" t="s">
        <v>3542</v>
      </c>
      <c r="F318" t="s">
        <v>3884</v>
      </c>
      <c r="G318" s="1"/>
      <c r="H318">
        <v>2022</v>
      </c>
      <c r="I318" t="s">
        <v>4136</v>
      </c>
      <c r="J318" t="s">
        <v>2830</v>
      </c>
      <c r="K318">
        <v>969</v>
      </c>
      <c r="L318">
        <v>974</v>
      </c>
      <c r="M318" t="s">
        <v>4312</v>
      </c>
      <c r="N318" t="s">
        <v>4693</v>
      </c>
      <c r="O318" t="s">
        <v>4836</v>
      </c>
      <c r="P318" t="s">
        <v>1990</v>
      </c>
      <c r="R318" t="s">
        <v>5306</v>
      </c>
      <c r="S318" t="s">
        <v>5704</v>
      </c>
      <c r="AB318" s="1"/>
      <c r="AE318" t="s">
        <v>5908</v>
      </c>
      <c r="AF318" t="s">
        <v>5982</v>
      </c>
      <c r="AG318" t="s">
        <v>5988</v>
      </c>
    </row>
    <row r="319" spans="1:33" x14ac:dyDescent="0.3">
      <c r="A319" s="4">
        <v>318</v>
      </c>
      <c r="B319" s="6" t="s">
        <v>3157</v>
      </c>
      <c r="C319" t="s">
        <v>3200</v>
      </c>
      <c r="D319" t="s">
        <v>3543</v>
      </c>
      <c r="F319" t="s">
        <v>3885</v>
      </c>
      <c r="G319" s="1"/>
      <c r="H319">
        <v>2022</v>
      </c>
      <c r="I319" t="s">
        <v>4137</v>
      </c>
      <c r="J319" t="s">
        <v>2868</v>
      </c>
      <c r="K319">
        <v>66</v>
      </c>
      <c r="L319">
        <v>78</v>
      </c>
      <c r="M319" t="s">
        <v>4313</v>
      </c>
      <c r="N319" t="s">
        <v>4694</v>
      </c>
      <c r="O319" t="s">
        <v>2830</v>
      </c>
      <c r="P319" t="s">
        <v>5083</v>
      </c>
      <c r="R319" t="s">
        <v>5307</v>
      </c>
      <c r="S319" t="s">
        <v>5705</v>
      </c>
      <c r="AB319" s="1"/>
      <c r="AE319" t="s">
        <v>5911</v>
      </c>
      <c r="AF319" t="s">
        <v>5981</v>
      </c>
      <c r="AG319" t="s">
        <v>5990</v>
      </c>
    </row>
    <row r="320" spans="1:33" x14ac:dyDescent="0.3">
      <c r="A320" s="3">
        <v>319</v>
      </c>
      <c r="B320" s="3" t="s">
        <v>3157</v>
      </c>
      <c r="C320" t="s">
        <v>1015</v>
      </c>
      <c r="D320" t="s">
        <v>3544</v>
      </c>
      <c r="F320" t="s">
        <v>1018</v>
      </c>
      <c r="G320" s="1"/>
      <c r="H320">
        <v>2022</v>
      </c>
      <c r="I320" t="s">
        <v>2830</v>
      </c>
      <c r="J320" t="s">
        <v>2830</v>
      </c>
      <c r="M320" t="s">
        <v>4314</v>
      </c>
      <c r="N320" t="s">
        <v>4658</v>
      </c>
      <c r="O320" t="s">
        <v>2830</v>
      </c>
      <c r="P320" t="s">
        <v>1022</v>
      </c>
      <c r="R320" t="s">
        <v>5308</v>
      </c>
      <c r="S320" t="s">
        <v>5706</v>
      </c>
      <c r="AB320" s="1"/>
      <c r="AE320" t="s">
        <v>5897</v>
      </c>
      <c r="AF320" t="s">
        <v>5981</v>
      </c>
      <c r="AG320" t="s">
        <v>5988</v>
      </c>
    </row>
    <row r="321" spans="1:33" x14ac:dyDescent="0.3">
      <c r="A321" s="4">
        <v>320</v>
      </c>
      <c r="B321" s="6" t="s">
        <v>3157</v>
      </c>
      <c r="C321" t="s">
        <v>3201</v>
      </c>
      <c r="D321" t="s">
        <v>3545</v>
      </c>
      <c r="F321" t="s">
        <v>3886</v>
      </c>
      <c r="G321" s="1"/>
      <c r="H321">
        <v>2022</v>
      </c>
      <c r="I321" t="s">
        <v>4138</v>
      </c>
      <c r="J321" t="s">
        <v>2830</v>
      </c>
      <c r="K321">
        <v>602</v>
      </c>
      <c r="L321">
        <v>610</v>
      </c>
      <c r="M321" t="s">
        <v>4315</v>
      </c>
      <c r="N321" t="s">
        <v>4695</v>
      </c>
      <c r="O321" t="s">
        <v>2830</v>
      </c>
      <c r="P321" t="s">
        <v>5084</v>
      </c>
      <c r="R321" t="s">
        <v>5309</v>
      </c>
      <c r="S321" t="s">
        <v>5707</v>
      </c>
      <c r="AB321" s="1"/>
      <c r="AE321" t="s">
        <v>5899</v>
      </c>
      <c r="AF321" t="s">
        <v>5982</v>
      </c>
      <c r="AG321" t="s">
        <v>5988</v>
      </c>
    </row>
    <row r="322" spans="1:33" x14ac:dyDescent="0.3">
      <c r="A322" s="3">
        <v>321</v>
      </c>
      <c r="B322" s="3" t="s">
        <v>3157</v>
      </c>
      <c r="C322" t="s">
        <v>3202</v>
      </c>
      <c r="D322" t="s">
        <v>3546</v>
      </c>
      <c r="F322" t="s">
        <v>3887</v>
      </c>
      <c r="G322" s="1"/>
      <c r="H322">
        <v>2022</v>
      </c>
      <c r="I322" t="s">
        <v>2830</v>
      </c>
      <c r="J322" t="s">
        <v>2830</v>
      </c>
      <c r="M322" t="s">
        <v>4316</v>
      </c>
      <c r="N322" t="s">
        <v>2830</v>
      </c>
      <c r="O322" t="s">
        <v>4837</v>
      </c>
      <c r="P322" t="s">
        <v>5085</v>
      </c>
      <c r="R322" t="s">
        <v>5310</v>
      </c>
      <c r="S322" t="s">
        <v>2830</v>
      </c>
      <c r="AB322" s="1"/>
      <c r="AE322" t="s">
        <v>5912</v>
      </c>
      <c r="AF322" t="s">
        <v>5982</v>
      </c>
      <c r="AG322" t="s">
        <v>5988</v>
      </c>
    </row>
    <row r="323" spans="1:33" x14ac:dyDescent="0.3">
      <c r="A323" s="4">
        <v>322</v>
      </c>
      <c r="B323" s="6" t="s">
        <v>3157</v>
      </c>
      <c r="C323" t="s">
        <v>3203</v>
      </c>
      <c r="D323" t="s">
        <v>3518</v>
      </c>
      <c r="F323" t="s">
        <v>3880</v>
      </c>
      <c r="G323" s="1"/>
      <c r="H323">
        <v>2022</v>
      </c>
      <c r="I323" t="s">
        <v>4139</v>
      </c>
      <c r="J323" t="s">
        <v>2830</v>
      </c>
      <c r="M323" t="s">
        <v>4317</v>
      </c>
      <c r="N323" t="s">
        <v>4691</v>
      </c>
      <c r="O323" t="s">
        <v>4838</v>
      </c>
      <c r="P323" t="s">
        <v>2830</v>
      </c>
      <c r="R323" t="s">
        <v>5311</v>
      </c>
      <c r="S323" t="s">
        <v>2830</v>
      </c>
      <c r="AB323" s="1"/>
      <c r="AE323" t="s">
        <v>5904</v>
      </c>
      <c r="AF323" t="s">
        <v>5983</v>
      </c>
      <c r="AG323" t="s">
        <v>5988</v>
      </c>
    </row>
    <row r="324" spans="1:33" x14ac:dyDescent="0.3">
      <c r="A324" s="3">
        <v>323</v>
      </c>
      <c r="B324" s="3" t="s">
        <v>3157</v>
      </c>
      <c r="C324" t="s">
        <v>3204</v>
      </c>
      <c r="D324" t="s">
        <v>3547</v>
      </c>
      <c r="F324" t="s">
        <v>3888</v>
      </c>
      <c r="G324" s="1"/>
      <c r="H324">
        <v>2022</v>
      </c>
      <c r="I324" t="s">
        <v>2857</v>
      </c>
      <c r="J324" t="s">
        <v>2891</v>
      </c>
      <c r="M324" t="s">
        <v>4318</v>
      </c>
      <c r="N324" t="s">
        <v>4696</v>
      </c>
      <c r="O324" t="s">
        <v>2830</v>
      </c>
      <c r="P324" t="s">
        <v>5086</v>
      </c>
      <c r="R324" t="s">
        <v>5312</v>
      </c>
      <c r="S324" t="s">
        <v>2830</v>
      </c>
      <c r="AB324" s="1"/>
      <c r="AE324" t="s">
        <v>5913</v>
      </c>
      <c r="AF324" t="s">
        <v>5981</v>
      </c>
      <c r="AG324" t="s">
        <v>5988</v>
      </c>
    </row>
    <row r="325" spans="1:33" x14ac:dyDescent="0.3">
      <c r="A325" s="4">
        <v>324</v>
      </c>
      <c r="B325" s="6" t="s">
        <v>3157</v>
      </c>
      <c r="C325" t="s">
        <v>3205</v>
      </c>
      <c r="D325" t="s">
        <v>3548</v>
      </c>
      <c r="F325" t="s">
        <v>3889</v>
      </c>
      <c r="G325" s="1"/>
      <c r="H325">
        <v>2022</v>
      </c>
      <c r="I325" t="s">
        <v>2838</v>
      </c>
      <c r="J325" t="s">
        <v>2830</v>
      </c>
      <c r="K325">
        <v>497</v>
      </c>
      <c r="L325">
        <v>509</v>
      </c>
      <c r="M325" t="s">
        <v>4319</v>
      </c>
      <c r="N325" t="s">
        <v>4697</v>
      </c>
      <c r="O325" t="s">
        <v>2830</v>
      </c>
      <c r="P325" t="s">
        <v>5087</v>
      </c>
      <c r="R325" t="s">
        <v>5313</v>
      </c>
      <c r="S325" t="s">
        <v>5708</v>
      </c>
      <c r="AB325" s="1"/>
      <c r="AE325" t="s">
        <v>5904</v>
      </c>
      <c r="AF325" t="s">
        <v>5984</v>
      </c>
      <c r="AG325" t="s">
        <v>5988</v>
      </c>
    </row>
    <row r="326" spans="1:33" x14ac:dyDescent="0.3">
      <c r="A326" s="3">
        <v>325</v>
      </c>
      <c r="B326" s="3" t="s">
        <v>3157</v>
      </c>
      <c r="C326" t="s">
        <v>3206</v>
      </c>
      <c r="D326" t="s">
        <v>3549</v>
      </c>
      <c r="F326" t="s">
        <v>3890</v>
      </c>
      <c r="G326" s="1"/>
      <c r="H326">
        <v>2022</v>
      </c>
      <c r="I326" t="s">
        <v>4140</v>
      </c>
      <c r="J326" t="s">
        <v>2891</v>
      </c>
      <c r="K326">
        <v>1765</v>
      </c>
      <c r="L326">
        <v>1783</v>
      </c>
      <c r="M326" t="s">
        <v>4320</v>
      </c>
      <c r="N326" t="s">
        <v>4698</v>
      </c>
      <c r="O326" t="s">
        <v>2830</v>
      </c>
      <c r="P326" t="s">
        <v>5088</v>
      </c>
      <c r="R326" t="s">
        <v>5314</v>
      </c>
      <c r="S326" t="s">
        <v>5709</v>
      </c>
      <c r="AB326" s="1"/>
      <c r="AE326" t="s">
        <v>5914</v>
      </c>
      <c r="AF326" t="s">
        <v>5981</v>
      </c>
      <c r="AG326" t="s">
        <v>5988</v>
      </c>
    </row>
    <row r="327" spans="1:33" x14ac:dyDescent="0.3">
      <c r="A327" s="4">
        <v>326</v>
      </c>
      <c r="B327" s="6" t="s">
        <v>3157</v>
      </c>
      <c r="C327" t="s">
        <v>3207</v>
      </c>
      <c r="D327" t="s">
        <v>3550</v>
      </c>
      <c r="F327" t="s">
        <v>3891</v>
      </c>
      <c r="G327" s="1"/>
      <c r="H327">
        <v>2022</v>
      </c>
      <c r="I327" t="s">
        <v>4120</v>
      </c>
      <c r="J327" t="s">
        <v>2891</v>
      </c>
      <c r="M327" t="s">
        <v>4321</v>
      </c>
      <c r="N327" t="s">
        <v>4699</v>
      </c>
      <c r="O327" t="s">
        <v>2830</v>
      </c>
      <c r="P327" t="s">
        <v>5089</v>
      </c>
      <c r="R327" t="s">
        <v>5315</v>
      </c>
      <c r="S327" t="s">
        <v>5710</v>
      </c>
      <c r="AB327" s="1"/>
      <c r="AE327" t="s">
        <v>5894</v>
      </c>
      <c r="AF327" t="s">
        <v>5981</v>
      </c>
      <c r="AG327" t="s">
        <v>5988</v>
      </c>
    </row>
    <row r="328" spans="1:33" x14ac:dyDescent="0.3">
      <c r="A328" s="3">
        <v>327</v>
      </c>
      <c r="B328" s="3" t="s">
        <v>3157</v>
      </c>
      <c r="C328" t="s">
        <v>3208</v>
      </c>
      <c r="D328" t="s">
        <v>3518</v>
      </c>
      <c r="F328" t="s">
        <v>3892</v>
      </c>
      <c r="G328" s="1"/>
      <c r="H328">
        <v>2022</v>
      </c>
      <c r="I328" t="s">
        <v>4141</v>
      </c>
      <c r="J328" t="s">
        <v>2830</v>
      </c>
      <c r="M328" t="s">
        <v>4322</v>
      </c>
      <c r="N328" t="s">
        <v>4700</v>
      </c>
      <c r="O328" t="s">
        <v>4839</v>
      </c>
      <c r="P328" t="s">
        <v>2830</v>
      </c>
      <c r="R328" t="s">
        <v>5316</v>
      </c>
      <c r="S328" t="s">
        <v>2830</v>
      </c>
      <c r="AB328" s="1"/>
      <c r="AE328" t="s">
        <v>5904</v>
      </c>
      <c r="AF328" t="s">
        <v>5983</v>
      </c>
      <c r="AG328" t="s">
        <v>5988</v>
      </c>
    </row>
    <row r="329" spans="1:33" x14ac:dyDescent="0.3">
      <c r="A329" s="4">
        <v>328</v>
      </c>
      <c r="B329" s="6" t="s">
        <v>3157</v>
      </c>
      <c r="C329" t="s">
        <v>3209</v>
      </c>
      <c r="D329" t="s">
        <v>3551</v>
      </c>
      <c r="F329" t="s">
        <v>3893</v>
      </c>
      <c r="G329" s="1"/>
      <c r="H329">
        <v>2021</v>
      </c>
      <c r="I329" t="s">
        <v>2868</v>
      </c>
      <c r="J329" t="s">
        <v>2891</v>
      </c>
      <c r="M329" t="s">
        <v>4323</v>
      </c>
      <c r="N329" t="s">
        <v>4701</v>
      </c>
      <c r="O329" t="s">
        <v>2830</v>
      </c>
      <c r="P329" t="s">
        <v>5090</v>
      </c>
      <c r="R329" t="s">
        <v>5317</v>
      </c>
      <c r="S329" t="s">
        <v>5711</v>
      </c>
      <c r="AB329" s="1"/>
      <c r="AE329" t="s">
        <v>5915</v>
      </c>
      <c r="AF329" t="s">
        <v>5981</v>
      </c>
      <c r="AG329" t="s">
        <v>5988</v>
      </c>
    </row>
    <row r="330" spans="1:33" x14ac:dyDescent="0.3">
      <c r="A330" s="3">
        <v>329</v>
      </c>
      <c r="B330" s="3" t="s">
        <v>3157</v>
      </c>
      <c r="C330" t="s">
        <v>3210</v>
      </c>
      <c r="D330" t="s">
        <v>3552</v>
      </c>
      <c r="F330" t="s">
        <v>3846</v>
      </c>
      <c r="G330" s="1"/>
      <c r="H330">
        <v>2021</v>
      </c>
      <c r="I330" t="s">
        <v>2830</v>
      </c>
      <c r="J330" t="s">
        <v>2830</v>
      </c>
      <c r="K330">
        <v>203</v>
      </c>
      <c r="L330">
        <v>206</v>
      </c>
      <c r="M330" t="s">
        <v>4324</v>
      </c>
      <c r="N330" t="s">
        <v>2830</v>
      </c>
      <c r="O330" t="s">
        <v>4840</v>
      </c>
      <c r="P330" t="s">
        <v>5091</v>
      </c>
      <c r="R330" t="s">
        <v>5318</v>
      </c>
      <c r="S330" t="s">
        <v>5712</v>
      </c>
      <c r="AB330" s="1"/>
      <c r="AE330" t="s">
        <v>3155</v>
      </c>
      <c r="AF330" t="s">
        <v>5982</v>
      </c>
      <c r="AG330" t="s">
        <v>5988</v>
      </c>
    </row>
    <row r="331" spans="1:33" x14ac:dyDescent="0.3">
      <c r="A331" s="4">
        <v>330</v>
      </c>
      <c r="B331" s="6" t="s">
        <v>3157</v>
      </c>
      <c r="C331" t="s">
        <v>3211</v>
      </c>
      <c r="D331" t="s">
        <v>3553</v>
      </c>
      <c r="F331" t="s">
        <v>3845</v>
      </c>
      <c r="G331" s="1"/>
      <c r="H331">
        <v>2021</v>
      </c>
      <c r="I331" t="s">
        <v>4142</v>
      </c>
      <c r="J331" t="s">
        <v>2830</v>
      </c>
      <c r="M331" t="s">
        <v>4325</v>
      </c>
      <c r="N331" t="s">
        <v>4659</v>
      </c>
      <c r="O331" t="s">
        <v>2830</v>
      </c>
      <c r="P331" t="s">
        <v>5092</v>
      </c>
      <c r="R331" t="s">
        <v>5319</v>
      </c>
      <c r="S331" t="s">
        <v>5713</v>
      </c>
      <c r="AB331" s="1"/>
      <c r="AE331" t="s">
        <v>5899</v>
      </c>
      <c r="AF331" t="s">
        <v>5981</v>
      </c>
      <c r="AG331" t="s">
        <v>5988</v>
      </c>
    </row>
    <row r="332" spans="1:33" x14ac:dyDescent="0.3">
      <c r="A332" s="3">
        <v>331</v>
      </c>
      <c r="B332" s="3" t="s">
        <v>3157</v>
      </c>
      <c r="C332" t="s">
        <v>3212</v>
      </c>
      <c r="D332" t="s">
        <v>3554</v>
      </c>
      <c r="F332" t="s">
        <v>3894</v>
      </c>
      <c r="G332" s="1"/>
      <c r="H332">
        <v>2021</v>
      </c>
      <c r="I332" t="s">
        <v>2830</v>
      </c>
      <c r="J332" t="s">
        <v>2830</v>
      </c>
      <c r="K332">
        <v>4373</v>
      </c>
      <c r="L332">
        <v>4382</v>
      </c>
      <c r="M332" t="s">
        <v>4326</v>
      </c>
      <c r="N332" t="s">
        <v>2830</v>
      </c>
      <c r="O332" t="s">
        <v>4841</v>
      </c>
      <c r="P332" t="s">
        <v>5093</v>
      </c>
      <c r="R332" t="s">
        <v>5320</v>
      </c>
      <c r="S332" t="s">
        <v>5714</v>
      </c>
      <c r="AB332" s="1"/>
      <c r="AE332" t="s">
        <v>3155</v>
      </c>
      <c r="AF332" t="s">
        <v>5982</v>
      </c>
      <c r="AG332" t="s">
        <v>5988</v>
      </c>
    </row>
    <row r="333" spans="1:33" x14ac:dyDescent="0.3">
      <c r="A333" s="4">
        <v>332</v>
      </c>
      <c r="B333" s="6" t="s">
        <v>3157</v>
      </c>
      <c r="C333" t="s">
        <v>3213</v>
      </c>
      <c r="D333" t="s">
        <v>3555</v>
      </c>
      <c r="F333" t="s">
        <v>3895</v>
      </c>
      <c r="G333" s="1"/>
      <c r="H333">
        <v>2021</v>
      </c>
      <c r="I333" t="s">
        <v>4143</v>
      </c>
      <c r="J333" t="s">
        <v>2830</v>
      </c>
      <c r="M333" t="s">
        <v>4327</v>
      </c>
      <c r="N333" t="s">
        <v>4702</v>
      </c>
      <c r="O333" t="s">
        <v>2830</v>
      </c>
      <c r="P333" t="s">
        <v>5094</v>
      </c>
      <c r="R333" t="s">
        <v>5321</v>
      </c>
      <c r="S333" t="s">
        <v>5715</v>
      </c>
      <c r="AB333" s="1"/>
      <c r="AE333" t="s">
        <v>5899</v>
      </c>
      <c r="AF333" t="s">
        <v>5981</v>
      </c>
      <c r="AG333" t="s">
        <v>5988</v>
      </c>
    </row>
    <row r="334" spans="1:33" x14ac:dyDescent="0.3">
      <c r="A334" s="3">
        <v>333</v>
      </c>
      <c r="B334" s="3" t="s">
        <v>3157</v>
      </c>
      <c r="C334" t="s">
        <v>3214</v>
      </c>
      <c r="D334" t="s">
        <v>3556</v>
      </c>
      <c r="F334" t="s">
        <v>3896</v>
      </c>
      <c r="G334" s="1"/>
      <c r="H334">
        <v>2021</v>
      </c>
      <c r="I334" t="s">
        <v>4144</v>
      </c>
      <c r="J334" t="s">
        <v>2830</v>
      </c>
      <c r="M334" t="s">
        <v>4328</v>
      </c>
      <c r="N334" t="s">
        <v>2830</v>
      </c>
      <c r="O334" t="s">
        <v>4842</v>
      </c>
      <c r="P334" t="s">
        <v>1178</v>
      </c>
      <c r="R334" t="s">
        <v>5322</v>
      </c>
      <c r="S334" t="s">
        <v>5716</v>
      </c>
      <c r="AB334" s="1"/>
      <c r="AE334" t="s">
        <v>5908</v>
      </c>
      <c r="AF334" t="s">
        <v>5982</v>
      </c>
      <c r="AG334" t="s">
        <v>5988</v>
      </c>
    </row>
    <row r="335" spans="1:33" x14ac:dyDescent="0.3">
      <c r="A335" s="4">
        <v>334</v>
      </c>
      <c r="B335" s="6" t="s">
        <v>3157</v>
      </c>
      <c r="C335" t="s">
        <v>3215</v>
      </c>
      <c r="D335" t="s">
        <v>3557</v>
      </c>
      <c r="F335" t="s">
        <v>3897</v>
      </c>
      <c r="G335" s="1"/>
      <c r="H335">
        <v>2021</v>
      </c>
      <c r="I335" t="s">
        <v>4145</v>
      </c>
      <c r="J335" t="s">
        <v>2830</v>
      </c>
      <c r="M335" t="s">
        <v>4329</v>
      </c>
      <c r="N335" t="s">
        <v>4703</v>
      </c>
      <c r="O335" t="s">
        <v>2830</v>
      </c>
      <c r="P335" t="s">
        <v>5095</v>
      </c>
      <c r="R335" t="s">
        <v>5323</v>
      </c>
      <c r="S335" t="s">
        <v>5717</v>
      </c>
      <c r="AB335" s="1"/>
      <c r="AE335" t="s">
        <v>5899</v>
      </c>
      <c r="AF335" t="s">
        <v>5981</v>
      </c>
      <c r="AG335" t="s">
        <v>5988</v>
      </c>
    </row>
    <row r="336" spans="1:33" x14ac:dyDescent="0.3">
      <c r="A336" s="3">
        <v>335</v>
      </c>
      <c r="B336" s="3" t="s">
        <v>3157</v>
      </c>
      <c r="C336" t="s">
        <v>3216</v>
      </c>
      <c r="D336" t="s">
        <v>3558</v>
      </c>
      <c r="F336" t="s">
        <v>3898</v>
      </c>
      <c r="G336" s="1"/>
      <c r="H336">
        <v>2021</v>
      </c>
      <c r="I336" t="s">
        <v>2913</v>
      </c>
      <c r="J336" t="s">
        <v>2841</v>
      </c>
      <c r="K336">
        <v>326</v>
      </c>
      <c r="L336">
        <v>341</v>
      </c>
      <c r="M336" t="s">
        <v>4330</v>
      </c>
      <c r="N336" t="s">
        <v>4704</v>
      </c>
      <c r="O336" t="s">
        <v>2830</v>
      </c>
      <c r="P336" t="s">
        <v>5096</v>
      </c>
      <c r="R336" t="s">
        <v>5324</v>
      </c>
      <c r="S336" t="s">
        <v>5718</v>
      </c>
      <c r="AB336" s="1"/>
      <c r="AE336" t="s">
        <v>5916</v>
      </c>
      <c r="AF336" t="s">
        <v>5981</v>
      </c>
      <c r="AG336" t="s">
        <v>5988</v>
      </c>
    </row>
    <row r="337" spans="1:33" x14ac:dyDescent="0.3">
      <c r="A337" s="4">
        <v>336</v>
      </c>
      <c r="B337" s="6" t="s">
        <v>3157</v>
      </c>
      <c r="C337" t="s">
        <v>3217</v>
      </c>
      <c r="D337" t="s">
        <v>3559</v>
      </c>
      <c r="F337" t="s">
        <v>3899</v>
      </c>
      <c r="G337" s="1"/>
      <c r="H337">
        <v>2021</v>
      </c>
      <c r="I337" t="s">
        <v>2830</v>
      </c>
      <c r="J337" t="s">
        <v>2830</v>
      </c>
      <c r="M337" t="s">
        <v>4331</v>
      </c>
      <c r="N337" t="s">
        <v>4705</v>
      </c>
      <c r="O337" t="s">
        <v>2830</v>
      </c>
      <c r="P337" t="s">
        <v>2830</v>
      </c>
      <c r="R337" t="s">
        <v>5325</v>
      </c>
      <c r="S337" t="s">
        <v>2830</v>
      </c>
      <c r="AB337" s="1"/>
      <c r="AE337" t="s">
        <v>5917</v>
      </c>
      <c r="AF337" t="s">
        <v>5982</v>
      </c>
      <c r="AG337" t="s">
        <v>5988</v>
      </c>
    </row>
    <row r="338" spans="1:33" x14ac:dyDescent="0.3">
      <c r="A338" s="3">
        <v>337</v>
      </c>
      <c r="B338" s="3" t="s">
        <v>3157</v>
      </c>
      <c r="C338" t="s">
        <v>3218</v>
      </c>
      <c r="D338" t="s">
        <v>3560</v>
      </c>
      <c r="F338" t="s">
        <v>3900</v>
      </c>
      <c r="G338" s="1"/>
      <c r="H338">
        <v>2021</v>
      </c>
      <c r="I338" t="s">
        <v>2857</v>
      </c>
      <c r="J338" t="s">
        <v>2887</v>
      </c>
      <c r="M338" t="s">
        <v>4332</v>
      </c>
      <c r="N338" t="s">
        <v>4706</v>
      </c>
      <c r="O338" t="s">
        <v>2830</v>
      </c>
      <c r="P338" t="s">
        <v>5097</v>
      </c>
      <c r="R338" t="s">
        <v>5326</v>
      </c>
      <c r="S338" t="s">
        <v>5719</v>
      </c>
      <c r="AB338" s="1"/>
      <c r="AE338" t="s">
        <v>5918</v>
      </c>
      <c r="AF338" t="s">
        <v>5981</v>
      </c>
      <c r="AG338" t="s">
        <v>5988</v>
      </c>
    </row>
    <row r="339" spans="1:33" x14ac:dyDescent="0.3">
      <c r="A339" s="4">
        <v>338</v>
      </c>
      <c r="B339" s="6" t="s">
        <v>3157</v>
      </c>
      <c r="C339" t="s">
        <v>3219</v>
      </c>
      <c r="D339" t="s">
        <v>3561</v>
      </c>
      <c r="F339" t="s">
        <v>109</v>
      </c>
      <c r="G339" s="1"/>
      <c r="H339">
        <v>2021</v>
      </c>
      <c r="I339" t="s">
        <v>4146</v>
      </c>
      <c r="J339" t="s">
        <v>2887</v>
      </c>
      <c r="K339">
        <v>4837</v>
      </c>
      <c r="L339">
        <v>4847</v>
      </c>
      <c r="M339" t="s">
        <v>4333</v>
      </c>
      <c r="N339" t="s">
        <v>4707</v>
      </c>
      <c r="O339" t="s">
        <v>2830</v>
      </c>
      <c r="P339" t="s">
        <v>5098</v>
      </c>
      <c r="R339" t="s">
        <v>5327</v>
      </c>
      <c r="S339" t="s">
        <v>5720</v>
      </c>
      <c r="AB339" s="1"/>
      <c r="AE339" t="s">
        <v>5908</v>
      </c>
      <c r="AF339" t="s">
        <v>5981</v>
      </c>
      <c r="AG339" t="s">
        <v>5988</v>
      </c>
    </row>
    <row r="340" spans="1:33" x14ac:dyDescent="0.3">
      <c r="A340" s="3">
        <v>339</v>
      </c>
      <c r="B340" s="3" t="s">
        <v>3157</v>
      </c>
      <c r="C340" t="s">
        <v>3220</v>
      </c>
      <c r="D340" t="s">
        <v>3562</v>
      </c>
      <c r="F340" t="s">
        <v>3846</v>
      </c>
      <c r="G340" s="1"/>
      <c r="H340">
        <v>2021</v>
      </c>
      <c r="I340" t="s">
        <v>2830</v>
      </c>
      <c r="J340" t="s">
        <v>2830</v>
      </c>
      <c r="K340">
        <v>1</v>
      </c>
      <c r="L340">
        <v>7</v>
      </c>
      <c r="M340" t="s">
        <v>4334</v>
      </c>
      <c r="N340" t="s">
        <v>2830</v>
      </c>
      <c r="O340" t="s">
        <v>4843</v>
      </c>
      <c r="P340" t="s">
        <v>5099</v>
      </c>
      <c r="R340" t="s">
        <v>5328</v>
      </c>
      <c r="S340" t="s">
        <v>5721</v>
      </c>
      <c r="AB340" s="1"/>
      <c r="AE340" t="s">
        <v>3155</v>
      </c>
      <c r="AF340" t="s">
        <v>5982</v>
      </c>
      <c r="AG340" t="s">
        <v>5988</v>
      </c>
    </row>
    <row r="341" spans="1:33" x14ac:dyDescent="0.3">
      <c r="A341" s="4">
        <v>340</v>
      </c>
      <c r="B341" s="6" t="s">
        <v>3157</v>
      </c>
      <c r="C341" t="s">
        <v>3221</v>
      </c>
      <c r="D341" t="s">
        <v>3563</v>
      </c>
      <c r="F341" t="s">
        <v>3901</v>
      </c>
      <c r="G341" s="1"/>
      <c r="H341">
        <v>2021</v>
      </c>
      <c r="I341" t="s">
        <v>2894</v>
      </c>
      <c r="J341" t="s">
        <v>2841</v>
      </c>
      <c r="K341">
        <v>81</v>
      </c>
      <c r="L341">
        <v>87</v>
      </c>
      <c r="M341" t="s">
        <v>4335</v>
      </c>
      <c r="N341" t="s">
        <v>4708</v>
      </c>
      <c r="O341" t="s">
        <v>2830</v>
      </c>
      <c r="P341" t="s">
        <v>5100</v>
      </c>
      <c r="R341" t="s">
        <v>5329</v>
      </c>
      <c r="S341" t="s">
        <v>5722</v>
      </c>
      <c r="AB341" s="1"/>
      <c r="AE341" t="s">
        <v>5919</v>
      </c>
      <c r="AF341" t="s">
        <v>5982</v>
      </c>
      <c r="AG341" t="s">
        <v>5988</v>
      </c>
    </row>
    <row r="342" spans="1:33" x14ac:dyDescent="0.3">
      <c r="A342" s="3">
        <v>341</v>
      </c>
      <c r="B342" s="3" t="s">
        <v>3157</v>
      </c>
      <c r="C342" t="s">
        <v>875</v>
      </c>
      <c r="D342" t="s">
        <v>3564</v>
      </c>
      <c r="F342" t="s">
        <v>3902</v>
      </c>
      <c r="G342" s="1"/>
      <c r="H342">
        <v>2021</v>
      </c>
      <c r="I342" t="s">
        <v>2830</v>
      </c>
      <c r="J342" t="s">
        <v>2830</v>
      </c>
      <c r="M342" t="s">
        <v>4336</v>
      </c>
      <c r="N342" t="s">
        <v>2830</v>
      </c>
      <c r="O342" t="s">
        <v>4844</v>
      </c>
      <c r="P342" t="s">
        <v>881</v>
      </c>
      <c r="R342" t="s">
        <v>5330</v>
      </c>
      <c r="S342" t="s">
        <v>5723</v>
      </c>
      <c r="AB342" s="1"/>
      <c r="AE342" t="s">
        <v>5897</v>
      </c>
      <c r="AF342" t="s">
        <v>5982</v>
      </c>
      <c r="AG342" t="s">
        <v>5988</v>
      </c>
    </row>
    <row r="343" spans="1:33" x14ac:dyDescent="0.3">
      <c r="A343" s="4">
        <v>342</v>
      </c>
      <c r="B343" s="6" t="s">
        <v>3157</v>
      </c>
      <c r="C343" t="s">
        <v>3222</v>
      </c>
      <c r="D343" t="s">
        <v>3565</v>
      </c>
      <c r="F343" t="s">
        <v>3903</v>
      </c>
      <c r="G343" s="1"/>
      <c r="H343">
        <v>2021</v>
      </c>
      <c r="I343" t="s">
        <v>2830</v>
      </c>
      <c r="J343" t="s">
        <v>2830</v>
      </c>
      <c r="K343">
        <v>91</v>
      </c>
      <c r="L343">
        <v>96</v>
      </c>
      <c r="M343" t="s">
        <v>4337</v>
      </c>
      <c r="N343" t="s">
        <v>2830</v>
      </c>
      <c r="O343" t="s">
        <v>4845</v>
      </c>
      <c r="P343" t="s">
        <v>5101</v>
      </c>
      <c r="R343" t="s">
        <v>5331</v>
      </c>
      <c r="S343" t="s">
        <v>5724</v>
      </c>
      <c r="AB343" s="1"/>
      <c r="AE343" t="s">
        <v>5898</v>
      </c>
      <c r="AF343" t="s">
        <v>5982</v>
      </c>
      <c r="AG343" t="s">
        <v>5988</v>
      </c>
    </row>
    <row r="344" spans="1:33" x14ac:dyDescent="0.3">
      <c r="A344" s="3">
        <v>343</v>
      </c>
      <c r="B344" s="3" t="s">
        <v>3157</v>
      </c>
      <c r="C344" t="s">
        <v>377</v>
      </c>
      <c r="D344" t="s">
        <v>3566</v>
      </c>
      <c r="F344" t="s">
        <v>3904</v>
      </c>
      <c r="G344" s="1"/>
      <c r="H344">
        <v>2021</v>
      </c>
      <c r="I344" t="s">
        <v>2830</v>
      </c>
      <c r="J344" t="s">
        <v>2830</v>
      </c>
      <c r="K344">
        <v>19</v>
      </c>
      <c r="L344">
        <v>24</v>
      </c>
      <c r="M344" t="s">
        <v>4338</v>
      </c>
      <c r="N344" t="s">
        <v>2830</v>
      </c>
      <c r="O344" t="s">
        <v>4846</v>
      </c>
      <c r="P344" t="s">
        <v>383</v>
      </c>
      <c r="R344" t="s">
        <v>5332</v>
      </c>
      <c r="S344" t="s">
        <v>5725</v>
      </c>
      <c r="AB344" s="1"/>
      <c r="AE344" t="s">
        <v>5897</v>
      </c>
      <c r="AF344" t="s">
        <v>5982</v>
      </c>
      <c r="AG344" t="s">
        <v>5988</v>
      </c>
    </row>
    <row r="345" spans="1:33" x14ac:dyDescent="0.3">
      <c r="A345" s="4">
        <v>344</v>
      </c>
      <c r="B345" s="6" t="s">
        <v>3157</v>
      </c>
      <c r="C345" t="s">
        <v>1456</v>
      </c>
      <c r="D345" t="s">
        <v>3567</v>
      </c>
      <c r="F345" t="s">
        <v>3905</v>
      </c>
      <c r="G345" s="1"/>
      <c r="H345">
        <v>2021</v>
      </c>
      <c r="I345" t="s">
        <v>2830</v>
      </c>
      <c r="J345" t="s">
        <v>2830</v>
      </c>
      <c r="K345">
        <v>11</v>
      </c>
      <c r="L345">
        <v>18</v>
      </c>
      <c r="M345" t="s">
        <v>4339</v>
      </c>
      <c r="N345" t="s">
        <v>2830</v>
      </c>
      <c r="O345" t="s">
        <v>4847</v>
      </c>
      <c r="P345" t="s">
        <v>1462</v>
      </c>
      <c r="R345" t="s">
        <v>5333</v>
      </c>
      <c r="S345" t="s">
        <v>5726</v>
      </c>
      <c r="AB345" s="1"/>
      <c r="AE345" t="s">
        <v>5897</v>
      </c>
      <c r="AF345" t="s">
        <v>5982</v>
      </c>
      <c r="AG345" t="s">
        <v>5988</v>
      </c>
    </row>
    <row r="346" spans="1:33" x14ac:dyDescent="0.3">
      <c r="A346" s="3">
        <v>345</v>
      </c>
      <c r="B346" s="3" t="s">
        <v>3157</v>
      </c>
      <c r="C346" t="s">
        <v>3223</v>
      </c>
      <c r="D346" t="s">
        <v>3518</v>
      </c>
      <c r="F346" t="s">
        <v>3906</v>
      </c>
      <c r="G346" s="1"/>
      <c r="H346">
        <v>2021</v>
      </c>
      <c r="I346" t="s">
        <v>4147</v>
      </c>
      <c r="J346" t="s">
        <v>2891</v>
      </c>
      <c r="M346" t="s">
        <v>4340</v>
      </c>
      <c r="N346" t="s">
        <v>4709</v>
      </c>
      <c r="O346" t="s">
        <v>2830</v>
      </c>
      <c r="P346" t="s">
        <v>2830</v>
      </c>
      <c r="R346" t="s">
        <v>5334</v>
      </c>
      <c r="S346" t="s">
        <v>2830</v>
      </c>
      <c r="AB346" s="1"/>
      <c r="AE346" t="s">
        <v>5920</v>
      </c>
      <c r="AF346" t="s">
        <v>5983</v>
      </c>
      <c r="AG346" t="s">
        <v>5988</v>
      </c>
    </row>
    <row r="347" spans="1:33" x14ac:dyDescent="0.3">
      <c r="A347" s="4">
        <v>346</v>
      </c>
      <c r="B347" s="6" t="s">
        <v>3157</v>
      </c>
      <c r="C347" t="s">
        <v>3224</v>
      </c>
      <c r="D347" t="s">
        <v>3568</v>
      </c>
      <c r="F347" t="s">
        <v>3906</v>
      </c>
      <c r="G347" s="1"/>
      <c r="H347">
        <v>2021</v>
      </c>
      <c r="I347" t="s">
        <v>4148</v>
      </c>
      <c r="J347" t="s">
        <v>2891</v>
      </c>
      <c r="M347" t="s">
        <v>4341</v>
      </c>
      <c r="N347" t="s">
        <v>4709</v>
      </c>
      <c r="O347" t="s">
        <v>2830</v>
      </c>
      <c r="P347" t="s">
        <v>5102</v>
      </c>
      <c r="R347" t="s">
        <v>5335</v>
      </c>
      <c r="S347" t="s">
        <v>2830</v>
      </c>
      <c r="AB347" s="1"/>
      <c r="AE347" t="s">
        <v>5920</v>
      </c>
      <c r="AF347" t="s">
        <v>5982</v>
      </c>
      <c r="AG347" t="s">
        <v>5988</v>
      </c>
    </row>
    <row r="348" spans="1:33" x14ac:dyDescent="0.3">
      <c r="A348" s="3">
        <v>347</v>
      </c>
      <c r="B348" s="3" t="s">
        <v>3157</v>
      </c>
      <c r="C348" t="s">
        <v>3225</v>
      </c>
      <c r="D348" t="s">
        <v>3569</v>
      </c>
      <c r="F348" t="s">
        <v>3857</v>
      </c>
      <c r="G348" s="1"/>
      <c r="H348">
        <v>2021</v>
      </c>
      <c r="I348" t="s">
        <v>4149</v>
      </c>
      <c r="J348" t="s">
        <v>2833</v>
      </c>
      <c r="K348">
        <v>1</v>
      </c>
      <c r="L348">
        <v>17</v>
      </c>
      <c r="M348" t="s">
        <v>4342</v>
      </c>
      <c r="N348" t="s">
        <v>4670</v>
      </c>
      <c r="O348" t="s">
        <v>2830</v>
      </c>
      <c r="P348" t="s">
        <v>5103</v>
      </c>
      <c r="R348" t="s">
        <v>5336</v>
      </c>
      <c r="S348" t="s">
        <v>5727</v>
      </c>
      <c r="AB348" s="1"/>
      <c r="AE348" t="s">
        <v>5918</v>
      </c>
      <c r="AF348" t="s">
        <v>5981</v>
      </c>
      <c r="AG348" t="s">
        <v>5988</v>
      </c>
    </row>
    <row r="349" spans="1:33" x14ac:dyDescent="0.3">
      <c r="A349" s="4">
        <v>348</v>
      </c>
      <c r="B349" s="6" t="s">
        <v>3157</v>
      </c>
      <c r="C349" t="s">
        <v>3226</v>
      </c>
      <c r="D349" t="s">
        <v>3570</v>
      </c>
      <c r="F349" t="s">
        <v>3907</v>
      </c>
      <c r="G349" s="1"/>
      <c r="H349">
        <v>2021</v>
      </c>
      <c r="I349" t="s">
        <v>4150</v>
      </c>
      <c r="J349" t="s">
        <v>2891</v>
      </c>
      <c r="K349">
        <v>45</v>
      </c>
      <c r="L349">
        <v>56</v>
      </c>
      <c r="M349" t="s">
        <v>4343</v>
      </c>
      <c r="N349" t="s">
        <v>4710</v>
      </c>
      <c r="O349" t="s">
        <v>2830</v>
      </c>
      <c r="P349" t="s">
        <v>5104</v>
      </c>
      <c r="R349" t="s">
        <v>5337</v>
      </c>
      <c r="S349" t="s">
        <v>5728</v>
      </c>
      <c r="AB349" s="1"/>
      <c r="AE349" t="s">
        <v>5921</v>
      </c>
      <c r="AF349" t="s">
        <v>5985</v>
      </c>
      <c r="AG349" t="s">
        <v>5988</v>
      </c>
    </row>
    <row r="350" spans="1:33" x14ac:dyDescent="0.3">
      <c r="A350" s="3">
        <v>349</v>
      </c>
      <c r="B350" s="3" t="s">
        <v>3157</v>
      </c>
      <c r="C350" t="s">
        <v>3227</v>
      </c>
      <c r="D350" t="s">
        <v>3571</v>
      </c>
      <c r="F350" t="s">
        <v>3908</v>
      </c>
      <c r="G350" s="1"/>
      <c r="H350">
        <v>2021</v>
      </c>
      <c r="I350" t="s">
        <v>4151</v>
      </c>
      <c r="J350" t="s">
        <v>2830</v>
      </c>
      <c r="M350" t="s">
        <v>4344</v>
      </c>
      <c r="N350" t="s">
        <v>4711</v>
      </c>
      <c r="O350" t="s">
        <v>2830</v>
      </c>
      <c r="P350" t="s">
        <v>5105</v>
      </c>
      <c r="R350" t="s">
        <v>5338</v>
      </c>
      <c r="S350" t="s">
        <v>5729</v>
      </c>
      <c r="AB350" s="1"/>
      <c r="AE350" t="s">
        <v>5899</v>
      </c>
      <c r="AF350" t="s">
        <v>5981</v>
      </c>
      <c r="AG350" t="s">
        <v>5988</v>
      </c>
    </row>
    <row r="351" spans="1:33" x14ac:dyDescent="0.3">
      <c r="A351" s="4">
        <v>350</v>
      </c>
      <c r="B351" s="6" t="s">
        <v>3157</v>
      </c>
      <c r="C351" t="s">
        <v>1852</v>
      </c>
      <c r="D351" t="s">
        <v>3572</v>
      </c>
      <c r="F351" t="s">
        <v>3909</v>
      </c>
      <c r="G351" s="1"/>
      <c r="H351">
        <v>2021</v>
      </c>
      <c r="I351" t="s">
        <v>2830</v>
      </c>
      <c r="J351" t="s">
        <v>2830</v>
      </c>
      <c r="M351" t="s">
        <v>4345</v>
      </c>
      <c r="N351" t="s">
        <v>2830</v>
      </c>
      <c r="O351" t="s">
        <v>4848</v>
      </c>
      <c r="P351" t="s">
        <v>1858</v>
      </c>
      <c r="R351" t="s">
        <v>5339</v>
      </c>
      <c r="S351" t="s">
        <v>5730</v>
      </c>
      <c r="AB351" s="1"/>
      <c r="AE351" t="s">
        <v>5897</v>
      </c>
      <c r="AF351" t="s">
        <v>5982</v>
      </c>
      <c r="AG351" t="s">
        <v>5988</v>
      </c>
    </row>
    <row r="352" spans="1:33" x14ac:dyDescent="0.3">
      <c r="A352" s="3">
        <v>351</v>
      </c>
      <c r="B352" s="3" t="s">
        <v>3157</v>
      </c>
      <c r="C352" t="s">
        <v>2537</v>
      </c>
      <c r="D352" t="s">
        <v>3573</v>
      </c>
      <c r="F352" t="s">
        <v>3910</v>
      </c>
      <c r="G352" s="1"/>
      <c r="H352">
        <v>2021</v>
      </c>
      <c r="I352" t="s">
        <v>2830</v>
      </c>
      <c r="J352" t="s">
        <v>2830</v>
      </c>
      <c r="K352">
        <v>214</v>
      </c>
      <c r="L352">
        <v>218</v>
      </c>
      <c r="M352" t="s">
        <v>4346</v>
      </c>
      <c r="N352" t="s">
        <v>2830</v>
      </c>
      <c r="O352" t="s">
        <v>4849</v>
      </c>
      <c r="P352" t="s">
        <v>2544</v>
      </c>
      <c r="R352" t="s">
        <v>5340</v>
      </c>
      <c r="S352" t="s">
        <v>5731</v>
      </c>
      <c r="AB352" s="1"/>
      <c r="AE352" t="s">
        <v>5897</v>
      </c>
      <c r="AF352" t="s">
        <v>5982</v>
      </c>
      <c r="AG352" t="s">
        <v>5988</v>
      </c>
    </row>
    <row r="353" spans="1:33" x14ac:dyDescent="0.3">
      <c r="A353" s="4">
        <v>352</v>
      </c>
      <c r="B353" s="6" t="s">
        <v>3157</v>
      </c>
      <c r="C353" t="s">
        <v>3228</v>
      </c>
      <c r="D353" t="s">
        <v>3574</v>
      </c>
      <c r="F353" t="s">
        <v>3911</v>
      </c>
      <c r="G353" s="1"/>
      <c r="H353">
        <v>2021</v>
      </c>
      <c r="I353" t="s">
        <v>2830</v>
      </c>
      <c r="J353" t="s">
        <v>2830</v>
      </c>
      <c r="M353" t="s">
        <v>4347</v>
      </c>
      <c r="N353" t="s">
        <v>2830</v>
      </c>
      <c r="O353" t="s">
        <v>4850</v>
      </c>
      <c r="P353" t="s">
        <v>5106</v>
      </c>
      <c r="R353" t="s">
        <v>5341</v>
      </c>
      <c r="S353" t="s">
        <v>2830</v>
      </c>
      <c r="AB353" s="1"/>
      <c r="AE353" t="s">
        <v>5912</v>
      </c>
      <c r="AF353" t="s">
        <v>5982</v>
      </c>
      <c r="AG353" t="s">
        <v>5988</v>
      </c>
    </row>
    <row r="354" spans="1:33" x14ac:dyDescent="0.3">
      <c r="A354" s="3">
        <v>353</v>
      </c>
      <c r="B354" s="3" t="s">
        <v>3157</v>
      </c>
      <c r="C354" t="s">
        <v>1744</v>
      </c>
      <c r="D354" t="s">
        <v>3575</v>
      </c>
      <c r="F354" t="s">
        <v>3912</v>
      </c>
      <c r="G354" s="1"/>
      <c r="H354">
        <v>2021</v>
      </c>
      <c r="I354" t="s">
        <v>2830</v>
      </c>
      <c r="J354" t="s">
        <v>2830</v>
      </c>
      <c r="K354">
        <v>82</v>
      </c>
      <c r="L354">
        <v>86</v>
      </c>
      <c r="M354" t="s">
        <v>4348</v>
      </c>
      <c r="N354" t="s">
        <v>2830</v>
      </c>
      <c r="O354" t="s">
        <v>4851</v>
      </c>
      <c r="P354" t="s">
        <v>1750</v>
      </c>
      <c r="R354" t="s">
        <v>5342</v>
      </c>
      <c r="S354" t="s">
        <v>5732</v>
      </c>
      <c r="AB354" s="1"/>
      <c r="AE354" t="s">
        <v>5897</v>
      </c>
      <c r="AF354" t="s">
        <v>5982</v>
      </c>
      <c r="AG354" t="s">
        <v>5988</v>
      </c>
    </row>
    <row r="355" spans="1:33" x14ac:dyDescent="0.3">
      <c r="A355" s="4">
        <v>354</v>
      </c>
      <c r="B355" s="6" t="s">
        <v>3157</v>
      </c>
      <c r="C355" t="s">
        <v>3229</v>
      </c>
      <c r="D355" t="s">
        <v>3576</v>
      </c>
      <c r="F355" t="s">
        <v>3913</v>
      </c>
      <c r="G355" s="1"/>
      <c r="H355">
        <v>2021</v>
      </c>
      <c r="I355" t="s">
        <v>2830</v>
      </c>
      <c r="J355" t="s">
        <v>2830</v>
      </c>
      <c r="K355">
        <v>1611</v>
      </c>
      <c r="L355">
        <v>1622</v>
      </c>
      <c r="M355" t="s">
        <v>4349</v>
      </c>
      <c r="N355" t="s">
        <v>4712</v>
      </c>
      <c r="O355" t="s">
        <v>4852</v>
      </c>
      <c r="P355" t="s">
        <v>2830</v>
      </c>
      <c r="R355" t="s">
        <v>5343</v>
      </c>
      <c r="S355" t="s">
        <v>5733</v>
      </c>
      <c r="AB355" s="1"/>
      <c r="AE355" t="s">
        <v>5922</v>
      </c>
      <c r="AF355" t="s">
        <v>5982</v>
      </c>
      <c r="AG355" t="s">
        <v>5988</v>
      </c>
    </row>
    <row r="356" spans="1:33" x14ac:dyDescent="0.3">
      <c r="A356" s="3">
        <v>355</v>
      </c>
      <c r="B356" s="3" t="s">
        <v>3157</v>
      </c>
      <c r="C356" t="s">
        <v>3230</v>
      </c>
      <c r="D356" t="s">
        <v>3518</v>
      </c>
      <c r="F356" t="s">
        <v>3230</v>
      </c>
      <c r="G356" s="1"/>
      <c r="H356">
        <v>2021</v>
      </c>
      <c r="I356" t="s">
        <v>2830</v>
      </c>
      <c r="J356" t="s">
        <v>2830</v>
      </c>
      <c r="M356" t="s">
        <v>4350</v>
      </c>
      <c r="N356" t="s">
        <v>2830</v>
      </c>
      <c r="O356" t="s">
        <v>4853</v>
      </c>
      <c r="P356" t="s">
        <v>2830</v>
      </c>
      <c r="R356" t="s">
        <v>5344</v>
      </c>
      <c r="S356" t="s">
        <v>2830</v>
      </c>
      <c r="AB356" s="1"/>
      <c r="AE356" t="s">
        <v>5897</v>
      </c>
      <c r="AF356" t="s">
        <v>5983</v>
      </c>
      <c r="AG356" t="s">
        <v>5988</v>
      </c>
    </row>
    <row r="357" spans="1:33" x14ac:dyDescent="0.3">
      <c r="A357" s="4">
        <v>356</v>
      </c>
      <c r="B357" s="6" t="s">
        <v>3157</v>
      </c>
      <c r="C357" t="s">
        <v>1281</v>
      </c>
      <c r="D357" t="s">
        <v>3577</v>
      </c>
      <c r="F357" t="s">
        <v>3914</v>
      </c>
      <c r="G357" s="1"/>
      <c r="H357">
        <v>2021</v>
      </c>
      <c r="I357" t="s">
        <v>2830</v>
      </c>
      <c r="J357" t="s">
        <v>2830</v>
      </c>
      <c r="K357">
        <v>1353</v>
      </c>
      <c r="L357">
        <v>1357</v>
      </c>
      <c r="M357" t="s">
        <v>4351</v>
      </c>
      <c r="N357" t="s">
        <v>2830</v>
      </c>
      <c r="O357" t="s">
        <v>4854</v>
      </c>
      <c r="P357" t="s">
        <v>1288</v>
      </c>
      <c r="R357" t="s">
        <v>5345</v>
      </c>
      <c r="S357" t="s">
        <v>5734</v>
      </c>
      <c r="AB357" s="1"/>
      <c r="AE357" t="s">
        <v>5897</v>
      </c>
      <c r="AF357" t="s">
        <v>5982</v>
      </c>
      <c r="AG357" t="s">
        <v>5988</v>
      </c>
    </row>
    <row r="358" spans="1:33" x14ac:dyDescent="0.3">
      <c r="A358" s="3">
        <v>357</v>
      </c>
      <c r="B358" s="3" t="s">
        <v>3157</v>
      </c>
      <c r="C358" t="s">
        <v>3231</v>
      </c>
      <c r="D358" t="s">
        <v>3518</v>
      </c>
      <c r="F358" t="s">
        <v>3231</v>
      </c>
      <c r="G358" s="1"/>
      <c r="H358">
        <v>2021</v>
      </c>
      <c r="I358" t="s">
        <v>2830</v>
      </c>
      <c r="J358" t="s">
        <v>2830</v>
      </c>
      <c r="M358" t="s">
        <v>4352</v>
      </c>
      <c r="N358" t="s">
        <v>2830</v>
      </c>
      <c r="O358" t="s">
        <v>4855</v>
      </c>
      <c r="P358" t="s">
        <v>2830</v>
      </c>
      <c r="R358" t="s">
        <v>5346</v>
      </c>
      <c r="S358" t="s">
        <v>2830</v>
      </c>
      <c r="AB358" s="1"/>
      <c r="AE358" t="s">
        <v>5897</v>
      </c>
      <c r="AF358" t="s">
        <v>5983</v>
      </c>
      <c r="AG358" t="s">
        <v>5988</v>
      </c>
    </row>
    <row r="359" spans="1:33" x14ac:dyDescent="0.3">
      <c r="A359" s="4">
        <v>358</v>
      </c>
      <c r="B359" s="6" t="s">
        <v>3157</v>
      </c>
      <c r="C359" t="s">
        <v>82</v>
      </c>
      <c r="D359" t="s">
        <v>3578</v>
      </c>
      <c r="F359" t="s">
        <v>3915</v>
      </c>
      <c r="G359" s="1"/>
      <c r="H359">
        <v>2021</v>
      </c>
      <c r="I359" t="s">
        <v>2830</v>
      </c>
      <c r="J359" t="s">
        <v>2830</v>
      </c>
      <c r="M359" t="s">
        <v>4353</v>
      </c>
      <c r="N359" t="s">
        <v>2830</v>
      </c>
      <c r="O359" t="s">
        <v>4856</v>
      </c>
      <c r="P359" t="s">
        <v>88</v>
      </c>
      <c r="R359" t="s">
        <v>5347</v>
      </c>
      <c r="S359" t="s">
        <v>5735</v>
      </c>
      <c r="AB359" s="1"/>
      <c r="AE359" t="s">
        <v>5897</v>
      </c>
      <c r="AF359" t="s">
        <v>5982</v>
      </c>
      <c r="AG359" t="s">
        <v>5988</v>
      </c>
    </row>
    <row r="360" spans="1:33" x14ac:dyDescent="0.3">
      <c r="A360" s="3">
        <v>359</v>
      </c>
      <c r="B360" s="3" t="s">
        <v>3157</v>
      </c>
      <c r="C360" t="s">
        <v>3232</v>
      </c>
      <c r="D360" t="s">
        <v>3579</v>
      </c>
      <c r="F360" t="s">
        <v>3916</v>
      </c>
      <c r="G360" s="1"/>
      <c r="H360">
        <v>2021</v>
      </c>
      <c r="I360" t="s">
        <v>2830</v>
      </c>
      <c r="J360" t="s">
        <v>2830</v>
      </c>
      <c r="M360" t="s">
        <v>4354</v>
      </c>
      <c r="N360" t="s">
        <v>2830</v>
      </c>
      <c r="O360" t="s">
        <v>4857</v>
      </c>
      <c r="P360" t="s">
        <v>833</v>
      </c>
      <c r="R360" t="s">
        <v>5348</v>
      </c>
      <c r="S360" t="s">
        <v>5736</v>
      </c>
      <c r="AB360" s="1"/>
      <c r="AE360" t="s">
        <v>5897</v>
      </c>
      <c r="AF360" t="s">
        <v>5982</v>
      </c>
      <c r="AG360" t="s">
        <v>5988</v>
      </c>
    </row>
    <row r="361" spans="1:33" x14ac:dyDescent="0.3">
      <c r="A361" s="4">
        <v>360</v>
      </c>
      <c r="B361" s="6" t="s">
        <v>3157</v>
      </c>
      <c r="C361" t="s">
        <v>2550</v>
      </c>
      <c r="D361" t="s">
        <v>3580</v>
      </c>
      <c r="F361" t="s">
        <v>3917</v>
      </c>
      <c r="G361" s="1"/>
      <c r="H361">
        <v>2021</v>
      </c>
      <c r="I361" t="s">
        <v>2830</v>
      </c>
      <c r="J361" t="s">
        <v>2830</v>
      </c>
      <c r="M361" t="s">
        <v>4355</v>
      </c>
      <c r="N361" t="s">
        <v>2830</v>
      </c>
      <c r="O361" t="s">
        <v>4858</v>
      </c>
      <c r="P361" t="s">
        <v>2556</v>
      </c>
      <c r="R361" t="s">
        <v>5349</v>
      </c>
      <c r="S361" t="s">
        <v>5737</v>
      </c>
      <c r="AB361" s="1"/>
      <c r="AE361" t="s">
        <v>5897</v>
      </c>
      <c r="AF361" t="s">
        <v>5982</v>
      </c>
      <c r="AG361" t="s">
        <v>5988</v>
      </c>
    </row>
    <row r="362" spans="1:33" x14ac:dyDescent="0.3">
      <c r="A362" s="3">
        <v>361</v>
      </c>
      <c r="B362" s="3" t="s">
        <v>3157</v>
      </c>
      <c r="C362" t="s">
        <v>3233</v>
      </c>
      <c r="D362" t="s">
        <v>3581</v>
      </c>
      <c r="F362" t="s">
        <v>3918</v>
      </c>
      <c r="G362" s="1"/>
      <c r="H362">
        <v>2021</v>
      </c>
      <c r="I362" t="s">
        <v>2830</v>
      </c>
      <c r="J362" t="s">
        <v>2830</v>
      </c>
      <c r="K362">
        <v>181</v>
      </c>
      <c r="L362">
        <v>210</v>
      </c>
      <c r="M362" t="s">
        <v>4356</v>
      </c>
      <c r="N362" t="s">
        <v>2830</v>
      </c>
      <c r="O362" t="s">
        <v>4859</v>
      </c>
      <c r="P362" t="s">
        <v>5107</v>
      </c>
      <c r="R362" t="s">
        <v>5350</v>
      </c>
      <c r="S362" t="s">
        <v>5738</v>
      </c>
      <c r="AB362" s="1"/>
      <c r="AE362" t="s">
        <v>5923</v>
      </c>
      <c r="AF362" t="s">
        <v>5984</v>
      </c>
      <c r="AG362" t="s">
        <v>5988</v>
      </c>
    </row>
    <row r="363" spans="1:33" x14ac:dyDescent="0.3">
      <c r="A363" s="4">
        <v>362</v>
      </c>
      <c r="B363" s="6" t="s">
        <v>3157</v>
      </c>
      <c r="C363" t="s">
        <v>3234</v>
      </c>
      <c r="D363" t="s">
        <v>3518</v>
      </c>
      <c r="F363" t="s">
        <v>3864</v>
      </c>
      <c r="G363" s="1"/>
      <c r="H363">
        <v>2021</v>
      </c>
      <c r="I363" t="s">
        <v>4152</v>
      </c>
      <c r="J363" t="s">
        <v>2830</v>
      </c>
      <c r="M363" t="s">
        <v>4357</v>
      </c>
      <c r="N363" t="s">
        <v>4677</v>
      </c>
      <c r="O363" t="s">
        <v>4860</v>
      </c>
      <c r="P363" t="s">
        <v>2830</v>
      </c>
      <c r="R363" t="s">
        <v>5351</v>
      </c>
      <c r="S363" t="s">
        <v>2830</v>
      </c>
      <c r="AB363" s="1"/>
      <c r="AE363" t="s">
        <v>5904</v>
      </c>
      <c r="AF363" t="s">
        <v>5983</v>
      </c>
      <c r="AG363" t="s">
        <v>5988</v>
      </c>
    </row>
    <row r="364" spans="1:33" x14ac:dyDescent="0.3">
      <c r="A364" s="3">
        <v>363</v>
      </c>
      <c r="B364" s="3" t="s">
        <v>3157</v>
      </c>
      <c r="C364" t="s">
        <v>3235</v>
      </c>
      <c r="D364" t="s">
        <v>3582</v>
      </c>
      <c r="F364" t="s">
        <v>3919</v>
      </c>
      <c r="G364" s="1"/>
      <c r="H364">
        <v>2021</v>
      </c>
      <c r="I364" t="s">
        <v>2869</v>
      </c>
      <c r="J364" t="s">
        <v>2830</v>
      </c>
      <c r="K364">
        <v>1</v>
      </c>
      <c r="L364">
        <v>6</v>
      </c>
      <c r="M364" t="s">
        <v>4358</v>
      </c>
      <c r="N364" t="s">
        <v>2830</v>
      </c>
      <c r="O364" t="s">
        <v>4861</v>
      </c>
      <c r="P364" t="s">
        <v>2830</v>
      </c>
      <c r="R364" t="s">
        <v>5352</v>
      </c>
      <c r="S364" t="s">
        <v>5739</v>
      </c>
      <c r="AB364" s="1"/>
      <c r="AE364" t="s">
        <v>5924</v>
      </c>
      <c r="AF364" t="s">
        <v>5982</v>
      </c>
      <c r="AG364" t="s">
        <v>5988</v>
      </c>
    </row>
    <row r="365" spans="1:33" x14ac:dyDescent="0.3">
      <c r="A365" s="4">
        <v>364</v>
      </c>
      <c r="B365" s="6" t="s">
        <v>3157</v>
      </c>
      <c r="C365" t="s">
        <v>3236</v>
      </c>
      <c r="D365" t="s">
        <v>3583</v>
      </c>
      <c r="F365" t="s">
        <v>3920</v>
      </c>
      <c r="G365" s="1"/>
      <c r="H365">
        <v>2021</v>
      </c>
      <c r="I365" t="s">
        <v>2830</v>
      </c>
      <c r="J365" t="s">
        <v>2830</v>
      </c>
      <c r="K365">
        <v>274</v>
      </c>
      <c r="M365" t="s">
        <v>4359</v>
      </c>
      <c r="N365" t="s">
        <v>2830</v>
      </c>
      <c r="O365" t="s">
        <v>4862</v>
      </c>
      <c r="P365" t="s">
        <v>5108</v>
      </c>
      <c r="R365" t="s">
        <v>5353</v>
      </c>
      <c r="S365" t="s">
        <v>5740</v>
      </c>
      <c r="AB365" s="1"/>
      <c r="AE365" t="s">
        <v>5925</v>
      </c>
      <c r="AF365" t="s">
        <v>5982</v>
      </c>
      <c r="AG365" t="s">
        <v>5988</v>
      </c>
    </row>
    <row r="366" spans="1:33" x14ac:dyDescent="0.3">
      <c r="A366" s="3">
        <v>365</v>
      </c>
      <c r="B366" s="3" t="s">
        <v>3157</v>
      </c>
      <c r="C366" t="s">
        <v>3237</v>
      </c>
      <c r="D366" t="s">
        <v>3584</v>
      </c>
      <c r="F366" t="s">
        <v>3870</v>
      </c>
      <c r="G366" s="1"/>
      <c r="H366">
        <v>2021</v>
      </c>
      <c r="I366" t="s">
        <v>4153</v>
      </c>
      <c r="J366" t="s">
        <v>2830</v>
      </c>
      <c r="M366" t="s">
        <v>4360</v>
      </c>
      <c r="N366" t="s">
        <v>4685</v>
      </c>
      <c r="O366" t="s">
        <v>4863</v>
      </c>
      <c r="P366" t="s">
        <v>5109</v>
      </c>
      <c r="R366" t="s">
        <v>5354</v>
      </c>
      <c r="S366" t="s">
        <v>2830</v>
      </c>
      <c r="AB366" s="1"/>
      <c r="AE366" t="s">
        <v>5903</v>
      </c>
      <c r="AF366" t="s">
        <v>5982</v>
      </c>
      <c r="AG366" t="s">
        <v>5988</v>
      </c>
    </row>
    <row r="367" spans="1:33" x14ac:dyDescent="0.3">
      <c r="A367" s="4">
        <v>366</v>
      </c>
      <c r="B367" s="6" t="s">
        <v>3157</v>
      </c>
      <c r="C367" t="s">
        <v>3238</v>
      </c>
      <c r="D367" t="s">
        <v>3518</v>
      </c>
      <c r="F367" t="s">
        <v>3864</v>
      </c>
      <c r="G367" s="1"/>
      <c r="H367">
        <v>2021</v>
      </c>
      <c r="I367" t="s">
        <v>4154</v>
      </c>
      <c r="J367" t="s">
        <v>2830</v>
      </c>
      <c r="M367" t="s">
        <v>4361</v>
      </c>
      <c r="N367" t="s">
        <v>4677</v>
      </c>
      <c r="O367" t="s">
        <v>4864</v>
      </c>
      <c r="P367" t="s">
        <v>2830</v>
      </c>
      <c r="R367" t="s">
        <v>5355</v>
      </c>
      <c r="S367" t="s">
        <v>2830</v>
      </c>
      <c r="AB367" s="1"/>
      <c r="AE367" t="s">
        <v>5904</v>
      </c>
      <c r="AF367" t="s">
        <v>5983</v>
      </c>
      <c r="AG367" t="s">
        <v>5988</v>
      </c>
    </row>
    <row r="368" spans="1:33" x14ac:dyDescent="0.3">
      <c r="A368" s="3">
        <v>367</v>
      </c>
      <c r="B368" s="3" t="s">
        <v>3157</v>
      </c>
      <c r="C368" t="s">
        <v>3238</v>
      </c>
      <c r="D368" t="s">
        <v>3518</v>
      </c>
      <c r="F368" t="s">
        <v>3864</v>
      </c>
      <c r="G368" s="1"/>
      <c r="H368">
        <v>2021</v>
      </c>
      <c r="I368" t="s">
        <v>4155</v>
      </c>
      <c r="J368" t="s">
        <v>2830</v>
      </c>
      <c r="M368" t="s">
        <v>4361</v>
      </c>
      <c r="N368" t="s">
        <v>4677</v>
      </c>
      <c r="O368" t="s">
        <v>4865</v>
      </c>
      <c r="P368" t="s">
        <v>2830</v>
      </c>
      <c r="R368" t="s">
        <v>5356</v>
      </c>
      <c r="S368" t="s">
        <v>2830</v>
      </c>
      <c r="AB368" s="1"/>
      <c r="AE368" t="s">
        <v>5904</v>
      </c>
      <c r="AF368" t="s">
        <v>5983</v>
      </c>
      <c r="AG368" t="s">
        <v>5988</v>
      </c>
    </row>
    <row r="369" spans="1:33" x14ac:dyDescent="0.3">
      <c r="A369" s="4">
        <v>368</v>
      </c>
      <c r="B369" s="6" t="s">
        <v>3157</v>
      </c>
      <c r="C369" t="s">
        <v>3239</v>
      </c>
      <c r="D369" t="s">
        <v>3585</v>
      </c>
      <c r="F369" t="s">
        <v>3864</v>
      </c>
      <c r="G369" s="1"/>
      <c r="H369">
        <v>2021</v>
      </c>
      <c r="I369" t="s">
        <v>4155</v>
      </c>
      <c r="J369" t="s">
        <v>2830</v>
      </c>
      <c r="K369">
        <v>335</v>
      </c>
      <c r="L369">
        <v>347</v>
      </c>
      <c r="M369" t="s">
        <v>4362</v>
      </c>
      <c r="N369" t="s">
        <v>4677</v>
      </c>
      <c r="O369" t="s">
        <v>4865</v>
      </c>
      <c r="P369" t="s">
        <v>5110</v>
      </c>
      <c r="R369" t="s">
        <v>5357</v>
      </c>
      <c r="S369" t="s">
        <v>5741</v>
      </c>
      <c r="AB369" s="1"/>
      <c r="AE369" t="s">
        <v>5904</v>
      </c>
      <c r="AF369" t="s">
        <v>5982</v>
      </c>
      <c r="AG369" t="s">
        <v>5988</v>
      </c>
    </row>
    <row r="370" spans="1:33" x14ac:dyDescent="0.3">
      <c r="A370" s="3">
        <v>369</v>
      </c>
      <c r="B370" s="3" t="s">
        <v>3157</v>
      </c>
      <c r="C370" t="s">
        <v>1660</v>
      </c>
      <c r="D370" t="s">
        <v>3586</v>
      </c>
      <c r="F370" t="s">
        <v>146</v>
      </c>
      <c r="G370" s="1"/>
      <c r="H370">
        <v>2021</v>
      </c>
      <c r="I370" t="s">
        <v>2830</v>
      </c>
      <c r="J370" t="s">
        <v>2830</v>
      </c>
      <c r="M370" t="s">
        <v>4363</v>
      </c>
      <c r="N370" t="s">
        <v>4680</v>
      </c>
      <c r="O370" t="s">
        <v>2830</v>
      </c>
      <c r="P370" t="s">
        <v>1664</v>
      </c>
      <c r="R370" t="s">
        <v>5358</v>
      </c>
      <c r="S370" t="s">
        <v>5742</v>
      </c>
      <c r="AB370" s="1"/>
      <c r="AE370" t="s">
        <v>5897</v>
      </c>
      <c r="AF370" t="s">
        <v>5981</v>
      </c>
      <c r="AG370" t="s">
        <v>5988</v>
      </c>
    </row>
    <row r="371" spans="1:33" x14ac:dyDescent="0.3">
      <c r="A371" s="4">
        <v>370</v>
      </c>
      <c r="B371" s="6" t="s">
        <v>3157</v>
      </c>
      <c r="C371" t="s">
        <v>3240</v>
      </c>
      <c r="D371" t="s">
        <v>3587</v>
      </c>
      <c r="F371" t="s">
        <v>3864</v>
      </c>
      <c r="G371" s="1"/>
      <c r="H371">
        <v>2021</v>
      </c>
      <c r="I371" t="s">
        <v>4156</v>
      </c>
      <c r="J371" t="s">
        <v>2830</v>
      </c>
      <c r="K371">
        <v>150</v>
      </c>
      <c r="L371">
        <v>161</v>
      </c>
      <c r="M371" t="s">
        <v>4364</v>
      </c>
      <c r="N371" t="s">
        <v>4677</v>
      </c>
      <c r="O371" t="s">
        <v>4866</v>
      </c>
      <c r="P371" t="s">
        <v>5111</v>
      </c>
      <c r="R371" t="s">
        <v>5359</v>
      </c>
      <c r="S371" t="s">
        <v>5743</v>
      </c>
      <c r="AB371" s="1"/>
      <c r="AE371" t="s">
        <v>5904</v>
      </c>
      <c r="AF371" t="s">
        <v>5982</v>
      </c>
      <c r="AG371" t="s">
        <v>5988</v>
      </c>
    </row>
    <row r="372" spans="1:33" x14ac:dyDescent="0.3">
      <c r="A372" s="3">
        <v>371</v>
      </c>
      <c r="B372" s="3" t="s">
        <v>3157</v>
      </c>
      <c r="C372" t="s">
        <v>3241</v>
      </c>
      <c r="D372" t="s">
        <v>3588</v>
      </c>
      <c r="F372" t="s">
        <v>3921</v>
      </c>
      <c r="G372" s="1"/>
      <c r="H372">
        <v>2021</v>
      </c>
      <c r="I372" t="s">
        <v>4157</v>
      </c>
      <c r="J372" t="s">
        <v>2830</v>
      </c>
      <c r="K372">
        <v>623</v>
      </c>
      <c r="L372">
        <v>629</v>
      </c>
      <c r="M372" t="s">
        <v>4365</v>
      </c>
      <c r="N372" t="s">
        <v>4713</v>
      </c>
      <c r="O372" t="s">
        <v>4867</v>
      </c>
      <c r="P372" t="s">
        <v>5112</v>
      </c>
      <c r="R372" t="s">
        <v>5360</v>
      </c>
      <c r="S372" t="s">
        <v>5744</v>
      </c>
      <c r="AB372" s="1"/>
      <c r="AE372" t="s">
        <v>5904</v>
      </c>
      <c r="AF372" t="s">
        <v>5982</v>
      </c>
      <c r="AG372" t="s">
        <v>5988</v>
      </c>
    </row>
    <row r="373" spans="1:33" x14ac:dyDescent="0.3">
      <c r="A373" s="4">
        <v>372</v>
      </c>
      <c r="B373" s="6" t="s">
        <v>3157</v>
      </c>
      <c r="C373" t="s">
        <v>3242</v>
      </c>
      <c r="D373" t="s">
        <v>3589</v>
      </c>
      <c r="F373" t="s">
        <v>3922</v>
      </c>
      <c r="G373" s="1"/>
      <c r="H373">
        <v>2021</v>
      </c>
      <c r="I373" t="s">
        <v>4158</v>
      </c>
      <c r="J373" t="s">
        <v>2869</v>
      </c>
      <c r="K373">
        <v>500</v>
      </c>
      <c r="L373">
        <v>511</v>
      </c>
      <c r="M373" t="s">
        <v>4366</v>
      </c>
      <c r="N373" t="s">
        <v>4714</v>
      </c>
      <c r="O373" t="s">
        <v>2830</v>
      </c>
      <c r="P373" t="s">
        <v>5113</v>
      </c>
      <c r="R373" t="s">
        <v>5361</v>
      </c>
      <c r="S373" t="s">
        <v>5745</v>
      </c>
      <c r="AB373" s="1"/>
      <c r="AE373" t="s">
        <v>5926</v>
      </c>
      <c r="AF373" t="s">
        <v>5981</v>
      </c>
      <c r="AG373" t="s">
        <v>5988</v>
      </c>
    </row>
    <row r="374" spans="1:33" x14ac:dyDescent="0.3">
      <c r="A374" s="3">
        <v>373</v>
      </c>
      <c r="B374" s="3" t="s">
        <v>3157</v>
      </c>
      <c r="C374" t="s">
        <v>3243</v>
      </c>
      <c r="D374" t="s">
        <v>3590</v>
      </c>
      <c r="F374" t="s">
        <v>3886</v>
      </c>
      <c r="G374" s="1"/>
      <c r="H374">
        <v>2021</v>
      </c>
      <c r="I374" t="s">
        <v>4159</v>
      </c>
      <c r="J374" t="s">
        <v>2830</v>
      </c>
      <c r="K374">
        <v>492</v>
      </c>
      <c r="L374">
        <v>501</v>
      </c>
      <c r="M374" t="s">
        <v>4367</v>
      </c>
      <c r="N374" t="s">
        <v>4695</v>
      </c>
      <c r="O374" t="s">
        <v>2830</v>
      </c>
      <c r="P374" t="s">
        <v>5114</v>
      </c>
      <c r="R374" t="s">
        <v>5362</v>
      </c>
      <c r="S374" t="s">
        <v>5746</v>
      </c>
      <c r="AB374" s="1"/>
      <c r="AE374" t="s">
        <v>5899</v>
      </c>
      <c r="AF374" t="s">
        <v>5982</v>
      </c>
      <c r="AG374" t="s">
        <v>5988</v>
      </c>
    </row>
    <row r="375" spans="1:33" x14ac:dyDescent="0.3">
      <c r="A375" s="4">
        <v>374</v>
      </c>
      <c r="B375" s="6" t="s">
        <v>3157</v>
      </c>
      <c r="C375" t="s">
        <v>3244</v>
      </c>
      <c r="D375" t="s">
        <v>3518</v>
      </c>
      <c r="F375" t="s">
        <v>3923</v>
      </c>
      <c r="G375" s="1"/>
      <c r="H375">
        <v>2021</v>
      </c>
      <c r="I375" t="s">
        <v>4160</v>
      </c>
      <c r="J375" t="s">
        <v>2830</v>
      </c>
      <c r="M375" t="s">
        <v>4368</v>
      </c>
      <c r="N375" t="s">
        <v>4715</v>
      </c>
      <c r="O375" t="s">
        <v>4868</v>
      </c>
      <c r="P375" t="s">
        <v>2830</v>
      </c>
      <c r="R375" t="s">
        <v>5363</v>
      </c>
      <c r="S375" t="s">
        <v>2830</v>
      </c>
      <c r="AB375" s="1"/>
      <c r="AE375" t="s">
        <v>5894</v>
      </c>
      <c r="AF375" t="s">
        <v>5983</v>
      </c>
      <c r="AG375" t="s">
        <v>5988</v>
      </c>
    </row>
    <row r="376" spans="1:33" x14ac:dyDescent="0.3">
      <c r="A376" s="3">
        <v>375</v>
      </c>
      <c r="B376" s="3" t="s">
        <v>3157</v>
      </c>
      <c r="C376" t="s">
        <v>3245</v>
      </c>
      <c r="D376" t="s">
        <v>3591</v>
      </c>
      <c r="F376" t="s">
        <v>3924</v>
      </c>
      <c r="G376" s="1"/>
      <c r="H376">
        <v>2020</v>
      </c>
      <c r="I376" t="s">
        <v>4146</v>
      </c>
      <c r="J376" t="s">
        <v>2891</v>
      </c>
      <c r="M376" t="s">
        <v>4369</v>
      </c>
      <c r="N376" t="s">
        <v>4716</v>
      </c>
      <c r="O376" t="s">
        <v>2830</v>
      </c>
      <c r="P376" t="s">
        <v>2830</v>
      </c>
      <c r="R376" t="s">
        <v>5364</v>
      </c>
      <c r="S376" t="s">
        <v>5747</v>
      </c>
      <c r="AB376" s="1"/>
      <c r="AE376" t="s">
        <v>5927</v>
      </c>
      <c r="AF376" t="s">
        <v>5981</v>
      </c>
      <c r="AG376" t="s">
        <v>5991</v>
      </c>
    </row>
    <row r="377" spans="1:33" x14ac:dyDescent="0.3">
      <c r="A377" s="4">
        <v>376</v>
      </c>
      <c r="B377" s="6" t="s">
        <v>3157</v>
      </c>
      <c r="C377" t="s">
        <v>3246</v>
      </c>
      <c r="D377" t="s">
        <v>3592</v>
      </c>
      <c r="F377" t="s">
        <v>3925</v>
      </c>
      <c r="G377" s="1"/>
      <c r="H377">
        <v>2020</v>
      </c>
      <c r="I377" t="s">
        <v>2830</v>
      </c>
      <c r="J377" t="s">
        <v>2830</v>
      </c>
      <c r="K377">
        <v>856</v>
      </c>
      <c r="L377">
        <v>863</v>
      </c>
      <c r="M377" t="s">
        <v>4370</v>
      </c>
      <c r="N377" t="s">
        <v>2830</v>
      </c>
      <c r="O377" t="s">
        <v>4869</v>
      </c>
      <c r="P377" t="s">
        <v>1609</v>
      </c>
      <c r="R377" t="s">
        <v>5365</v>
      </c>
      <c r="S377" t="s">
        <v>5748</v>
      </c>
      <c r="AB377" s="1"/>
      <c r="AE377" t="s">
        <v>5897</v>
      </c>
      <c r="AF377" t="s">
        <v>5982</v>
      </c>
      <c r="AG377" t="s">
        <v>5988</v>
      </c>
    </row>
    <row r="378" spans="1:33" x14ac:dyDescent="0.3">
      <c r="A378" s="3">
        <v>377</v>
      </c>
      <c r="B378" s="3" t="s">
        <v>3157</v>
      </c>
      <c r="C378" t="s">
        <v>3247</v>
      </c>
      <c r="D378" t="s">
        <v>3593</v>
      </c>
      <c r="F378" t="s">
        <v>3926</v>
      </c>
      <c r="G378" s="1"/>
      <c r="H378">
        <v>2020</v>
      </c>
      <c r="I378" t="s">
        <v>2830</v>
      </c>
      <c r="J378" t="s">
        <v>2830</v>
      </c>
      <c r="K378">
        <v>1920</v>
      </c>
      <c r="L378">
        <v>1925</v>
      </c>
      <c r="M378" t="s">
        <v>4371</v>
      </c>
      <c r="N378" t="s">
        <v>2830</v>
      </c>
      <c r="O378" t="s">
        <v>4870</v>
      </c>
      <c r="P378" t="s">
        <v>176</v>
      </c>
      <c r="R378" t="s">
        <v>5366</v>
      </c>
      <c r="S378" t="s">
        <v>5749</v>
      </c>
      <c r="AB378" s="1"/>
      <c r="AE378" t="s">
        <v>5897</v>
      </c>
      <c r="AF378" t="s">
        <v>5982</v>
      </c>
      <c r="AG378" t="s">
        <v>5988</v>
      </c>
    </row>
    <row r="379" spans="1:33" x14ac:dyDescent="0.3">
      <c r="A379" s="4">
        <v>378</v>
      </c>
      <c r="B379" s="6" t="s">
        <v>3157</v>
      </c>
      <c r="C379" t="s">
        <v>3248</v>
      </c>
      <c r="D379" t="s">
        <v>3594</v>
      </c>
      <c r="F379" t="s">
        <v>3927</v>
      </c>
      <c r="G379" s="1"/>
      <c r="H379">
        <v>2020</v>
      </c>
      <c r="I379" t="s">
        <v>2876</v>
      </c>
      <c r="J379" t="s">
        <v>4227</v>
      </c>
      <c r="K379">
        <v>1</v>
      </c>
      <c r="L379">
        <v>15</v>
      </c>
      <c r="M379" t="s">
        <v>4372</v>
      </c>
      <c r="N379" t="s">
        <v>4717</v>
      </c>
      <c r="O379" t="s">
        <v>2830</v>
      </c>
      <c r="P379" t="s">
        <v>5115</v>
      </c>
      <c r="R379" t="s">
        <v>5367</v>
      </c>
      <c r="S379" t="s">
        <v>5750</v>
      </c>
      <c r="AB379" s="1"/>
      <c r="AE379" t="s">
        <v>5918</v>
      </c>
      <c r="AF379" t="s">
        <v>5981</v>
      </c>
      <c r="AG379" t="s">
        <v>5988</v>
      </c>
    </row>
    <row r="380" spans="1:33" x14ac:dyDescent="0.3">
      <c r="A380" s="3">
        <v>379</v>
      </c>
      <c r="B380" s="3" t="s">
        <v>3157</v>
      </c>
      <c r="C380" t="s">
        <v>3249</v>
      </c>
      <c r="D380" t="s">
        <v>3518</v>
      </c>
      <c r="F380" t="s">
        <v>3249</v>
      </c>
      <c r="G380" s="1"/>
      <c r="H380">
        <v>2020</v>
      </c>
      <c r="I380" t="s">
        <v>2830</v>
      </c>
      <c r="J380" t="s">
        <v>2830</v>
      </c>
      <c r="M380" t="s">
        <v>4373</v>
      </c>
      <c r="N380" t="s">
        <v>2830</v>
      </c>
      <c r="O380" t="s">
        <v>4871</v>
      </c>
      <c r="P380" t="s">
        <v>2830</v>
      </c>
      <c r="R380" t="s">
        <v>5368</v>
      </c>
      <c r="S380" t="s">
        <v>2830</v>
      </c>
      <c r="AB380" s="1"/>
      <c r="AE380" t="s">
        <v>5897</v>
      </c>
      <c r="AF380" t="s">
        <v>5983</v>
      </c>
      <c r="AG380" t="s">
        <v>5988</v>
      </c>
    </row>
    <row r="381" spans="1:33" x14ac:dyDescent="0.3">
      <c r="A381" s="4">
        <v>380</v>
      </c>
      <c r="B381" s="6" t="s">
        <v>3157</v>
      </c>
      <c r="C381" t="s">
        <v>3250</v>
      </c>
      <c r="D381" t="s">
        <v>3518</v>
      </c>
      <c r="F381" t="s">
        <v>3250</v>
      </c>
      <c r="G381" s="1"/>
      <c r="H381">
        <v>2020</v>
      </c>
      <c r="I381" t="s">
        <v>2830</v>
      </c>
      <c r="J381" t="s">
        <v>2830</v>
      </c>
      <c r="M381" t="s">
        <v>4374</v>
      </c>
      <c r="N381" t="s">
        <v>2830</v>
      </c>
      <c r="O381" t="s">
        <v>4872</v>
      </c>
      <c r="P381" t="s">
        <v>2830</v>
      </c>
      <c r="R381" t="s">
        <v>5369</v>
      </c>
      <c r="S381" t="s">
        <v>2830</v>
      </c>
      <c r="AB381" s="1"/>
      <c r="AE381" t="s">
        <v>5897</v>
      </c>
      <c r="AF381" t="s">
        <v>5983</v>
      </c>
      <c r="AG381" t="s">
        <v>5988</v>
      </c>
    </row>
    <row r="382" spans="1:33" x14ac:dyDescent="0.3">
      <c r="A382" s="3">
        <v>381</v>
      </c>
      <c r="B382" s="3" t="s">
        <v>3157</v>
      </c>
      <c r="C382" t="s">
        <v>3251</v>
      </c>
      <c r="D382" t="s">
        <v>3595</v>
      </c>
      <c r="F382" t="s">
        <v>3928</v>
      </c>
      <c r="G382" s="1"/>
      <c r="H382">
        <v>2020</v>
      </c>
      <c r="I382" t="s">
        <v>2880</v>
      </c>
      <c r="J382" t="s">
        <v>2830</v>
      </c>
      <c r="M382" t="s">
        <v>4375</v>
      </c>
      <c r="N382" t="s">
        <v>4718</v>
      </c>
      <c r="O382" t="s">
        <v>2830</v>
      </c>
      <c r="P382" t="s">
        <v>5116</v>
      </c>
      <c r="R382" t="s">
        <v>5370</v>
      </c>
      <c r="S382" t="s">
        <v>2830</v>
      </c>
      <c r="AB382" s="1"/>
      <c r="AE382" t="s">
        <v>5899</v>
      </c>
      <c r="AF382" t="s">
        <v>5981</v>
      </c>
      <c r="AG382" t="s">
        <v>5988</v>
      </c>
    </row>
    <row r="383" spans="1:33" x14ac:dyDescent="0.3">
      <c r="A383" s="4">
        <v>382</v>
      </c>
      <c r="B383" s="6" t="s">
        <v>3157</v>
      </c>
      <c r="C383" t="s">
        <v>3252</v>
      </c>
      <c r="D383" t="s">
        <v>3596</v>
      </c>
      <c r="F383" t="s">
        <v>3929</v>
      </c>
      <c r="G383" s="1"/>
      <c r="H383">
        <v>2020</v>
      </c>
      <c r="I383" t="s">
        <v>2830</v>
      </c>
      <c r="J383" t="s">
        <v>2830</v>
      </c>
      <c r="K383">
        <v>3817</v>
      </c>
      <c r="L383">
        <v>3821</v>
      </c>
      <c r="M383" t="s">
        <v>4376</v>
      </c>
      <c r="N383" t="s">
        <v>2830</v>
      </c>
      <c r="O383" t="s">
        <v>4873</v>
      </c>
      <c r="P383" t="s">
        <v>1096</v>
      </c>
      <c r="R383" t="s">
        <v>5371</v>
      </c>
      <c r="S383" t="s">
        <v>5751</v>
      </c>
      <c r="AB383" s="1"/>
      <c r="AE383" t="s">
        <v>5897</v>
      </c>
      <c r="AF383" t="s">
        <v>5982</v>
      </c>
      <c r="AG383" t="s">
        <v>5988</v>
      </c>
    </row>
    <row r="384" spans="1:33" x14ac:dyDescent="0.3">
      <c r="A384" s="3">
        <v>383</v>
      </c>
      <c r="B384" s="3" t="s">
        <v>3157</v>
      </c>
      <c r="C384" t="s">
        <v>365</v>
      </c>
      <c r="D384" t="s">
        <v>3597</v>
      </c>
      <c r="F384" t="s">
        <v>3930</v>
      </c>
      <c r="G384" s="1"/>
      <c r="H384">
        <v>2020</v>
      </c>
      <c r="I384" t="s">
        <v>4161</v>
      </c>
      <c r="J384" t="s">
        <v>2830</v>
      </c>
      <c r="K384">
        <v>2822</v>
      </c>
      <c r="L384">
        <v>2829</v>
      </c>
      <c r="M384" t="s">
        <v>4377</v>
      </c>
      <c r="N384" t="s">
        <v>4719</v>
      </c>
      <c r="O384" t="s">
        <v>4874</v>
      </c>
      <c r="P384" t="s">
        <v>371</v>
      </c>
      <c r="R384" t="s">
        <v>5372</v>
      </c>
      <c r="S384" t="s">
        <v>5752</v>
      </c>
      <c r="AB384" s="1"/>
      <c r="AE384" t="s">
        <v>5897</v>
      </c>
      <c r="AF384" t="s">
        <v>5982</v>
      </c>
      <c r="AG384" t="s">
        <v>5988</v>
      </c>
    </row>
    <row r="385" spans="1:33" x14ac:dyDescent="0.3">
      <c r="A385" s="4">
        <v>384</v>
      </c>
      <c r="B385" s="6" t="s">
        <v>3157</v>
      </c>
      <c r="C385" t="s">
        <v>3253</v>
      </c>
      <c r="D385" t="s">
        <v>3518</v>
      </c>
      <c r="F385" t="s">
        <v>3253</v>
      </c>
      <c r="G385" s="1"/>
      <c r="H385">
        <v>2020</v>
      </c>
      <c r="I385" t="s">
        <v>2830</v>
      </c>
      <c r="J385" t="s">
        <v>2830</v>
      </c>
      <c r="M385" t="s">
        <v>4378</v>
      </c>
      <c r="N385" t="s">
        <v>2830</v>
      </c>
      <c r="O385" t="s">
        <v>4875</v>
      </c>
      <c r="P385" t="s">
        <v>2830</v>
      </c>
      <c r="R385" t="s">
        <v>5373</v>
      </c>
      <c r="S385" t="s">
        <v>2830</v>
      </c>
      <c r="AB385" s="1"/>
      <c r="AE385" t="s">
        <v>5897</v>
      </c>
      <c r="AF385" t="s">
        <v>5983</v>
      </c>
      <c r="AG385" t="s">
        <v>5988</v>
      </c>
    </row>
    <row r="386" spans="1:33" x14ac:dyDescent="0.3">
      <c r="A386" s="3">
        <v>385</v>
      </c>
      <c r="B386" s="3" t="s">
        <v>3157</v>
      </c>
      <c r="C386" t="s">
        <v>3254</v>
      </c>
      <c r="D386" t="s">
        <v>3598</v>
      </c>
      <c r="F386" t="s">
        <v>3931</v>
      </c>
      <c r="G386" s="1"/>
      <c r="H386">
        <v>2020</v>
      </c>
      <c r="I386" t="s">
        <v>4162</v>
      </c>
      <c r="J386" t="s">
        <v>2830</v>
      </c>
      <c r="K386">
        <v>425</v>
      </c>
      <c r="L386">
        <v>451</v>
      </c>
      <c r="M386" t="s">
        <v>4379</v>
      </c>
      <c r="N386" t="s">
        <v>4720</v>
      </c>
      <c r="O386" t="s">
        <v>2830</v>
      </c>
      <c r="P386" t="s">
        <v>5117</v>
      </c>
      <c r="R386" t="s">
        <v>5374</v>
      </c>
      <c r="S386" t="s">
        <v>5753</v>
      </c>
      <c r="AB386" s="1"/>
      <c r="AE386" t="s">
        <v>5928</v>
      </c>
      <c r="AF386" t="s">
        <v>5981</v>
      </c>
      <c r="AG386" t="s">
        <v>5988</v>
      </c>
    </row>
    <row r="387" spans="1:33" x14ac:dyDescent="0.3">
      <c r="A387" s="4">
        <v>386</v>
      </c>
      <c r="B387" s="6" t="s">
        <v>3157</v>
      </c>
      <c r="C387" t="s">
        <v>3255</v>
      </c>
      <c r="D387" t="s">
        <v>3599</v>
      </c>
      <c r="F387" t="s">
        <v>3932</v>
      </c>
      <c r="G387" s="1"/>
      <c r="H387">
        <v>2020</v>
      </c>
      <c r="I387" t="s">
        <v>4163</v>
      </c>
      <c r="J387" t="s">
        <v>2830</v>
      </c>
      <c r="K387">
        <v>681</v>
      </c>
      <c r="L387">
        <v>697</v>
      </c>
      <c r="M387" t="s">
        <v>4380</v>
      </c>
      <c r="N387" t="s">
        <v>4721</v>
      </c>
      <c r="O387" t="s">
        <v>2830</v>
      </c>
      <c r="P387" t="s">
        <v>5118</v>
      </c>
      <c r="R387" t="s">
        <v>5375</v>
      </c>
      <c r="S387" t="s">
        <v>5754</v>
      </c>
      <c r="AB387" s="1"/>
      <c r="AE387" t="s">
        <v>5899</v>
      </c>
      <c r="AF387" t="s">
        <v>5981</v>
      </c>
      <c r="AG387" t="s">
        <v>5988</v>
      </c>
    </row>
    <row r="388" spans="1:33" x14ac:dyDescent="0.3">
      <c r="A388" s="3">
        <v>387</v>
      </c>
      <c r="B388" s="3" t="s">
        <v>3157</v>
      </c>
      <c r="C388" t="s">
        <v>3256</v>
      </c>
      <c r="D388" t="s">
        <v>3600</v>
      </c>
      <c r="F388" t="s">
        <v>3846</v>
      </c>
      <c r="G388" s="1"/>
      <c r="H388">
        <v>2020</v>
      </c>
      <c r="I388" t="s">
        <v>2830</v>
      </c>
      <c r="J388" t="s">
        <v>2830</v>
      </c>
      <c r="K388">
        <v>122</v>
      </c>
      <c r="L388">
        <v>123</v>
      </c>
      <c r="M388" t="s">
        <v>4381</v>
      </c>
      <c r="N388" t="s">
        <v>2830</v>
      </c>
      <c r="O388" t="s">
        <v>4876</v>
      </c>
      <c r="P388" t="s">
        <v>5119</v>
      </c>
      <c r="R388" t="s">
        <v>5376</v>
      </c>
      <c r="S388" t="s">
        <v>2830</v>
      </c>
      <c r="AB388" s="1"/>
      <c r="AE388" t="s">
        <v>3155</v>
      </c>
      <c r="AF388" t="s">
        <v>5982</v>
      </c>
      <c r="AG388" t="s">
        <v>5988</v>
      </c>
    </row>
    <row r="389" spans="1:33" x14ac:dyDescent="0.3">
      <c r="A389" s="4">
        <v>388</v>
      </c>
      <c r="B389" s="6" t="s">
        <v>3157</v>
      </c>
      <c r="C389" t="s">
        <v>3257</v>
      </c>
      <c r="D389" t="s">
        <v>3601</v>
      </c>
      <c r="F389" t="s">
        <v>3933</v>
      </c>
      <c r="G389" s="1"/>
      <c r="H389">
        <v>2020</v>
      </c>
      <c r="I389" t="s">
        <v>2830</v>
      </c>
      <c r="J389" t="s">
        <v>2830</v>
      </c>
      <c r="M389" t="s">
        <v>4382</v>
      </c>
      <c r="N389" t="s">
        <v>2830</v>
      </c>
      <c r="O389" t="s">
        <v>4877</v>
      </c>
      <c r="P389" t="s">
        <v>1009</v>
      </c>
      <c r="R389" t="s">
        <v>5377</v>
      </c>
      <c r="S389" t="s">
        <v>5755</v>
      </c>
      <c r="AB389" s="1"/>
      <c r="AE389" t="s">
        <v>5897</v>
      </c>
      <c r="AF389" t="s">
        <v>5982</v>
      </c>
      <c r="AG389" t="s">
        <v>5988</v>
      </c>
    </row>
    <row r="390" spans="1:33" x14ac:dyDescent="0.3">
      <c r="A390" s="3">
        <v>389</v>
      </c>
      <c r="B390" s="3" t="s">
        <v>3157</v>
      </c>
      <c r="C390" t="s">
        <v>1543</v>
      </c>
      <c r="D390" t="s">
        <v>3602</v>
      </c>
      <c r="F390" t="s">
        <v>3934</v>
      </c>
      <c r="G390" s="1"/>
      <c r="H390">
        <v>2020</v>
      </c>
      <c r="I390" t="s">
        <v>4164</v>
      </c>
      <c r="J390" t="s">
        <v>2830</v>
      </c>
      <c r="K390">
        <v>889</v>
      </c>
      <c r="L390">
        <v>896</v>
      </c>
      <c r="M390" t="s">
        <v>4383</v>
      </c>
      <c r="N390" t="s">
        <v>4722</v>
      </c>
      <c r="O390" t="s">
        <v>4878</v>
      </c>
      <c r="P390" t="s">
        <v>1550</v>
      </c>
      <c r="R390" t="s">
        <v>5378</v>
      </c>
      <c r="S390" t="s">
        <v>5756</v>
      </c>
      <c r="AB390" s="1"/>
      <c r="AE390" t="s">
        <v>5897</v>
      </c>
      <c r="AF390" t="s">
        <v>5982</v>
      </c>
      <c r="AG390" t="s">
        <v>5988</v>
      </c>
    </row>
    <row r="391" spans="1:33" x14ac:dyDescent="0.3">
      <c r="A391" s="4">
        <v>390</v>
      </c>
      <c r="B391" s="6" t="s">
        <v>3157</v>
      </c>
      <c r="C391" t="s">
        <v>3258</v>
      </c>
      <c r="D391" t="s">
        <v>3603</v>
      </c>
      <c r="F391" t="s">
        <v>3935</v>
      </c>
      <c r="G391" s="1"/>
      <c r="H391">
        <v>2020</v>
      </c>
      <c r="I391" t="s">
        <v>4165</v>
      </c>
      <c r="J391" t="s">
        <v>2830</v>
      </c>
      <c r="M391" t="s">
        <v>4384</v>
      </c>
      <c r="N391" t="s">
        <v>4723</v>
      </c>
      <c r="O391" t="s">
        <v>2830</v>
      </c>
      <c r="P391" t="s">
        <v>5120</v>
      </c>
      <c r="R391" t="s">
        <v>5379</v>
      </c>
      <c r="S391" t="s">
        <v>5757</v>
      </c>
      <c r="AB391" s="1"/>
      <c r="AE391" t="s">
        <v>5900</v>
      </c>
      <c r="AF391" t="s">
        <v>5981</v>
      </c>
      <c r="AG391" t="s">
        <v>5988</v>
      </c>
    </row>
    <row r="392" spans="1:33" x14ac:dyDescent="0.3">
      <c r="A392" s="3">
        <v>391</v>
      </c>
      <c r="B392" s="3" t="s">
        <v>3157</v>
      </c>
      <c r="C392" t="s">
        <v>3259</v>
      </c>
      <c r="D392" t="s">
        <v>3604</v>
      </c>
      <c r="F392" t="s">
        <v>3936</v>
      </c>
      <c r="G392" s="1"/>
      <c r="H392">
        <v>2020</v>
      </c>
      <c r="I392" t="s">
        <v>2830</v>
      </c>
      <c r="J392" t="s">
        <v>2830</v>
      </c>
      <c r="K392">
        <v>722</v>
      </c>
      <c r="L392">
        <v>738</v>
      </c>
      <c r="M392" t="s">
        <v>4385</v>
      </c>
      <c r="N392" t="s">
        <v>2830</v>
      </c>
      <c r="O392" t="s">
        <v>4879</v>
      </c>
      <c r="P392" t="s">
        <v>5121</v>
      </c>
      <c r="R392" t="s">
        <v>5380</v>
      </c>
      <c r="S392" t="s">
        <v>2830</v>
      </c>
      <c r="AB392" s="1"/>
      <c r="AE392" t="s">
        <v>5929</v>
      </c>
      <c r="AF392" t="s">
        <v>5984</v>
      </c>
      <c r="AG392" t="s">
        <v>5988</v>
      </c>
    </row>
    <row r="393" spans="1:33" x14ac:dyDescent="0.3">
      <c r="A393" s="4">
        <v>392</v>
      </c>
      <c r="B393" s="6" t="s">
        <v>3157</v>
      </c>
      <c r="C393" t="s">
        <v>205</v>
      </c>
      <c r="D393" t="s">
        <v>3605</v>
      </c>
      <c r="F393" t="s">
        <v>3937</v>
      </c>
      <c r="G393" s="1"/>
      <c r="H393">
        <v>2020</v>
      </c>
      <c r="I393" t="s">
        <v>2830</v>
      </c>
      <c r="J393" t="s">
        <v>2830</v>
      </c>
      <c r="K393">
        <v>267</v>
      </c>
      <c r="L393">
        <v>270</v>
      </c>
      <c r="M393" t="s">
        <v>4386</v>
      </c>
      <c r="N393" t="s">
        <v>2830</v>
      </c>
      <c r="O393" t="s">
        <v>4880</v>
      </c>
      <c r="P393" t="s">
        <v>211</v>
      </c>
      <c r="R393" t="s">
        <v>5381</v>
      </c>
      <c r="S393" t="s">
        <v>5758</v>
      </c>
      <c r="AB393" s="1"/>
      <c r="AE393" t="s">
        <v>5897</v>
      </c>
      <c r="AF393" t="s">
        <v>5982</v>
      </c>
      <c r="AG393" t="s">
        <v>5988</v>
      </c>
    </row>
    <row r="394" spans="1:33" x14ac:dyDescent="0.3">
      <c r="A394" s="3">
        <v>393</v>
      </c>
      <c r="B394" s="3" t="s">
        <v>3157</v>
      </c>
      <c r="C394" t="s">
        <v>3260</v>
      </c>
      <c r="D394" t="s">
        <v>3606</v>
      </c>
      <c r="F394" t="s">
        <v>3938</v>
      </c>
      <c r="G394" s="1"/>
      <c r="H394">
        <v>2020</v>
      </c>
      <c r="I394" t="s">
        <v>4166</v>
      </c>
      <c r="J394" t="s">
        <v>2830</v>
      </c>
      <c r="M394" t="s">
        <v>4387</v>
      </c>
      <c r="N394" t="s">
        <v>4724</v>
      </c>
      <c r="O394" t="s">
        <v>4881</v>
      </c>
      <c r="P394" t="s">
        <v>1808</v>
      </c>
      <c r="R394" t="s">
        <v>5382</v>
      </c>
      <c r="S394" t="s">
        <v>5759</v>
      </c>
      <c r="AB394" s="1"/>
      <c r="AE394" t="s">
        <v>5908</v>
      </c>
      <c r="AF394" t="s">
        <v>5982</v>
      </c>
      <c r="AG394" t="s">
        <v>5988</v>
      </c>
    </row>
    <row r="395" spans="1:33" x14ac:dyDescent="0.3">
      <c r="A395" s="4">
        <v>394</v>
      </c>
      <c r="B395" s="6" t="s">
        <v>3157</v>
      </c>
      <c r="C395" t="s">
        <v>658</v>
      </c>
      <c r="D395" t="s">
        <v>3607</v>
      </c>
      <c r="F395" t="s">
        <v>3939</v>
      </c>
      <c r="G395" s="1"/>
      <c r="H395">
        <v>2020</v>
      </c>
      <c r="I395" t="s">
        <v>4166</v>
      </c>
      <c r="J395" t="s">
        <v>2830</v>
      </c>
      <c r="M395" t="s">
        <v>4388</v>
      </c>
      <c r="N395" t="s">
        <v>4725</v>
      </c>
      <c r="O395" t="s">
        <v>4882</v>
      </c>
      <c r="P395" t="s">
        <v>665</v>
      </c>
      <c r="R395" t="s">
        <v>5383</v>
      </c>
      <c r="S395" t="s">
        <v>5760</v>
      </c>
      <c r="AB395" s="1"/>
      <c r="AE395" t="s">
        <v>5897</v>
      </c>
      <c r="AF395" t="s">
        <v>5982</v>
      </c>
      <c r="AG395" t="s">
        <v>5988</v>
      </c>
    </row>
    <row r="396" spans="1:33" x14ac:dyDescent="0.3">
      <c r="A396" s="3">
        <v>395</v>
      </c>
      <c r="B396" s="3" t="s">
        <v>3157</v>
      </c>
      <c r="C396" t="s">
        <v>3261</v>
      </c>
      <c r="D396" t="s">
        <v>3608</v>
      </c>
      <c r="F396" t="s">
        <v>3846</v>
      </c>
      <c r="G396" s="1"/>
      <c r="H396">
        <v>2020</v>
      </c>
      <c r="I396" t="s">
        <v>2830</v>
      </c>
      <c r="J396" t="s">
        <v>2830</v>
      </c>
      <c r="K396">
        <v>224</v>
      </c>
      <c r="L396">
        <v>231</v>
      </c>
      <c r="M396" t="s">
        <v>4389</v>
      </c>
      <c r="N396" t="s">
        <v>2830</v>
      </c>
      <c r="O396" t="s">
        <v>4883</v>
      </c>
      <c r="P396" t="s">
        <v>5122</v>
      </c>
      <c r="R396" t="s">
        <v>5384</v>
      </c>
      <c r="S396" t="s">
        <v>2830</v>
      </c>
      <c r="AB396" s="1"/>
      <c r="AE396" t="s">
        <v>3155</v>
      </c>
      <c r="AF396" t="s">
        <v>5982</v>
      </c>
      <c r="AG396" t="s">
        <v>5988</v>
      </c>
    </row>
    <row r="397" spans="1:33" x14ac:dyDescent="0.3">
      <c r="A397" s="4">
        <v>396</v>
      </c>
      <c r="B397" s="6" t="s">
        <v>3157</v>
      </c>
      <c r="C397" t="s">
        <v>3262</v>
      </c>
      <c r="D397" t="s">
        <v>3609</v>
      </c>
      <c r="F397" t="s">
        <v>3940</v>
      </c>
      <c r="G397" s="1"/>
      <c r="H397">
        <v>2020</v>
      </c>
      <c r="I397" t="s">
        <v>2897</v>
      </c>
      <c r="J397" t="s">
        <v>2891</v>
      </c>
      <c r="K397">
        <v>25</v>
      </c>
      <c r="L397">
        <v>26</v>
      </c>
      <c r="M397" t="s">
        <v>4390</v>
      </c>
      <c r="N397" t="s">
        <v>4726</v>
      </c>
      <c r="O397" t="s">
        <v>2830</v>
      </c>
      <c r="P397" t="s">
        <v>5123</v>
      </c>
      <c r="R397" t="s">
        <v>5385</v>
      </c>
      <c r="S397" t="s">
        <v>5761</v>
      </c>
      <c r="AB397" s="1"/>
      <c r="AE397" t="s">
        <v>3155</v>
      </c>
      <c r="AF397" t="s">
        <v>5981</v>
      </c>
      <c r="AG397" t="s">
        <v>5988</v>
      </c>
    </row>
    <row r="398" spans="1:33" x14ac:dyDescent="0.3">
      <c r="A398" s="3">
        <v>397</v>
      </c>
      <c r="B398" s="3" t="s">
        <v>3157</v>
      </c>
      <c r="C398" t="s">
        <v>887</v>
      </c>
      <c r="D398" t="s">
        <v>3610</v>
      </c>
      <c r="F398" t="s">
        <v>3941</v>
      </c>
      <c r="G398" s="1"/>
      <c r="H398">
        <v>2020</v>
      </c>
      <c r="I398" t="s">
        <v>2830</v>
      </c>
      <c r="J398" t="s">
        <v>2830</v>
      </c>
      <c r="K398">
        <v>1005</v>
      </c>
      <c r="L398">
        <v>1010</v>
      </c>
      <c r="M398" t="s">
        <v>4391</v>
      </c>
      <c r="N398" t="s">
        <v>2830</v>
      </c>
      <c r="O398" t="s">
        <v>4884</v>
      </c>
      <c r="P398" t="s">
        <v>894</v>
      </c>
      <c r="R398" t="s">
        <v>5386</v>
      </c>
      <c r="S398" t="s">
        <v>5762</v>
      </c>
      <c r="AB398" s="1"/>
      <c r="AE398" t="s">
        <v>5897</v>
      </c>
      <c r="AF398" t="s">
        <v>5982</v>
      </c>
      <c r="AG398" t="s">
        <v>5988</v>
      </c>
    </row>
    <row r="399" spans="1:33" x14ac:dyDescent="0.3">
      <c r="A399" s="4">
        <v>398</v>
      </c>
      <c r="B399" s="6" t="s">
        <v>3157</v>
      </c>
      <c r="C399" t="s">
        <v>3263</v>
      </c>
      <c r="D399" t="s">
        <v>3611</v>
      </c>
      <c r="F399" t="s">
        <v>3856</v>
      </c>
      <c r="G399" s="1"/>
      <c r="H399">
        <v>2020</v>
      </c>
      <c r="I399" t="s">
        <v>4167</v>
      </c>
      <c r="J399" t="s">
        <v>2887</v>
      </c>
      <c r="K399">
        <v>1997</v>
      </c>
      <c r="L399">
        <v>2018</v>
      </c>
      <c r="M399" t="s">
        <v>4392</v>
      </c>
      <c r="N399" t="s">
        <v>4669</v>
      </c>
      <c r="O399" t="s">
        <v>2830</v>
      </c>
      <c r="P399" t="s">
        <v>5124</v>
      </c>
      <c r="R399" t="s">
        <v>5387</v>
      </c>
      <c r="S399" t="s">
        <v>5763</v>
      </c>
      <c r="AB399" s="1"/>
      <c r="AE399" t="s">
        <v>5902</v>
      </c>
      <c r="AF399" t="s">
        <v>5985</v>
      </c>
      <c r="AG399" t="s">
        <v>5989</v>
      </c>
    </row>
    <row r="400" spans="1:33" x14ac:dyDescent="0.3">
      <c r="A400" s="3">
        <v>399</v>
      </c>
      <c r="B400" s="3" t="s">
        <v>3157</v>
      </c>
      <c r="C400" t="s">
        <v>3264</v>
      </c>
      <c r="D400" t="s">
        <v>3612</v>
      </c>
      <c r="F400" t="s">
        <v>3899</v>
      </c>
      <c r="G400" s="1"/>
      <c r="H400">
        <v>2020</v>
      </c>
      <c r="I400" t="s">
        <v>4168</v>
      </c>
      <c r="J400" t="s">
        <v>2830</v>
      </c>
      <c r="M400" t="s">
        <v>4393</v>
      </c>
      <c r="N400" t="s">
        <v>4705</v>
      </c>
      <c r="O400" t="s">
        <v>2830</v>
      </c>
      <c r="P400" t="s">
        <v>2830</v>
      </c>
      <c r="R400" t="s">
        <v>5388</v>
      </c>
      <c r="S400" t="s">
        <v>2830</v>
      </c>
      <c r="AB400" s="1"/>
      <c r="AE400" t="s">
        <v>5917</v>
      </c>
      <c r="AF400" t="s">
        <v>5982</v>
      </c>
      <c r="AG400" t="s">
        <v>5988</v>
      </c>
    </row>
    <row r="401" spans="1:33" x14ac:dyDescent="0.3">
      <c r="A401" s="4">
        <v>400</v>
      </c>
      <c r="B401" s="6" t="s">
        <v>3157</v>
      </c>
      <c r="C401" t="s">
        <v>3262</v>
      </c>
      <c r="D401" t="s">
        <v>3613</v>
      </c>
      <c r="F401" t="s">
        <v>3942</v>
      </c>
      <c r="G401" s="1"/>
      <c r="H401">
        <v>2020</v>
      </c>
      <c r="I401" t="s">
        <v>2830</v>
      </c>
      <c r="J401" t="s">
        <v>2830</v>
      </c>
      <c r="K401">
        <v>25</v>
      </c>
      <c r="L401">
        <v>26</v>
      </c>
      <c r="M401" t="s">
        <v>4394</v>
      </c>
      <c r="N401" t="s">
        <v>2830</v>
      </c>
      <c r="O401" t="s">
        <v>4885</v>
      </c>
      <c r="P401" t="s">
        <v>5123</v>
      </c>
      <c r="R401" t="s">
        <v>5389</v>
      </c>
      <c r="S401" t="s">
        <v>5764</v>
      </c>
      <c r="AB401" s="1"/>
      <c r="AE401" t="s">
        <v>5898</v>
      </c>
      <c r="AF401" t="s">
        <v>5982</v>
      </c>
      <c r="AG401" t="s">
        <v>5988</v>
      </c>
    </row>
    <row r="402" spans="1:33" x14ac:dyDescent="0.3">
      <c r="A402" s="3">
        <v>401</v>
      </c>
      <c r="B402" s="3" t="s">
        <v>3157</v>
      </c>
      <c r="C402" t="s">
        <v>3265</v>
      </c>
      <c r="D402" t="s">
        <v>3614</v>
      </c>
      <c r="F402" t="s">
        <v>281</v>
      </c>
      <c r="G402" s="1"/>
      <c r="H402">
        <v>2020</v>
      </c>
      <c r="I402" t="s">
        <v>2833</v>
      </c>
      <c r="J402" t="s">
        <v>2869</v>
      </c>
      <c r="K402">
        <v>548</v>
      </c>
      <c r="L402">
        <v>561</v>
      </c>
      <c r="M402" t="s">
        <v>4395</v>
      </c>
      <c r="N402" t="s">
        <v>4727</v>
      </c>
      <c r="O402" t="s">
        <v>2830</v>
      </c>
      <c r="P402" t="s">
        <v>284</v>
      </c>
      <c r="R402" t="s">
        <v>5390</v>
      </c>
      <c r="S402" t="s">
        <v>5765</v>
      </c>
      <c r="AB402" s="1"/>
      <c r="AE402" t="s">
        <v>5897</v>
      </c>
      <c r="AF402" t="s">
        <v>5981</v>
      </c>
      <c r="AG402" t="s">
        <v>5988</v>
      </c>
    </row>
    <row r="403" spans="1:33" x14ac:dyDescent="0.3">
      <c r="A403" s="4">
        <v>402</v>
      </c>
      <c r="B403" s="6" t="s">
        <v>3157</v>
      </c>
      <c r="C403" t="s">
        <v>439</v>
      </c>
      <c r="D403" t="s">
        <v>3615</v>
      </c>
      <c r="F403" t="s">
        <v>3943</v>
      </c>
      <c r="G403" s="1"/>
      <c r="H403">
        <v>2020</v>
      </c>
      <c r="I403" t="s">
        <v>2830</v>
      </c>
      <c r="J403" t="s">
        <v>2830</v>
      </c>
      <c r="M403" t="s">
        <v>4396</v>
      </c>
      <c r="N403" t="s">
        <v>2830</v>
      </c>
      <c r="O403" t="s">
        <v>4886</v>
      </c>
      <c r="P403" t="s">
        <v>445</v>
      </c>
      <c r="R403" t="s">
        <v>5391</v>
      </c>
      <c r="S403" t="s">
        <v>5766</v>
      </c>
      <c r="AB403" s="1"/>
      <c r="AE403" t="s">
        <v>5897</v>
      </c>
      <c r="AF403" t="s">
        <v>5982</v>
      </c>
      <c r="AG403" t="s">
        <v>5988</v>
      </c>
    </row>
    <row r="404" spans="1:33" x14ac:dyDescent="0.3">
      <c r="A404" s="3">
        <v>403</v>
      </c>
      <c r="B404" s="3" t="s">
        <v>3157</v>
      </c>
      <c r="C404" t="s">
        <v>106</v>
      </c>
      <c r="D404" t="s">
        <v>3616</v>
      </c>
      <c r="F404" t="s">
        <v>109</v>
      </c>
      <c r="G404" s="1"/>
      <c r="H404">
        <v>2020</v>
      </c>
      <c r="I404" t="s">
        <v>2836</v>
      </c>
      <c r="J404" t="s">
        <v>2833</v>
      </c>
      <c r="K404">
        <v>3871</v>
      </c>
      <c r="L404">
        <v>3880</v>
      </c>
      <c r="M404" t="s">
        <v>4397</v>
      </c>
      <c r="N404" t="s">
        <v>4707</v>
      </c>
      <c r="O404" t="s">
        <v>2830</v>
      </c>
      <c r="P404" t="s">
        <v>112</v>
      </c>
      <c r="R404" t="s">
        <v>5392</v>
      </c>
      <c r="S404" t="s">
        <v>5767</v>
      </c>
      <c r="AB404" s="1"/>
      <c r="AE404" t="s">
        <v>5908</v>
      </c>
      <c r="AF404" t="s">
        <v>5981</v>
      </c>
      <c r="AG404" t="s">
        <v>5988</v>
      </c>
    </row>
    <row r="405" spans="1:33" x14ac:dyDescent="0.3">
      <c r="A405" s="4">
        <v>404</v>
      </c>
      <c r="B405" s="6" t="s">
        <v>3157</v>
      </c>
      <c r="C405" t="s">
        <v>2031</v>
      </c>
      <c r="D405" t="s">
        <v>3617</v>
      </c>
      <c r="F405" t="s">
        <v>3944</v>
      </c>
      <c r="G405" s="1"/>
      <c r="H405">
        <v>2020</v>
      </c>
      <c r="I405" t="s">
        <v>2830</v>
      </c>
      <c r="J405" t="s">
        <v>2830</v>
      </c>
      <c r="K405">
        <v>1092</v>
      </c>
      <c r="L405">
        <v>1101</v>
      </c>
      <c r="M405" t="s">
        <v>4398</v>
      </c>
      <c r="N405" t="s">
        <v>2830</v>
      </c>
      <c r="O405" t="s">
        <v>4887</v>
      </c>
      <c r="P405" t="s">
        <v>2038</v>
      </c>
      <c r="R405" t="s">
        <v>5393</v>
      </c>
      <c r="S405" t="s">
        <v>5768</v>
      </c>
      <c r="AB405" s="1"/>
      <c r="AE405" t="s">
        <v>5897</v>
      </c>
      <c r="AF405" t="s">
        <v>5982</v>
      </c>
      <c r="AG405" t="s">
        <v>5988</v>
      </c>
    </row>
    <row r="406" spans="1:33" x14ac:dyDescent="0.3">
      <c r="A406" s="3">
        <v>405</v>
      </c>
      <c r="B406" s="3" t="s">
        <v>3157</v>
      </c>
      <c r="C406" t="s">
        <v>3266</v>
      </c>
      <c r="D406" t="s">
        <v>3618</v>
      </c>
      <c r="F406" t="s">
        <v>3945</v>
      </c>
      <c r="G406" s="1"/>
      <c r="H406">
        <v>2020</v>
      </c>
      <c r="I406" t="s">
        <v>2904</v>
      </c>
      <c r="J406" t="s">
        <v>2868</v>
      </c>
      <c r="K406">
        <v>736</v>
      </c>
      <c r="L406">
        <v>745</v>
      </c>
      <c r="M406" t="s">
        <v>4399</v>
      </c>
      <c r="N406" t="s">
        <v>4728</v>
      </c>
      <c r="O406" t="s">
        <v>2830</v>
      </c>
      <c r="P406" t="s">
        <v>5125</v>
      </c>
      <c r="R406" t="s">
        <v>5394</v>
      </c>
      <c r="S406" t="s">
        <v>5769</v>
      </c>
      <c r="AB406" s="1"/>
      <c r="AE406" t="s">
        <v>5930</v>
      </c>
      <c r="AF406" t="s">
        <v>5981</v>
      </c>
      <c r="AG406" t="s">
        <v>5989</v>
      </c>
    </row>
    <row r="407" spans="1:33" x14ac:dyDescent="0.3">
      <c r="A407" s="4">
        <v>406</v>
      </c>
      <c r="B407" s="6" t="s">
        <v>3157</v>
      </c>
      <c r="C407" t="s">
        <v>3267</v>
      </c>
      <c r="D407" t="s">
        <v>3619</v>
      </c>
      <c r="F407" t="s">
        <v>3946</v>
      </c>
      <c r="G407" s="1"/>
      <c r="H407">
        <v>2020</v>
      </c>
      <c r="I407" t="s">
        <v>4169</v>
      </c>
      <c r="J407" t="s">
        <v>2869</v>
      </c>
      <c r="K407">
        <v>366</v>
      </c>
      <c r="L407">
        <v>380</v>
      </c>
      <c r="M407" t="s">
        <v>4400</v>
      </c>
      <c r="N407" t="s">
        <v>4729</v>
      </c>
      <c r="O407" t="s">
        <v>2830</v>
      </c>
      <c r="P407" t="s">
        <v>5126</v>
      </c>
      <c r="R407" t="s">
        <v>5395</v>
      </c>
      <c r="S407" t="s">
        <v>5770</v>
      </c>
      <c r="AB407" s="1"/>
      <c r="AE407" t="s">
        <v>5930</v>
      </c>
      <c r="AF407" t="s">
        <v>5981</v>
      </c>
      <c r="AG407" t="s">
        <v>5989</v>
      </c>
    </row>
    <row r="408" spans="1:33" x14ac:dyDescent="0.3">
      <c r="A408" s="3">
        <v>407</v>
      </c>
      <c r="B408" s="3" t="s">
        <v>3157</v>
      </c>
      <c r="C408" t="s">
        <v>3268</v>
      </c>
      <c r="D408" t="s">
        <v>3620</v>
      </c>
      <c r="F408" t="s">
        <v>3875</v>
      </c>
      <c r="G408" s="1"/>
      <c r="H408">
        <v>2020</v>
      </c>
      <c r="I408" t="s">
        <v>4170</v>
      </c>
      <c r="J408" t="s">
        <v>2830</v>
      </c>
      <c r="K408">
        <v>61</v>
      </c>
      <c r="L408">
        <v>74</v>
      </c>
      <c r="M408" t="s">
        <v>4401</v>
      </c>
      <c r="N408" t="s">
        <v>4687</v>
      </c>
      <c r="O408" t="s">
        <v>4888</v>
      </c>
      <c r="P408" t="s">
        <v>5127</v>
      </c>
      <c r="R408" t="s">
        <v>5396</v>
      </c>
      <c r="S408" t="s">
        <v>5771</v>
      </c>
      <c r="AB408" s="1"/>
      <c r="AE408" t="s">
        <v>5904</v>
      </c>
      <c r="AF408" t="s">
        <v>5982</v>
      </c>
      <c r="AG408" t="s">
        <v>5988</v>
      </c>
    </row>
    <row r="409" spans="1:33" x14ac:dyDescent="0.3">
      <c r="A409" s="4">
        <v>408</v>
      </c>
      <c r="B409" s="6" t="s">
        <v>3157</v>
      </c>
      <c r="C409" t="s">
        <v>3269</v>
      </c>
      <c r="D409" t="s">
        <v>3503</v>
      </c>
      <c r="F409" t="s">
        <v>3947</v>
      </c>
      <c r="G409" s="1"/>
      <c r="H409">
        <v>2020</v>
      </c>
      <c r="I409" t="s">
        <v>2869</v>
      </c>
      <c r="J409" t="s">
        <v>2830</v>
      </c>
      <c r="M409" t="s">
        <v>4402</v>
      </c>
      <c r="N409" t="s">
        <v>2830</v>
      </c>
      <c r="O409" t="s">
        <v>4889</v>
      </c>
      <c r="P409" t="s">
        <v>5128</v>
      </c>
      <c r="R409" t="s">
        <v>5397</v>
      </c>
      <c r="S409" t="s">
        <v>5772</v>
      </c>
      <c r="AB409" s="1"/>
      <c r="AE409" t="s">
        <v>5931</v>
      </c>
      <c r="AF409" t="s">
        <v>5982</v>
      </c>
      <c r="AG409" t="s">
        <v>5988</v>
      </c>
    </row>
    <row r="410" spans="1:33" x14ac:dyDescent="0.3">
      <c r="A410" s="3">
        <v>409</v>
      </c>
      <c r="B410" s="3" t="s">
        <v>3157</v>
      </c>
      <c r="C410" t="s">
        <v>3270</v>
      </c>
      <c r="D410" t="s">
        <v>3621</v>
      </c>
      <c r="F410" t="s">
        <v>3864</v>
      </c>
      <c r="G410" s="1"/>
      <c r="H410">
        <v>2020</v>
      </c>
      <c r="I410" t="s">
        <v>4171</v>
      </c>
      <c r="J410" t="s">
        <v>2830</v>
      </c>
      <c r="K410">
        <v>380</v>
      </c>
      <c r="L410">
        <v>385</v>
      </c>
      <c r="M410" t="s">
        <v>4403</v>
      </c>
      <c r="N410" t="s">
        <v>4677</v>
      </c>
      <c r="O410" t="s">
        <v>4890</v>
      </c>
      <c r="P410" t="s">
        <v>5129</v>
      </c>
      <c r="R410" t="s">
        <v>5398</v>
      </c>
      <c r="S410" t="s">
        <v>5773</v>
      </c>
      <c r="AB410" s="1"/>
      <c r="AE410" t="s">
        <v>5904</v>
      </c>
      <c r="AF410" t="s">
        <v>5982</v>
      </c>
      <c r="AG410" t="s">
        <v>5988</v>
      </c>
    </row>
    <row r="411" spans="1:33" x14ac:dyDescent="0.3">
      <c r="A411" s="4">
        <v>410</v>
      </c>
      <c r="B411" s="6" t="s">
        <v>3157</v>
      </c>
      <c r="C411" t="s">
        <v>3271</v>
      </c>
      <c r="D411" t="s">
        <v>3622</v>
      </c>
      <c r="F411" t="s">
        <v>3948</v>
      </c>
      <c r="G411" s="1"/>
      <c r="H411">
        <v>2020</v>
      </c>
      <c r="I411" t="s">
        <v>4158</v>
      </c>
      <c r="J411" t="s">
        <v>2830</v>
      </c>
      <c r="K411">
        <v>4613</v>
      </c>
      <c r="L411">
        <v>4623</v>
      </c>
      <c r="M411" t="s">
        <v>4404</v>
      </c>
      <c r="N411" t="s">
        <v>4730</v>
      </c>
      <c r="O411" t="s">
        <v>2830</v>
      </c>
      <c r="P411" t="s">
        <v>5130</v>
      </c>
      <c r="R411" t="s">
        <v>5399</v>
      </c>
      <c r="S411" t="s">
        <v>5774</v>
      </c>
      <c r="AB411" s="1"/>
      <c r="AE411" t="s">
        <v>5932</v>
      </c>
      <c r="AF411" t="s">
        <v>5985</v>
      </c>
      <c r="AG411" t="s">
        <v>5988</v>
      </c>
    </row>
    <row r="412" spans="1:33" x14ac:dyDescent="0.3">
      <c r="A412" s="3">
        <v>411</v>
      </c>
      <c r="B412" s="3" t="s">
        <v>3157</v>
      </c>
      <c r="C412" t="s">
        <v>3272</v>
      </c>
      <c r="D412" t="s">
        <v>3623</v>
      </c>
      <c r="F412" t="s">
        <v>3949</v>
      </c>
      <c r="G412" s="1"/>
      <c r="H412">
        <v>2020</v>
      </c>
      <c r="I412" t="s">
        <v>4120</v>
      </c>
      <c r="J412" t="s">
        <v>2841</v>
      </c>
      <c r="M412" t="s">
        <v>4405</v>
      </c>
      <c r="N412" t="s">
        <v>4731</v>
      </c>
      <c r="O412" t="s">
        <v>2830</v>
      </c>
      <c r="P412" t="s">
        <v>5131</v>
      </c>
      <c r="R412" t="s">
        <v>5400</v>
      </c>
      <c r="S412" t="s">
        <v>5775</v>
      </c>
      <c r="AB412" s="1"/>
      <c r="AE412" t="s">
        <v>5933</v>
      </c>
      <c r="AF412" t="s">
        <v>5981</v>
      </c>
      <c r="AG412" t="s">
        <v>5988</v>
      </c>
    </row>
    <row r="413" spans="1:33" x14ac:dyDescent="0.3">
      <c r="A413" s="4">
        <v>412</v>
      </c>
      <c r="B413" s="6" t="s">
        <v>3157</v>
      </c>
      <c r="C413" t="s">
        <v>3273</v>
      </c>
      <c r="D413" t="s">
        <v>3624</v>
      </c>
      <c r="F413" t="s">
        <v>3950</v>
      </c>
      <c r="G413" s="1"/>
      <c r="H413">
        <v>2020</v>
      </c>
      <c r="I413" t="s">
        <v>4113</v>
      </c>
      <c r="J413" t="s">
        <v>2830</v>
      </c>
      <c r="M413" t="s">
        <v>4406</v>
      </c>
      <c r="N413" t="s">
        <v>2830</v>
      </c>
      <c r="O413" t="s">
        <v>4891</v>
      </c>
      <c r="P413" t="s">
        <v>5132</v>
      </c>
      <c r="R413" t="s">
        <v>5401</v>
      </c>
      <c r="S413" t="s">
        <v>5776</v>
      </c>
      <c r="AB413" s="1"/>
      <c r="AE413" t="s">
        <v>5901</v>
      </c>
      <c r="AF413" t="s">
        <v>5982</v>
      </c>
      <c r="AG413" t="s">
        <v>5988</v>
      </c>
    </row>
    <row r="414" spans="1:33" x14ac:dyDescent="0.3">
      <c r="A414" s="3">
        <v>413</v>
      </c>
      <c r="B414" s="3" t="s">
        <v>3157</v>
      </c>
      <c r="C414" t="s">
        <v>3274</v>
      </c>
      <c r="D414" t="s">
        <v>3625</v>
      </c>
      <c r="F414" t="s">
        <v>3951</v>
      </c>
      <c r="G414" s="1"/>
      <c r="H414">
        <v>2020</v>
      </c>
      <c r="I414" t="s">
        <v>2830</v>
      </c>
      <c r="J414" t="s">
        <v>2830</v>
      </c>
      <c r="M414" t="s">
        <v>4407</v>
      </c>
      <c r="N414" t="s">
        <v>2830</v>
      </c>
      <c r="O414" t="s">
        <v>4892</v>
      </c>
      <c r="P414" t="s">
        <v>2830</v>
      </c>
      <c r="R414" t="s">
        <v>5402</v>
      </c>
      <c r="S414" t="s">
        <v>2830</v>
      </c>
      <c r="AB414" s="1"/>
      <c r="AE414" t="s">
        <v>5912</v>
      </c>
      <c r="AF414" t="s">
        <v>5982</v>
      </c>
      <c r="AG414" t="s">
        <v>5988</v>
      </c>
    </row>
    <row r="415" spans="1:33" x14ac:dyDescent="0.3">
      <c r="A415" s="4">
        <v>414</v>
      </c>
      <c r="B415" s="6" t="s">
        <v>3157</v>
      </c>
      <c r="C415" t="s">
        <v>3275</v>
      </c>
      <c r="D415" t="s">
        <v>3518</v>
      </c>
      <c r="F415" t="s">
        <v>3864</v>
      </c>
      <c r="G415" s="1"/>
      <c r="H415">
        <v>2020</v>
      </c>
      <c r="I415" t="s">
        <v>4172</v>
      </c>
      <c r="J415" t="s">
        <v>2830</v>
      </c>
      <c r="M415" t="s">
        <v>4408</v>
      </c>
      <c r="N415" t="s">
        <v>4677</v>
      </c>
      <c r="O415" t="s">
        <v>4893</v>
      </c>
      <c r="P415" t="s">
        <v>2830</v>
      </c>
      <c r="R415" t="s">
        <v>5403</v>
      </c>
      <c r="S415" t="s">
        <v>2830</v>
      </c>
      <c r="AB415" s="1"/>
      <c r="AE415" t="s">
        <v>5894</v>
      </c>
      <c r="AF415" t="s">
        <v>5983</v>
      </c>
      <c r="AG415" t="s">
        <v>5988</v>
      </c>
    </row>
    <row r="416" spans="1:33" x14ac:dyDescent="0.3">
      <c r="A416" s="3">
        <v>415</v>
      </c>
      <c r="B416" s="3" t="s">
        <v>3157</v>
      </c>
      <c r="C416" t="s">
        <v>3276</v>
      </c>
      <c r="D416" t="s">
        <v>3518</v>
      </c>
      <c r="F416" t="s">
        <v>3864</v>
      </c>
      <c r="G416" s="1"/>
      <c r="H416">
        <v>2020</v>
      </c>
      <c r="I416" t="s">
        <v>4173</v>
      </c>
      <c r="J416" t="s">
        <v>2830</v>
      </c>
      <c r="M416" t="s">
        <v>4409</v>
      </c>
      <c r="N416" t="s">
        <v>4677</v>
      </c>
      <c r="O416" t="s">
        <v>4894</v>
      </c>
      <c r="P416" t="s">
        <v>2830</v>
      </c>
      <c r="R416" t="s">
        <v>5404</v>
      </c>
      <c r="S416" t="s">
        <v>2830</v>
      </c>
      <c r="AB416" s="1"/>
      <c r="AE416" t="s">
        <v>5894</v>
      </c>
      <c r="AF416" t="s">
        <v>5983</v>
      </c>
      <c r="AG416" t="s">
        <v>5988</v>
      </c>
    </row>
    <row r="417" spans="1:33" x14ac:dyDescent="0.3">
      <c r="A417" s="4">
        <v>416</v>
      </c>
      <c r="B417" s="6" t="s">
        <v>3157</v>
      </c>
      <c r="C417" t="s">
        <v>3277</v>
      </c>
      <c r="D417" t="s">
        <v>3518</v>
      </c>
      <c r="F417" t="s">
        <v>3864</v>
      </c>
      <c r="G417" s="1"/>
      <c r="H417">
        <v>2020</v>
      </c>
      <c r="I417" t="s">
        <v>4174</v>
      </c>
      <c r="J417" t="s">
        <v>2830</v>
      </c>
      <c r="M417" t="s">
        <v>4410</v>
      </c>
      <c r="N417" t="s">
        <v>4677</v>
      </c>
      <c r="O417" t="s">
        <v>4895</v>
      </c>
      <c r="P417" t="s">
        <v>2830</v>
      </c>
      <c r="R417" t="s">
        <v>5405</v>
      </c>
      <c r="S417" t="s">
        <v>2830</v>
      </c>
      <c r="AB417" s="1"/>
      <c r="AE417" t="s">
        <v>5894</v>
      </c>
      <c r="AF417" t="s">
        <v>5983</v>
      </c>
      <c r="AG417" t="s">
        <v>5988</v>
      </c>
    </row>
    <row r="418" spans="1:33" x14ac:dyDescent="0.3">
      <c r="A418" s="3">
        <v>417</v>
      </c>
      <c r="B418" s="3" t="s">
        <v>3157</v>
      </c>
      <c r="C418" t="s">
        <v>3278</v>
      </c>
      <c r="D418" t="s">
        <v>3626</v>
      </c>
      <c r="F418" t="s">
        <v>3923</v>
      </c>
      <c r="G418" s="1"/>
      <c r="H418">
        <v>2020</v>
      </c>
      <c r="I418" t="s">
        <v>4175</v>
      </c>
      <c r="J418" t="s">
        <v>2830</v>
      </c>
      <c r="K418">
        <v>352</v>
      </c>
      <c r="L418">
        <v>361</v>
      </c>
      <c r="M418" t="s">
        <v>4411</v>
      </c>
      <c r="N418" t="s">
        <v>4715</v>
      </c>
      <c r="O418" t="s">
        <v>4896</v>
      </c>
      <c r="P418" t="s">
        <v>5133</v>
      </c>
      <c r="R418" t="s">
        <v>5406</v>
      </c>
      <c r="S418" t="s">
        <v>5777</v>
      </c>
      <c r="AB418" s="1"/>
      <c r="AE418" t="s">
        <v>5894</v>
      </c>
      <c r="AF418" t="s">
        <v>5982</v>
      </c>
      <c r="AG418" t="s">
        <v>5988</v>
      </c>
    </row>
    <row r="419" spans="1:33" x14ac:dyDescent="0.3">
      <c r="A419" s="4">
        <v>418</v>
      </c>
      <c r="B419" s="6" t="s">
        <v>3157</v>
      </c>
      <c r="C419" t="s">
        <v>3279</v>
      </c>
      <c r="D419" t="s">
        <v>3627</v>
      </c>
      <c r="F419" t="s">
        <v>3952</v>
      </c>
      <c r="G419" s="1"/>
      <c r="H419">
        <v>2020</v>
      </c>
      <c r="I419" t="s">
        <v>4176</v>
      </c>
      <c r="J419" t="s">
        <v>2830</v>
      </c>
      <c r="M419" t="s">
        <v>4412</v>
      </c>
      <c r="N419" t="s">
        <v>4732</v>
      </c>
      <c r="O419" t="s">
        <v>4897</v>
      </c>
      <c r="P419" t="s">
        <v>5134</v>
      </c>
      <c r="R419" t="s">
        <v>5407</v>
      </c>
      <c r="S419" t="s">
        <v>5778</v>
      </c>
      <c r="AB419" s="1"/>
      <c r="AE419" t="s">
        <v>5934</v>
      </c>
      <c r="AF419" t="s">
        <v>5982</v>
      </c>
      <c r="AG419" t="s">
        <v>5988</v>
      </c>
    </row>
    <row r="420" spans="1:33" x14ac:dyDescent="0.3">
      <c r="A420" s="3">
        <v>419</v>
      </c>
      <c r="B420" s="3" t="s">
        <v>3157</v>
      </c>
      <c r="C420" t="s">
        <v>3280</v>
      </c>
      <c r="D420" t="s">
        <v>3518</v>
      </c>
      <c r="F420" t="s">
        <v>3866</v>
      </c>
      <c r="G420" s="1"/>
      <c r="H420">
        <v>2020</v>
      </c>
      <c r="I420" t="s">
        <v>4177</v>
      </c>
      <c r="J420" t="s">
        <v>2830</v>
      </c>
      <c r="M420" t="s">
        <v>4413</v>
      </c>
      <c r="N420" t="s">
        <v>4679</v>
      </c>
      <c r="O420" t="s">
        <v>4898</v>
      </c>
      <c r="P420" t="s">
        <v>2830</v>
      </c>
      <c r="R420" t="s">
        <v>5408</v>
      </c>
      <c r="S420" t="s">
        <v>2830</v>
      </c>
      <c r="AB420" s="1"/>
      <c r="AE420" t="s">
        <v>5894</v>
      </c>
      <c r="AF420" t="s">
        <v>5983</v>
      </c>
      <c r="AG420" t="s">
        <v>5988</v>
      </c>
    </row>
    <row r="421" spans="1:33" x14ac:dyDescent="0.3">
      <c r="A421" s="4">
        <v>420</v>
      </c>
      <c r="B421" s="6" t="s">
        <v>3157</v>
      </c>
      <c r="C421" t="s">
        <v>3281</v>
      </c>
      <c r="D421" t="s">
        <v>3518</v>
      </c>
      <c r="F421" t="s">
        <v>3923</v>
      </c>
      <c r="G421" s="1"/>
      <c r="H421">
        <v>2020</v>
      </c>
      <c r="I421" t="s">
        <v>4178</v>
      </c>
      <c r="J421" t="s">
        <v>2830</v>
      </c>
      <c r="M421" t="s">
        <v>4414</v>
      </c>
      <c r="N421" t="s">
        <v>4715</v>
      </c>
      <c r="O421" t="s">
        <v>4899</v>
      </c>
      <c r="P421" t="s">
        <v>2830</v>
      </c>
      <c r="R421" t="s">
        <v>5409</v>
      </c>
      <c r="S421" t="s">
        <v>2830</v>
      </c>
      <c r="AB421" s="1"/>
      <c r="AE421" t="s">
        <v>5894</v>
      </c>
      <c r="AF421" t="s">
        <v>5983</v>
      </c>
      <c r="AG421" t="s">
        <v>5988</v>
      </c>
    </row>
    <row r="422" spans="1:33" x14ac:dyDescent="0.3">
      <c r="A422" s="3">
        <v>421</v>
      </c>
      <c r="B422" s="3" t="s">
        <v>3157</v>
      </c>
      <c r="C422" t="s">
        <v>3282</v>
      </c>
      <c r="D422" t="s">
        <v>3518</v>
      </c>
      <c r="F422" t="s">
        <v>3953</v>
      </c>
      <c r="G422" s="1"/>
      <c r="H422">
        <v>2020</v>
      </c>
      <c r="I422" t="s">
        <v>4117</v>
      </c>
      <c r="J422" t="s">
        <v>2830</v>
      </c>
      <c r="M422" t="s">
        <v>4415</v>
      </c>
      <c r="N422" t="s">
        <v>4733</v>
      </c>
      <c r="O422" t="s">
        <v>2830</v>
      </c>
      <c r="P422" t="s">
        <v>2830</v>
      </c>
      <c r="R422" t="s">
        <v>5410</v>
      </c>
      <c r="S422" t="s">
        <v>2830</v>
      </c>
      <c r="AB422" s="1"/>
      <c r="AE422" t="s">
        <v>5899</v>
      </c>
      <c r="AF422" t="s">
        <v>5983</v>
      </c>
      <c r="AG422" t="s">
        <v>5988</v>
      </c>
    </row>
    <row r="423" spans="1:33" x14ac:dyDescent="0.3">
      <c r="A423" s="4">
        <v>422</v>
      </c>
      <c r="B423" s="6" t="s">
        <v>3157</v>
      </c>
      <c r="C423" t="s">
        <v>3283</v>
      </c>
      <c r="D423" t="s">
        <v>3628</v>
      </c>
      <c r="F423" t="s">
        <v>3864</v>
      </c>
      <c r="G423" s="1"/>
      <c r="H423">
        <v>2020</v>
      </c>
      <c r="I423" t="s">
        <v>4179</v>
      </c>
      <c r="J423" t="s">
        <v>2830</v>
      </c>
      <c r="K423">
        <v>402</v>
      </c>
      <c r="L423">
        <v>418</v>
      </c>
      <c r="M423" t="s">
        <v>4416</v>
      </c>
      <c r="N423" t="s">
        <v>4677</v>
      </c>
      <c r="O423" t="s">
        <v>4900</v>
      </c>
      <c r="P423" t="s">
        <v>5135</v>
      </c>
      <c r="R423" t="s">
        <v>5411</v>
      </c>
      <c r="S423" t="s">
        <v>2830</v>
      </c>
      <c r="AB423" s="1"/>
      <c r="AE423" t="s">
        <v>5894</v>
      </c>
      <c r="AF423" t="s">
        <v>5982</v>
      </c>
      <c r="AG423" t="s">
        <v>5988</v>
      </c>
    </row>
    <row r="424" spans="1:33" x14ac:dyDescent="0.3">
      <c r="A424" s="3">
        <v>423</v>
      </c>
      <c r="B424" s="3" t="s">
        <v>3157</v>
      </c>
      <c r="C424" t="s">
        <v>3284</v>
      </c>
      <c r="D424" t="s">
        <v>3629</v>
      </c>
      <c r="F424" t="s">
        <v>3954</v>
      </c>
      <c r="G424" s="1"/>
      <c r="H424">
        <v>2020</v>
      </c>
      <c r="I424" t="s">
        <v>4180</v>
      </c>
      <c r="J424" t="s">
        <v>2830</v>
      </c>
      <c r="M424" t="s">
        <v>4417</v>
      </c>
      <c r="N424" t="s">
        <v>4734</v>
      </c>
      <c r="O424" t="s">
        <v>2830</v>
      </c>
      <c r="P424" t="s">
        <v>5136</v>
      </c>
      <c r="R424" t="s">
        <v>5412</v>
      </c>
      <c r="S424" t="s">
        <v>5779</v>
      </c>
      <c r="AB424" s="1"/>
      <c r="AE424" t="s">
        <v>5900</v>
      </c>
      <c r="AF424" t="s">
        <v>5981</v>
      </c>
      <c r="AG424" t="s">
        <v>5988</v>
      </c>
    </row>
    <row r="425" spans="1:33" x14ac:dyDescent="0.3">
      <c r="A425" s="4">
        <v>424</v>
      </c>
      <c r="B425" s="6" t="s">
        <v>3157</v>
      </c>
      <c r="C425" t="s">
        <v>3285</v>
      </c>
      <c r="D425" t="s">
        <v>3630</v>
      </c>
      <c r="F425" t="s">
        <v>3880</v>
      </c>
      <c r="G425" s="1"/>
      <c r="H425">
        <v>2020</v>
      </c>
      <c r="I425" t="s">
        <v>4181</v>
      </c>
      <c r="J425" t="s">
        <v>2830</v>
      </c>
      <c r="K425">
        <v>41</v>
      </c>
      <c r="L425">
        <v>54</v>
      </c>
      <c r="M425" t="s">
        <v>4418</v>
      </c>
      <c r="N425" t="s">
        <v>4691</v>
      </c>
      <c r="O425" t="s">
        <v>4901</v>
      </c>
      <c r="P425" t="s">
        <v>5137</v>
      </c>
      <c r="R425" t="s">
        <v>5413</v>
      </c>
      <c r="S425" t="s">
        <v>5780</v>
      </c>
      <c r="AB425" s="1"/>
      <c r="AE425" t="s">
        <v>5894</v>
      </c>
      <c r="AF425" t="s">
        <v>5982</v>
      </c>
      <c r="AG425" t="s">
        <v>5988</v>
      </c>
    </row>
    <row r="426" spans="1:33" x14ac:dyDescent="0.3">
      <c r="A426" s="3">
        <v>425</v>
      </c>
      <c r="B426" s="3" t="s">
        <v>3157</v>
      </c>
      <c r="C426" t="s">
        <v>3286</v>
      </c>
      <c r="D426" t="s">
        <v>3631</v>
      </c>
      <c r="F426" t="s">
        <v>3955</v>
      </c>
      <c r="G426" s="1"/>
      <c r="H426">
        <v>2020</v>
      </c>
      <c r="I426" t="s">
        <v>2830</v>
      </c>
      <c r="J426" t="s">
        <v>2830</v>
      </c>
      <c r="K426">
        <v>321</v>
      </c>
      <c r="L426">
        <v>334</v>
      </c>
      <c r="M426" t="s">
        <v>4419</v>
      </c>
      <c r="N426" t="s">
        <v>2830</v>
      </c>
      <c r="O426" t="s">
        <v>4902</v>
      </c>
      <c r="P426" t="s">
        <v>2830</v>
      </c>
      <c r="R426" t="s">
        <v>5414</v>
      </c>
      <c r="S426" t="s">
        <v>2830</v>
      </c>
      <c r="AB426" s="1"/>
      <c r="AE426" t="s">
        <v>5935</v>
      </c>
      <c r="AF426" t="s">
        <v>5982</v>
      </c>
      <c r="AG426" t="s">
        <v>5988</v>
      </c>
    </row>
    <row r="427" spans="1:33" x14ac:dyDescent="0.3">
      <c r="A427" s="4">
        <v>426</v>
      </c>
      <c r="B427" s="6" t="s">
        <v>3157</v>
      </c>
      <c r="C427" t="s">
        <v>3287</v>
      </c>
      <c r="D427" t="s">
        <v>3518</v>
      </c>
      <c r="F427" t="s">
        <v>3923</v>
      </c>
      <c r="G427" s="1"/>
      <c r="H427">
        <v>2020</v>
      </c>
      <c r="I427" t="s">
        <v>4182</v>
      </c>
      <c r="J427" t="s">
        <v>2830</v>
      </c>
      <c r="M427" t="s">
        <v>4420</v>
      </c>
      <c r="N427" t="s">
        <v>4715</v>
      </c>
      <c r="O427" t="s">
        <v>4903</v>
      </c>
      <c r="P427" t="s">
        <v>2830</v>
      </c>
      <c r="R427" t="s">
        <v>5415</v>
      </c>
      <c r="S427" t="s">
        <v>2830</v>
      </c>
      <c r="AB427" s="1"/>
      <c r="AE427" t="s">
        <v>5936</v>
      </c>
      <c r="AF427" t="s">
        <v>5983</v>
      </c>
      <c r="AG427" t="s">
        <v>5988</v>
      </c>
    </row>
    <row r="428" spans="1:33" x14ac:dyDescent="0.3">
      <c r="A428" s="3">
        <v>427</v>
      </c>
      <c r="B428" s="3" t="s">
        <v>3157</v>
      </c>
      <c r="C428" t="s">
        <v>3288</v>
      </c>
      <c r="D428" t="s">
        <v>3632</v>
      </c>
      <c r="F428" t="s">
        <v>3956</v>
      </c>
      <c r="G428" s="1"/>
      <c r="H428">
        <v>2019</v>
      </c>
      <c r="I428" t="s">
        <v>2830</v>
      </c>
      <c r="J428" t="s">
        <v>2830</v>
      </c>
      <c r="K428">
        <v>150</v>
      </c>
      <c r="L428">
        <v>155</v>
      </c>
      <c r="M428" t="s">
        <v>4421</v>
      </c>
      <c r="N428" t="s">
        <v>2830</v>
      </c>
      <c r="O428" t="s">
        <v>4904</v>
      </c>
      <c r="P428" t="s">
        <v>273</v>
      </c>
      <c r="R428" t="s">
        <v>5416</v>
      </c>
      <c r="S428" t="s">
        <v>5781</v>
      </c>
      <c r="AB428" s="1"/>
      <c r="AE428" t="s">
        <v>5897</v>
      </c>
      <c r="AF428" t="s">
        <v>5982</v>
      </c>
      <c r="AG428" t="s">
        <v>5988</v>
      </c>
    </row>
    <row r="429" spans="1:33" x14ac:dyDescent="0.3">
      <c r="A429" s="4">
        <v>428</v>
      </c>
      <c r="B429" s="6" t="s">
        <v>3157</v>
      </c>
      <c r="C429" t="s">
        <v>500</v>
      </c>
      <c r="D429" t="s">
        <v>3633</v>
      </c>
      <c r="F429" t="s">
        <v>503</v>
      </c>
      <c r="G429" s="1"/>
      <c r="H429">
        <v>2019</v>
      </c>
      <c r="I429" t="s">
        <v>2873</v>
      </c>
      <c r="J429" t="s">
        <v>2833</v>
      </c>
      <c r="K429">
        <v>6313</v>
      </c>
      <c r="L429">
        <v>6323</v>
      </c>
      <c r="M429" t="s">
        <v>4422</v>
      </c>
      <c r="N429" t="s">
        <v>4735</v>
      </c>
      <c r="O429" t="s">
        <v>2830</v>
      </c>
      <c r="P429" t="s">
        <v>506</v>
      </c>
      <c r="R429" t="s">
        <v>5417</v>
      </c>
      <c r="S429" t="s">
        <v>5782</v>
      </c>
      <c r="AB429" s="1"/>
      <c r="AE429" t="s">
        <v>5897</v>
      </c>
      <c r="AF429" t="s">
        <v>5981</v>
      </c>
      <c r="AG429" t="s">
        <v>5988</v>
      </c>
    </row>
    <row r="430" spans="1:33" x14ac:dyDescent="0.3">
      <c r="A430" s="3">
        <v>429</v>
      </c>
      <c r="B430" s="3" t="s">
        <v>3157</v>
      </c>
      <c r="C430" t="s">
        <v>3289</v>
      </c>
      <c r="D430" t="s">
        <v>3634</v>
      </c>
      <c r="F430" t="s">
        <v>3927</v>
      </c>
      <c r="G430" s="1"/>
      <c r="H430">
        <v>2019</v>
      </c>
      <c r="I430" t="s">
        <v>2839</v>
      </c>
      <c r="J430" t="s">
        <v>4149</v>
      </c>
      <c r="M430" t="s">
        <v>4423</v>
      </c>
      <c r="N430" t="s">
        <v>4717</v>
      </c>
      <c r="O430" t="s">
        <v>2830</v>
      </c>
      <c r="P430" t="s">
        <v>5138</v>
      </c>
      <c r="R430" t="s">
        <v>5418</v>
      </c>
      <c r="S430" t="s">
        <v>5783</v>
      </c>
      <c r="AB430" s="1"/>
      <c r="AE430" t="s">
        <v>5918</v>
      </c>
      <c r="AF430" t="s">
        <v>5981</v>
      </c>
      <c r="AG430" t="s">
        <v>5988</v>
      </c>
    </row>
    <row r="431" spans="1:33" x14ac:dyDescent="0.3">
      <c r="A431" s="4">
        <v>430</v>
      </c>
      <c r="B431" s="6" t="s">
        <v>3157</v>
      </c>
      <c r="C431" t="s">
        <v>2254</v>
      </c>
      <c r="D431" t="s">
        <v>3635</v>
      </c>
      <c r="F431" t="s">
        <v>3957</v>
      </c>
      <c r="G431" s="1"/>
      <c r="H431">
        <v>2019</v>
      </c>
      <c r="I431" t="s">
        <v>2830</v>
      </c>
      <c r="J431" t="s">
        <v>2830</v>
      </c>
      <c r="K431">
        <v>107</v>
      </c>
      <c r="L431">
        <v>115</v>
      </c>
      <c r="M431" t="s">
        <v>4424</v>
      </c>
      <c r="N431" t="s">
        <v>2830</v>
      </c>
      <c r="O431" t="s">
        <v>4905</v>
      </c>
      <c r="P431" t="s">
        <v>2260</v>
      </c>
      <c r="R431" t="s">
        <v>5419</v>
      </c>
      <c r="S431" t="s">
        <v>5784</v>
      </c>
      <c r="AB431" s="1"/>
      <c r="AE431" t="s">
        <v>5897</v>
      </c>
      <c r="AF431" t="s">
        <v>5982</v>
      </c>
      <c r="AG431" t="s">
        <v>5988</v>
      </c>
    </row>
    <row r="432" spans="1:33" x14ac:dyDescent="0.3">
      <c r="A432" s="3">
        <v>431</v>
      </c>
      <c r="B432" s="3" t="s">
        <v>3157</v>
      </c>
      <c r="C432" t="s">
        <v>3290</v>
      </c>
      <c r="D432" t="s">
        <v>3636</v>
      </c>
      <c r="F432" t="s">
        <v>3958</v>
      </c>
      <c r="G432" s="1"/>
      <c r="H432">
        <v>2019</v>
      </c>
      <c r="I432" t="s">
        <v>2830</v>
      </c>
      <c r="J432" t="s">
        <v>2830</v>
      </c>
      <c r="K432">
        <v>337</v>
      </c>
      <c r="L432">
        <v>350</v>
      </c>
      <c r="M432" t="s">
        <v>4425</v>
      </c>
      <c r="N432" t="s">
        <v>2830</v>
      </c>
      <c r="O432" t="s">
        <v>4906</v>
      </c>
      <c r="P432" t="s">
        <v>784</v>
      </c>
      <c r="R432" t="s">
        <v>5420</v>
      </c>
      <c r="S432" t="s">
        <v>5785</v>
      </c>
      <c r="AB432" s="1"/>
      <c r="AE432" t="s">
        <v>5897</v>
      </c>
      <c r="AF432" t="s">
        <v>5982</v>
      </c>
      <c r="AG432" t="s">
        <v>5988</v>
      </c>
    </row>
    <row r="433" spans="1:33" x14ac:dyDescent="0.3">
      <c r="A433" s="4">
        <v>432</v>
      </c>
      <c r="B433" s="6" t="s">
        <v>3157</v>
      </c>
      <c r="C433" t="s">
        <v>3291</v>
      </c>
      <c r="D433" t="s">
        <v>3637</v>
      </c>
      <c r="F433" t="s">
        <v>3959</v>
      </c>
      <c r="G433" s="1"/>
      <c r="H433">
        <v>2019</v>
      </c>
      <c r="I433" t="s">
        <v>2830</v>
      </c>
      <c r="J433" t="s">
        <v>2830</v>
      </c>
      <c r="K433">
        <v>128</v>
      </c>
      <c r="L433">
        <v>135</v>
      </c>
      <c r="M433" t="s">
        <v>4426</v>
      </c>
      <c r="N433" t="s">
        <v>4736</v>
      </c>
      <c r="O433" t="s">
        <v>4907</v>
      </c>
      <c r="P433" t="s">
        <v>1655</v>
      </c>
      <c r="R433" t="s">
        <v>5421</v>
      </c>
      <c r="S433" t="s">
        <v>5786</v>
      </c>
      <c r="AB433" s="1"/>
      <c r="AE433" t="s">
        <v>5937</v>
      </c>
      <c r="AF433" t="s">
        <v>5982</v>
      </c>
      <c r="AG433" t="s">
        <v>5988</v>
      </c>
    </row>
    <row r="434" spans="1:33" x14ac:dyDescent="0.3">
      <c r="A434" s="3">
        <v>433</v>
      </c>
      <c r="B434" s="3" t="s">
        <v>3157</v>
      </c>
      <c r="C434" t="s">
        <v>3292</v>
      </c>
      <c r="D434" t="s">
        <v>3638</v>
      </c>
      <c r="F434" t="s">
        <v>3960</v>
      </c>
      <c r="G434" s="1"/>
      <c r="H434">
        <v>2019</v>
      </c>
      <c r="I434" t="s">
        <v>4183</v>
      </c>
      <c r="J434" t="s">
        <v>2891</v>
      </c>
      <c r="M434" t="s">
        <v>4427</v>
      </c>
      <c r="N434" t="s">
        <v>4737</v>
      </c>
      <c r="O434" t="s">
        <v>2830</v>
      </c>
      <c r="P434" t="s">
        <v>5139</v>
      </c>
      <c r="R434" t="s">
        <v>5422</v>
      </c>
      <c r="S434" t="s">
        <v>2830</v>
      </c>
      <c r="AB434" s="1"/>
      <c r="AE434" t="s">
        <v>5938</v>
      </c>
      <c r="AF434" t="s">
        <v>5982</v>
      </c>
      <c r="AG434" t="s">
        <v>5988</v>
      </c>
    </row>
    <row r="435" spans="1:33" x14ac:dyDescent="0.3">
      <c r="A435" s="4">
        <v>434</v>
      </c>
      <c r="B435" s="6" t="s">
        <v>3157</v>
      </c>
      <c r="C435" t="s">
        <v>3293</v>
      </c>
      <c r="D435" t="s">
        <v>3639</v>
      </c>
      <c r="F435" t="s">
        <v>3961</v>
      </c>
      <c r="G435" s="1"/>
      <c r="H435">
        <v>2019</v>
      </c>
      <c r="I435" t="s">
        <v>2910</v>
      </c>
      <c r="J435" t="s">
        <v>2830</v>
      </c>
      <c r="M435" t="s">
        <v>4428</v>
      </c>
      <c r="N435" t="s">
        <v>4738</v>
      </c>
      <c r="O435" t="s">
        <v>2830</v>
      </c>
      <c r="P435" t="s">
        <v>5140</v>
      </c>
      <c r="R435" t="s">
        <v>5423</v>
      </c>
      <c r="S435" t="s">
        <v>2830</v>
      </c>
      <c r="AB435" s="1"/>
      <c r="AE435" t="s">
        <v>5939</v>
      </c>
      <c r="AF435" t="s">
        <v>5982</v>
      </c>
      <c r="AG435" t="s">
        <v>5988</v>
      </c>
    </row>
    <row r="436" spans="1:33" x14ac:dyDescent="0.3">
      <c r="A436" s="3">
        <v>435</v>
      </c>
      <c r="B436" s="3" t="s">
        <v>3157</v>
      </c>
      <c r="C436" t="s">
        <v>3294</v>
      </c>
      <c r="D436" t="s">
        <v>3640</v>
      </c>
      <c r="F436" t="s">
        <v>3962</v>
      </c>
      <c r="G436" s="1"/>
      <c r="H436">
        <v>2019</v>
      </c>
      <c r="I436" t="s">
        <v>2830</v>
      </c>
      <c r="J436" t="s">
        <v>2830</v>
      </c>
      <c r="K436">
        <v>2270</v>
      </c>
      <c r="L436">
        <v>2277</v>
      </c>
      <c r="M436" t="s">
        <v>4429</v>
      </c>
      <c r="N436" t="s">
        <v>2830</v>
      </c>
      <c r="O436" t="s">
        <v>4908</v>
      </c>
      <c r="P436" t="s">
        <v>1250</v>
      </c>
      <c r="R436" t="s">
        <v>5424</v>
      </c>
      <c r="S436" t="s">
        <v>5787</v>
      </c>
      <c r="AB436" s="1"/>
      <c r="AE436" t="s">
        <v>5897</v>
      </c>
      <c r="AF436" t="s">
        <v>5982</v>
      </c>
      <c r="AG436" t="s">
        <v>5988</v>
      </c>
    </row>
    <row r="437" spans="1:33" x14ac:dyDescent="0.3">
      <c r="A437" s="4">
        <v>436</v>
      </c>
      <c r="B437" s="6" t="s">
        <v>3157</v>
      </c>
      <c r="C437" t="s">
        <v>1877</v>
      </c>
      <c r="D437" t="s">
        <v>3641</v>
      </c>
      <c r="F437" t="s">
        <v>3963</v>
      </c>
      <c r="G437" s="1"/>
      <c r="H437">
        <v>2019</v>
      </c>
      <c r="I437" t="s">
        <v>2959</v>
      </c>
      <c r="J437" t="s">
        <v>2868</v>
      </c>
      <c r="K437">
        <v>32</v>
      </c>
      <c r="L437">
        <v>37</v>
      </c>
      <c r="M437" t="s">
        <v>4430</v>
      </c>
      <c r="N437" t="s">
        <v>4739</v>
      </c>
      <c r="O437" t="s">
        <v>2830</v>
      </c>
      <c r="P437" t="s">
        <v>1883</v>
      </c>
      <c r="R437" t="s">
        <v>5425</v>
      </c>
      <c r="S437" t="s">
        <v>2830</v>
      </c>
      <c r="AB437" s="1"/>
      <c r="AE437" t="s">
        <v>5897</v>
      </c>
      <c r="AF437" t="s">
        <v>5981</v>
      </c>
      <c r="AG437" t="s">
        <v>5988</v>
      </c>
    </row>
    <row r="438" spans="1:33" x14ac:dyDescent="0.3">
      <c r="A438" s="3">
        <v>437</v>
      </c>
      <c r="B438" s="3" t="s">
        <v>3157</v>
      </c>
      <c r="C438" t="s">
        <v>3295</v>
      </c>
      <c r="D438" t="s">
        <v>3642</v>
      </c>
      <c r="F438" t="s">
        <v>3964</v>
      </c>
      <c r="G438" s="1"/>
      <c r="H438">
        <v>2019</v>
      </c>
      <c r="I438" t="s">
        <v>2830</v>
      </c>
      <c r="J438" t="s">
        <v>2830</v>
      </c>
      <c r="K438">
        <v>194</v>
      </c>
      <c r="L438">
        <v>199</v>
      </c>
      <c r="M438" t="s">
        <v>4431</v>
      </c>
      <c r="N438" t="s">
        <v>2830</v>
      </c>
      <c r="O438" t="s">
        <v>4909</v>
      </c>
      <c r="P438" t="s">
        <v>5141</v>
      </c>
      <c r="R438" t="s">
        <v>5426</v>
      </c>
      <c r="S438" t="s">
        <v>5788</v>
      </c>
      <c r="AB438" s="1"/>
      <c r="AE438" t="s">
        <v>5897</v>
      </c>
      <c r="AF438" t="s">
        <v>5982</v>
      </c>
      <c r="AG438" t="s">
        <v>5988</v>
      </c>
    </row>
    <row r="439" spans="1:33" x14ac:dyDescent="0.3">
      <c r="A439" s="4">
        <v>438</v>
      </c>
      <c r="B439" s="6" t="s">
        <v>3157</v>
      </c>
      <c r="C439" t="s">
        <v>3296</v>
      </c>
      <c r="D439" t="s">
        <v>3643</v>
      </c>
      <c r="F439" t="s">
        <v>3965</v>
      </c>
      <c r="G439" s="1"/>
      <c r="H439">
        <v>2019</v>
      </c>
      <c r="I439" t="s">
        <v>4158</v>
      </c>
      <c r="J439" t="s">
        <v>2833</v>
      </c>
      <c r="M439" t="s">
        <v>4432</v>
      </c>
      <c r="N439" t="s">
        <v>4740</v>
      </c>
      <c r="O439" t="s">
        <v>2830</v>
      </c>
      <c r="P439" t="s">
        <v>5142</v>
      </c>
      <c r="R439" t="s">
        <v>5427</v>
      </c>
      <c r="S439" t="s">
        <v>2830</v>
      </c>
      <c r="AB439" s="1"/>
      <c r="AE439" t="s">
        <v>5940</v>
      </c>
      <c r="AF439" t="s">
        <v>5981</v>
      </c>
      <c r="AG439" t="s">
        <v>5988</v>
      </c>
    </row>
    <row r="440" spans="1:33" x14ac:dyDescent="0.3">
      <c r="A440" s="3">
        <v>439</v>
      </c>
      <c r="B440" s="3" t="s">
        <v>3157</v>
      </c>
      <c r="C440" t="s">
        <v>563</v>
      </c>
      <c r="D440" t="s">
        <v>3644</v>
      </c>
      <c r="F440" t="s">
        <v>3966</v>
      </c>
      <c r="G440" s="1"/>
      <c r="H440">
        <v>2019</v>
      </c>
      <c r="I440" t="s">
        <v>2830</v>
      </c>
      <c r="J440" t="s">
        <v>2830</v>
      </c>
      <c r="K440">
        <v>121</v>
      </c>
      <c r="L440">
        <v>130</v>
      </c>
      <c r="M440" t="s">
        <v>4433</v>
      </c>
      <c r="N440" t="s">
        <v>2830</v>
      </c>
      <c r="O440" t="s">
        <v>4910</v>
      </c>
      <c r="P440" t="s">
        <v>569</v>
      </c>
      <c r="R440" t="s">
        <v>5428</v>
      </c>
      <c r="S440" t="s">
        <v>5789</v>
      </c>
      <c r="AB440" s="1"/>
      <c r="AE440" t="s">
        <v>5897</v>
      </c>
      <c r="AF440" t="s">
        <v>5982</v>
      </c>
      <c r="AG440" t="s">
        <v>5988</v>
      </c>
    </row>
    <row r="441" spans="1:33" x14ac:dyDescent="0.3">
      <c r="A441" s="4">
        <v>440</v>
      </c>
      <c r="B441" s="6" t="s">
        <v>3157</v>
      </c>
      <c r="C441" t="s">
        <v>3297</v>
      </c>
      <c r="D441" t="s">
        <v>3645</v>
      </c>
      <c r="F441" t="s">
        <v>3967</v>
      </c>
      <c r="G441" s="1"/>
      <c r="H441">
        <v>2019</v>
      </c>
      <c r="I441" t="s">
        <v>2830</v>
      </c>
      <c r="J441" t="s">
        <v>2830</v>
      </c>
      <c r="K441">
        <v>132</v>
      </c>
      <c r="L441">
        <v>136</v>
      </c>
      <c r="M441" t="s">
        <v>4434</v>
      </c>
      <c r="N441" t="s">
        <v>2830</v>
      </c>
      <c r="O441" t="s">
        <v>4911</v>
      </c>
      <c r="P441" t="s">
        <v>5143</v>
      </c>
      <c r="R441" t="s">
        <v>5429</v>
      </c>
      <c r="S441" t="s">
        <v>5790</v>
      </c>
      <c r="AB441" s="1"/>
      <c r="AE441" t="s">
        <v>5897</v>
      </c>
      <c r="AF441" t="s">
        <v>5982</v>
      </c>
      <c r="AG441" t="s">
        <v>5988</v>
      </c>
    </row>
    <row r="442" spans="1:33" x14ac:dyDescent="0.3">
      <c r="A442" s="3">
        <v>441</v>
      </c>
      <c r="B442" s="3" t="s">
        <v>3157</v>
      </c>
      <c r="C442" t="s">
        <v>3298</v>
      </c>
      <c r="D442" t="s">
        <v>3646</v>
      </c>
      <c r="F442" t="s">
        <v>3932</v>
      </c>
      <c r="G442" s="1"/>
      <c r="H442">
        <v>2019</v>
      </c>
      <c r="I442" t="s">
        <v>2945</v>
      </c>
      <c r="J442" t="s">
        <v>2830</v>
      </c>
      <c r="K442">
        <v>18</v>
      </c>
      <c r="L442">
        <v>32</v>
      </c>
      <c r="M442" t="s">
        <v>4435</v>
      </c>
      <c r="N442" t="s">
        <v>4721</v>
      </c>
      <c r="O442" t="s">
        <v>2830</v>
      </c>
      <c r="P442" t="s">
        <v>5144</v>
      </c>
      <c r="R442" t="s">
        <v>5430</v>
      </c>
      <c r="S442" t="s">
        <v>5791</v>
      </c>
      <c r="AB442" s="1"/>
      <c r="AE442" t="s">
        <v>5899</v>
      </c>
      <c r="AF442" t="s">
        <v>5981</v>
      </c>
      <c r="AG442" t="s">
        <v>5988</v>
      </c>
    </row>
    <row r="443" spans="1:33" x14ac:dyDescent="0.3">
      <c r="A443" s="4">
        <v>442</v>
      </c>
      <c r="B443" s="6" t="s">
        <v>3157</v>
      </c>
      <c r="C443" t="s">
        <v>3299</v>
      </c>
      <c r="D443" t="s">
        <v>3647</v>
      </c>
      <c r="F443" t="s">
        <v>3968</v>
      </c>
      <c r="G443" s="1"/>
      <c r="H443">
        <v>2019</v>
      </c>
      <c r="I443" t="s">
        <v>2863</v>
      </c>
      <c r="J443" t="s">
        <v>2830</v>
      </c>
      <c r="K443">
        <v>48</v>
      </c>
      <c r="L443">
        <v>68</v>
      </c>
      <c r="M443" t="s">
        <v>4436</v>
      </c>
      <c r="N443" t="s">
        <v>4741</v>
      </c>
      <c r="O443" t="s">
        <v>2830</v>
      </c>
      <c r="P443" t="s">
        <v>5145</v>
      </c>
      <c r="R443" t="s">
        <v>5431</v>
      </c>
      <c r="S443" t="s">
        <v>5792</v>
      </c>
      <c r="AB443" s="1"/>
      <c r="AE443" t="s">
        <v>5899</v>
      </c>
      <c r="AF443" t="s">
        <v>5981</v>
      </c>
      <c r="AG443" t="s">
        <v>5988</v>
      </c>
    </row>
    <row r="444" spans="1:33" x14ac:dyDescent="0.3">
      <c r="A444" s="3">
        <v>443</v>
      </c>
      <c r="B444" s="3" t="s">
        <v>3157</v>
      </c>
      <c r="C444" t="s">
        <v>575</v>
      </c>
      <c r="D444" t="s">
        <v>3648</v>
      </c>
      <c r="F444" t="s">
        <v>3969</v>
      </c>
      <c r="G444" s="1"/>
      <c r="H444">
        <v>2019</v>
      </c>
      <c r="I444" t="s">
        <v>2830</v>
      </c>
      <c r="J444" t="s">
        <v>2830</v>
      </c>
      <c r="K444">
        <v>781</v>
      </c>
      <c r="L444">
        <v>788</v>
      </c>
      <c r="M444" t="s">
        <v>4437</v>
      </c>
      <c r="N444" t="s">
        <v>2830</v>
      </c>
      <c r="O444" t="s">
        <v>4912</v>
      </c>
      <c r="P444" t="s">
        <v>581</v>
      </c>
      <c r="R444" t="s">
        <v>5432</v>
      </c>
      <c r="S444" t="s">
        <v>5793</v>
      </c>
      <c r="AB444" s="1"/>
      <c r="AE444" t="s">
        <v>5897</v>
      </c>
      <c r="AF444" t="s">
        <v>5982</v>
      </c>
      <c r="AG444" t="s">
        <v>5988</v>
      </c>
    </row>
    <row r="445" spans="1:33" x14ac:dyDescent="0.3">
      <c r="A445" s="4">
        <v>444</v>
      </c>
      <c r="B445" s="6" t="s">
        <v>3157</v>
      </c>
      <c r="C445" t="s">
        <v>981</v>
      </c>
      <c r="D445" t="s">
        <v>3649</v>
      </c>
      <c r="F445" t="s">
        <v>3969</v>
      </c>
      <c r="G445" s="1"/>
      <c r="H445">
        <v>2019</v>
      </c>
      <c r="I445" t="s">
        <v>2830</v>
      </c>
      <c r="J445" t="s">
        <v>2830</v>
      </c>
      <c r="K445">
        <v>1177</v>
      </c>
      <c r="L445">
        <v>1182</v>
      </c>
      <c r="M445" t="s">
        <v>4438</v>
      </c>
      <c r="N445" t="s">
        <v>2830</v>
      </c>
      <c r="O445" t="s">
        <v>4912</v>
      </c>
      <c r="P445" t="s">
        <v>985</v>
      </c>
      <c r="R445" t="s">
        <v>5433</v>
      </c>
      <c r="S445" t="s">
        <v>5794</v>
      </c>
      <c r="AB445" s="1"/>
      <c r="AE445" t="s">
        <v>5897</v>
      </c>
      <c r="AF445" t="s">
        <v>5982</v>
      </c>
      <c r="AG445" t="s">
        <v>5988</v>
      </c>
    </row>
    <row r="446" spans="1:33" x14ac:dyDescent="0.3">
      <c r="A446" s="3">
        <v>445</v>
      </c>
      <c r="B446" s="3" t="s">
        <v>3157</v>
      </c>
      <c r="C446" t="s">
        <v>3300</v>
      </c>
      <c r="D446" t="s">
        <v>3650</v>
      </c>
      <c r="F446" t="s">
        <v>3970</v>
      </c>
      <c r="G446" s="1"/>
      <c r="H446">
        <v>2019</v>
      </c>
      <c r="I446" t="s">
        <v>2830</v>
      </c>
      <c r="J446" t="s">
        <v>2830</v>
      </c>
      <c r="K446">
        <v>1</v>
      </c>
      <c r="L446">
        <v>473</v>
      </c>
      <c r="M446" t="s">
        <v>4439</v>
      </c>
      <c r="N446" t="s">
        <v>2830</v>
      </c>
      <c r="O446" t="s">
        <v>4913</v>
      </c>
      <c r="P446" t="s">
        <v>5146</v>
      </c>
      <c r="R446" t="s">
        <v>5434</v>
      </c>
      <c r="S446" t="s">
        <v>2830</v>
      </c>
      <c r="AB446" s="1"/>
      <c r="AE446" t="s">
        <v>5941</v>
      </c>
      <c r="AF446" t="s">
        <v>5986</v>
      </c>
      <c r="AG446" t="s">
        <v>5988</v>
      </c>
    </row>
    <row r="447" spans="1:33" x14ac:dyDescent="0.3">
      <c r="A447" s="4">
        <v>446</v>
      </c>
      <c r="B447" s="6" t="s">
        <v>3157</v>
      </c>
      <c r="C447" t="s">
        <v>3301</v>
      </c>
      <c r="D447" t="s">
        <v>3651</v>
      </c>
      <c r="F447" t="s">
        <v>3971</v>
      </c>
      <c r="G447" s="1"/>
      <c r="H447">
        <v>2019</v>
      </c>
      <c r="I447" t="s">
        <v>2830</v>
      </c>
      <c r="J447" t="s">
        <v>2830</v>
      </c>
      <c r="M447" t="s">
        <v>4440</v>
      </c>
      <c r="N447" t="s">
        <v>2830</v>
      </c>
      <c r="O447" t="s">
        <v>4914</v>
      </c>
      <c r="P447" t="s">
        <v>5147</v>
      </c>
      <c r="R447" t="s">
        <v>5435</v>
      </c>
      <c r="S447" t="s">
        <v>5795</v>
      </c>
      <c r="AB447" s="1"/>
      <c r="AE447" t="s">
        <v>5912</v>
      </c>
      <c r="AF447" t="s">
        <v>5982</v>
      </c>
      <c r="AG447" t="s">
        <v>5988</v>
      </c>
    </row>
    <row r="448" spans="1:33" x14ac:dyDescent="0.3">
      <c r="A448" s="3">
        <v>447</v>
      </c>
      <c r="B448" s="3" t="s">
        <v>3157</v>
      </c>
      <c r="C448" t="s">
        <v>3302</v>
      </c>
      <c r="D448" t="s">
        <v>3652</v>
      </c>
      <c r="F448" t="s">
        <v>3972</v>
      </c>
      <c r="G448" s="1"/>
      <c r="H448">
        <v>2019</v>
      </c>
      <c r="I448" t="s">
        <v>4184</v>
      </c>
      <c r="J448" t="s">
        <v>2830</v>
      </c>
      <c r="K448">
        <v>473</v>
      </c>
      <c r="L448">
        <v>492</v>
      </c>
      <c r="M448" t="s">
        <v>4441</v>
      </c>
      <c r="N448" t="s">
        <v>2830</v>
      </c>
      <c r="O448" t="s">
        <v>4915</v>
      </c>
      <c r="P448" t="s">
        <v>5148</v>
      </c>
      <c r="R448" t="s">
        <v>5436</v>
      </c>
      <c r="S448" t="s">
        <v>5796</v>
      </c>
      <c r="AB448" s="1"/>
      <c r="AE448" t="s">
        <v>5923</v>
      </c>
      <c r="AF448" t="s">
        <v>5984</v>
      </c>
      <c r="AG448" t="s">
        <v>5988</v>
      </c>
    </row>
    <row r="449" spans="1:33" x14ac:dyDescent="0.3">
      <c r="A449" s="4">
        <v>448</v>
      </c>
      <c r="B449" s="6" t="s">
        <v>3157</v>
      </c>
      <c r="C449" t="s">
        <v>2682</v>
      </c>
      <c r="D449" t="s">
        <v>3653</v>
      </c>
      <c r="F449" t="s">
        <v>146</v>
      </c>
      <c r="G449" s="1"/>
      <c r="H449">
        <v>2019</v>
      </c>
      <c r="I449" t="s">
        <v>2887</v>
      </c>
      <c r="J449" t="s">
        <v>2830</v>
      </c>
      <c r="K449">
        <v>169657</v>
      </c>
      <c r="L449">
        <v>169676</v>
      </c>
      <c r="M449" t="s">
        <v>4442</v>
      </c>
      <c r="N449" t="s">
        <v>4680</v>
      </c>
      <c r="O449" t="s">
        <v>2830</v>
      </c>
      <c r="P449" t="s">
        <v>2686</v>
      </c>
      <c r="R449" t="s">
        <v>5437</v>
      </c>
      <c r="S449" t="s">
        <v>5797</v>
      </c>
      <c r="AB449" s="1"/>
      <c r="AE449" t="s">
        <v>5897</v>
      </c>
      <c r="AF449" t="s">
        <v>5981</v>
      </c>
      <c r="AG449" t="s">
        <v>5988</v>
      </c>
    </row>
    <row r="450" spans="1:33" x14ac:dyDescent="0.3">
      <c r="A450" s="3">
        <v>449</v>
      </c>
      <c r="B450" s="3" t="s">
        <v>3157</v>
      </c>
      <c r="C450" t="s">
        <v>3303</v>
      </c>
      <c r="D450" t="s">
        <v>3654</v>
      </c>
      <c r="F450" t="s">
        <v>3864</v>
      </c>
      <c r="G450" s="1"/>
      <c r="H450">
        <v>2019</v>
      </c>
      <c r="I450" t="s">
        <v>4185</v>
      </c>
      <c r="J450" t="s">
        <v>2830</v>
      </c>
      <c r="K450">
        <v>63</v>
      </c>
      <c r="L450">
        <v>78</v>
      </c>
      <c r="M450" t="s">
        <v>4443</v>
      </c>
      <c r="N450" t="s">
        <v>4677</v>
      </c>
      <c r="O450" t="s">
        <v>4916</v>
      </c>
      <c r="P450" t="s">
        <v>5149</v>
      </c>
      <c r="R450" t="s">
        <v>5438</v>
      </c>
      <c r="S450" t="s">
        <v>5798</v>
      </c>
      <c r="AB450" s="1"/>
      <c r="AE450" t="s">
        <v>5894</v>
      </c>
      <c r="AF450" t="s">
        <v>5982</v>
      </c>
      <c r="AG450" t="s">
        <v>5988</v>
      </c>
    </row>
    <row r="451" spans="1:33" x14ac:dyDescent="0.3">
      <c r="A451" s="4">
        <v>450</v>
      </c>
      <c r="B451" s="6" t="s">
        <v>3157</v>
      </c>
      <c r="C451" t="s">
        <v>3304</v>
      </c>
      <c r="D451" t="s">
        <v>3655</v>
      </c>
      <c r="F451" t="s">
        <v>3973</v>
      </c>
      <c r="G451" s="1"/>
      <c r="H451">
        <v>2019</v>
      </c>
      <c r="I451" t="s">
        <v>2830</v>
      </c>
      <c r="J451" t="s">
        <v>2830</v>
      </c>
      <c r="K451">
        <v>313</v>
      </c>
      <c r="L451">
        <v>326</v>
      </c>
      <c r="M451" t="s">
        <v>4444</v>
      </c>
      <c r="N451" t="s">
        <v>2830</v>
      </c>
      <c r="O451" t="s">
        <v>4917</v>
      </c>
      <c r="P451" t="s">
        <v>2830</v>
      </c>
      <c r="R451" t="s">
        <v>5439</v>
      </c>
      <c r="S451" t="s">
        <v>2830</v>
      </c>
      <c r="AB451" s="1"/>
      <c r="AE451" t="s">
        <v>5935</v>
      </c>
      <c r="AF451" t="s">
        <v>5982</v>
      </c>
      <c r="AG451" t="s">
        <v>5988</v>
      </c>
    </row>
    <row r="452" spans="1:33" x14ac:dyDescent="0.3">
      <c r="A452" s="3">
        <v>451</v>
      </c>
      <c r="B452" s="3" t="s">
        <v>3157</v>
      </c>
      <c r="C452" t="s">
        <v>3305</v>
      </c>
      <c r="D452" t="s">
        <v>3656</v>
      </c>
      <c r="F452" t="s">
        <v>3974</v>
      </c>
      <c r="G452" s="1"/>
      <c r="H452">
        <v>2019</v>
      </c>
      <c r="I452" t="s">
        <v>2887</v>
      </c>
      <c r="J452" t="s">
        <v>2869</v>
      </c>
      <c r="K452">
        <v>171</v>
      </c>
      <c r="L452">
        <v>184</v>
      </c>
      <c r="M452" t="s">
        <v>4445</v>
      </c>
      <c r="N452" t="s">
        <v>4742</v>
      </c>
      <c r="O452" t="s">
        <v>2830</v>
      </c>
      <c r="P452" t="s">
        <v>5150</v>
      </c>
      <c r="R452" t="s">
        <v>5440</v>
      </c>
      <c r="S452" t="s">
        <v>5799</v>
      </c>
      <c r="AB452" s="1"/>
      <c r="AE452" t="s">
        <v>5942</v>
      </c>
      <c r="AF452" t="s">
        <v>5981</v>
      </c>
      <c r="AG452" t="s">
        <v>5988</v>
      </c>
    </row>
    <row r="453" spans="1:33" x14ac:dyDescent="0.3">
      <c r="A453" s="4">
        <v>452</v>
      </c>
      <c r="B453" s="6" t="s">
        <v>3157</v>
      </c>
      <c r="C453" t="s">
        <v>3306</v>
      </c>
      <c r="D453" t="s">
        <v>3657</v>
      </c>
      <c r="F453" t="s">
        <v>3975</v>
      </c>
      <c r="G453" s="1"/>
      <c r="H453">
        <v>2019</v>
      </c>
      <c r="I453" t="s">
        <v>4186</v>
      </c>
      <c r="J453" t="s">
        <v>2883</v>
      </c>
      <c r="K453">
        <v>925</v>
      </c>
      <c r="L453">
        <v>945</v>
      </c>
      <c r="M453" t="s">
        <v>4446</v>
      </c>
      <c r="N453" t="s">
        <v>4743</v>
      </c>
      <c r="O453" t="s">
        <v>2830</v>
      </c>
      <c r="P453" t="s">
        <v>2830</v>
      </c>
      <c r="R453" t="s">
        <v>5441</v>
      </c>
      <c r="S453" t="s">
        <v>5800</v>
      </c>
      <c r="AB453" s="1"/>
      <c r="AE453" t="s">
        <v>5943</v>
      </c>
      <c r="AF453" t="s">
        <v>5981</v>
      </c>
      <c r="AG453" t="s">
        <v>5988</v>
      </c>
    </row>
    <row r="454" spans="1:33" x14ac:dyDescent="0.3">
      <c r="A454" s="3">
        <v>453</v>
      </c>
      <c r="B454" s="3" t="s">
        <v>3157</v>
      </c>
      <c r="C454" t="s">
        <v>3307</v>
      </c>
      <c r="D454" t="s">
        <v>3658</v>
      </c>
      <c r="F454" t="s">
        <v>3870</v>
      </c>
      <c r="G454" s="1"/>
      <c r="H454">
        <v>2019</v>
      </c>
      <c r="I454" t="s">
        <v>4187</v>
      </c>
      <c r="J454" t="s">
        <v>2830</v>
      </c>
      <c r="M454" t="s">
        <v>4447</v>
      </c>
      <c r="N454" t="s">
        <v>2830</v>
      </c>
      <c r="O454" t="s">
        <v>4918</v>
      </c>
      <c r="P454" t="s">
        <v>5151</v>
      </c>
      <c r="R454" t="s">
        <v>5442</v>
      </c>
      <c r="S454" t="s">
        <v>2830</v>
      </c>
      <c r="AB454" s="1"/>
      <c r="AE454" t="s">
        <v>5903</v>
      </c>
      <c r="AF454" t="s">
        <v>5982</v>
      </c>
      <c r="AG454" t="s">
        <v>5988</v>
      </c>
    </row>
    <row r="455" spans="1:33" x14ac:dyDescent="0.3">
      <c r="A455" s="4">
        <v>454</v>
      </c>
      <c r="B455" s="6" t="s">
        <v>3157</v>
      </c>
      <c r="C455" t="s">
        <v>3308</v>
      </c>
      <c r="D455" t="s">
        <v>3518</v>
      </c>
      <c r="F455" t="s">
        <v>3976</v>
      </c>
      <c r="G455" s="1"/>
      <c r="H455">
        <v>2019</v>
      </c>
      <c r="I455" t="s">
        <v>4188</v>
      </c>
      <c r="J455" t="s">
        <v>2830</v>
      </c>
      <c r="M455" t="s">
        <v>4448</v>
      </c>
      <c r="N455" t="s">
        <v>4744</v>
      </c>
      <c r="O455" t="s">
        <v>4919</v>
      </c>
      <c r="P455" t="s">
        <v>2830</v>
      </c>
      <c r="R455" t="s">
        <v>5443</v>
      </c>
      <c r="S455" t="s">
        <v>2830</v>
      </c>
      <c r="AB455" s="1"/>
      <c r="AE455" t="s">
        <v>5936</v>
      </c>
      <c r="AF455" t="s">
        <v>5983</v>
      </c>
      <c r="AG455" t="s">
        <v>5988</v>
      </c>
    </row>
    <row r="456" spans="1:33" x14ac:dyDescent="0.3">
      <c r="A456" s="3">
        <v>455</v>
      </c>
      <c r="B456" s="3" t="s">
        <v>3157</v>
      </c>
      <c r="C456" t="s">
        <v>3309</v>
      </c>
      <c r="D456" t="s">
        <v>3659</v>
      </c>
      <c r="F456" t="s">
        <v>3977</v>
      </c>
      <c r="G456" s="1"/>
      <c r="H456">
        <v>2019</v>
      </c>
      <c r="I456" t="s">
        <v>2830</v>
      </c>
      <c r="J456" t="s">
        <v>2830</v>
      </c>
      <c r="K456">
        <v>747</v>
      </c>
      <c r="L456">
        <v>756</v>
      </c>
      <c r="M456" t="s">
        <v>4449</v>
      </c>
      <c r="N456" t="s">
        <v>2830</v>
      </c>
      <c r="O456" t="s">
        <v>4920</v>
      </c>
      <c r="P456" t="s">
        <v>2830</v>
      </c>
      <c r="R456" t="s">
        <v>5444</v>
      </c>
      <c r="S456" t="s">
        <v>5801</v>
      </c>
      <c r="AB456" s="1"/>
      <c r="AE456" t="s">
        <v>5944</v>
      </c>
      <c r="AF456" t="s">
        <v>5982</v>
      </c>
      <c r="AG456" t="s">
        <v>5988</v>
      </c>
    </row>
    <row r="457" spans="1:33" x14ac:dyDescent="0.3">
      <c r="A457" s="4">
        <v>456</v>
      </c>
      <c r="B457" s="6" t="s">
        <v>3157</v>
      </c>
      <c r="C457" t="s">
        <v>3310</v>
      </c>
      <c r="D457" t="s">
        <v>3518</v>
      </c>
      <c r="F457" t="s">
        <v>3864</v>
      </c>
      <c r="G457" s="1"/>
      <c r="H457">
        <v>2019</v>
      </c>
      <c r="I457" t="s">
        <v>4189</v>
      </c>
      <c r="J457" t="s">
        <v>2830</v>
      </c>
      <c r="M457" t="s">
        <v>4450</v>
      </c>
      <c r="N457" t="s">
        <v>4677</v>
      </c>
      <c r="O457" t="s">
        <v>4921</v>
      </c>
      <c r="P457" t="s">
        <v>2830</v>
      </c>
      <c r="R457" t="s">
        <v>5445</v>
      </c>
      <c r="S457" t="s">
        <v>2830</v>
      </c>
      <c r="AB457" s="1"/>
      <c r="AE457" t="s">
        <v>5936</v>
      </c>
      <c r="AF457" t="s">
        <v>5983</v>
      </c>
      <c r="AG457" t="s">
        <v>5988</v>
      </c>
    </row>
    <row r="458" spans="1:33" x14ac:dyDescent="0.3">
      <c r="A458" s="3">
        <v>457</v>
      </c>
      <c r="B458" s="3" t="s">
        <v>3157</v>
      </c>
      <c r="C458" t="s">
        <v>648</v>
      </c>
      <c r="D458" t="s">
        <v>3660</v>
      </c>
      <c r="F458" t="s">
        <v>146</v>
      </c>
      <c r="G458" s="1"/>
      <c r="H458">
        <v>2019</v>
      </c>
      <c r="I458" t="s">
        <v>2887</v>
      </c>
      <c r="J458" t="s">
        <v>2830</v>
      </c>
      <c r="K458">
        <v>69422</v>
      </c>
      <c r="L458">
        <v>69433</v>
      </c>
      <c r="M458" t="s">
        <v>4451</v>
      </c>
      <c r="N458" t="s">
        <v>4680</v>
      </c>
      <c r="O458" t="s">
        <v>2830</v>
      </c>
      <c r="P458" t="s">
        <v>652</v>
      </c>
      <c r="R458" t="s">
        <v>5446</v>
      </c>
      <c r="S458" t="s">
        <v>5802</v>
      </c>
      <c r="AB458" s="1"/>
      <c r="AE458" t="s">
        <v>5897</v>
      </c>
      <c r="AF458" t="s">
        <v>5981</v>
      </c>
      <c r="AG458" t="s">
        <v>5988</v>
      </c>
    </row>
    <row r="459" spans="1:33" x14ac:dyDescent="0.3">
      <c r="A459" s="4">
        <v>458</v>
      </c>
      <c r="B459" s="6" t="s">
        <v>3157</v>
      </c>
      <c r="C459" t="s">
        <v>3311</v>
      </c>
      <c r="D459" t="s">
        <v>3661</v>
      </c>
      <c r="F459" t="s">
        <v>3921</v>
      </c>
      <c r="G459" s="1"/>
      <c r="H459">
        <v>2019</v>
      </c>
      <c r="I459" t="s">
        <v>4190</v>
      </c>
      <c r="J459" t="s">
        <v>2830</v>
      </c>
      <c r="K459">
        <v>83</v>
      </c>
      <c r="L459">
        <v>94</v>
      </c>
      <c r="M459" t="s">
        <v>4452</v>
      </c>
      <c r="N459" t="s">
        <v>4713</v>
      </c>
      <c r="O459" t="s">
        <v>4922</v>
      </c>
      <c r="P459" t="s">
        <v>5152</v>
      </c>
      <c r="R459" t="s">
        <v>5447</v>
      </c>
      <c r="S459" t="s">
        <v>5803</v>
      </c>
      <c r="AB459" s="1"/>
      <c r="AE459" t="s">
        <v>5936</v>
      </c>
      <c r="AF459" t="s">
        <v>5982</v>
      </c>
      <c r="AG459" t="s">
        <v>5988</v>
      </c>
    </row>
    <row r="460" spans="1:33" x14ac:dyDescent="0.3">
      <c r="A460" s="3">
        <v>459</v>
      </c>
      <c r="B460" s="3" t="s">
        <v>3157</v>
      </c>
      <c r="C460" t="s">
        <v>1353</v>
      </c>
      <c r="D460" t="s">
        <v>3662</v>
      </c>
      <c r="F460" t="s">
        <v>146</v>
      </c>
      <c r="G460" s="1"/>
      <c r="H460">
        <v>2019</v>
      </c>
      <c r="I460" t="s">
        <v>2887</v>
      </c>
      <c r="J460" t="s">
        <v>2830</v>
      </c>
      <c r="K460">
        <v>24788</v>
      </c>
      <c r="L460">
        <v>24805</v>
      </c>
      <c r="M460" t="s">
        <v>4453</v>
      </c>
      <c r="N460" t="s">
        <v>4680</v>
      </c>
      <c r="O460" t="s">
        <v>2830</v>
      </c>
      <c r="P460" t="s">
        <v>1357</v>
      </c>
      <c r="R460" t="s">
        <v>5448</v>
      </c>
      <c r="S460" t="s">
        <v>5804</v>
      </c>
      <c r="AB460" s="1"/>
      <c r="AE460" t="s">
        <v>5897</v>
      </c>
      <c r="AF460" t="s">
        <v>5981</v>
      </c>
      <c r="AG460" t="s">
        <v>5988</v>
      </c>
    </row>
    <row r="461" spans="1:33" x14ac:dyDescent="0.3">
      <c r="A461" s="4">
        <v>460</v>
      </c>
      <c r="B461" s="6" t="s">
        <v>3157</v>
      </c>
      <c r="C461" t="s">
        <v>3312</v>
      </c>
      <c r="D461" t="s">
        <v>3663</v>
      </c>
      <c r="F461" t="s">
        <v>3864</v>
      </c>
      <c r="G461" s="1"/>
      <c r="H461">
        <v>2019</v>
      </c>
      <c r="I461" t="s">
        <v>4191</v>
      </c>
      <c r="J461" t="s">
        <v>2830</v>
      </c>
      <c r="K461">
        <v>461</v>
      </c>
      <c r="L461">
        <v>472</v>
      </c>
      <c r="M461" t="s">
        <v>4454</v>
      </c>
      <c r="N461" t="s">
        <v>4677</v>
      </c>
      <c r="O461" t="s">
        <v>4923</v>
      </c>
      <c r="P461" t="s">
        <v>5153</v>
      </c>
      <c r="R461" t="s">
        <v>5449</v>
      </c>
      <c r="S461" t="s">
        <v>5805</v>
      </c>
      <c r="AB461" s="1"/>
      <c r="AE461" t="s">
        <v>5936</v>
      </c>
      <c r="AF461" t="s">
        <v>5982</v>
      </c>
      <c r="AG461" t="s">
        <v>5988</v>
      </c>
    </row>
    <row r="462" spans="1:33" x14ac:dyDescent="0.3">
      <c r="A462" s="3">
        <v>461</v>
      </c>
      <c r="B462" s="3" t="s">
        <v>3157</v>
      </c>
      <c r="C462" t="s">
        <v>3313</v>
      </c>
      <c r="D462" t="s">
        <v>3664</v>
      </c>
      <c r="F462" t="s">
        <v>3978</v>
      </c>
      <c r="G462" s="1"/>
      <c r="H462">
        <v>2019</v>
      </c>
      <c r="I462" t="s">
        <v>2830</v>
      </c>
      <c r="J462" t="s">
        <v>2830</v>
      </c>
      <c r="M462" t="s">
        <v>4455</v>
      </c>
      <c r="N462" t="s">
        <v>2830</v>
      </c>
      <c r="O462" t="s">
        <v>4924</v>
      </c>
      <c r="P462" t="s">
        <v>2830</v>
      </c>
      <c r="R462" t="s">
        <v>5450</v>
      </c>
      <c r="S462" t="s">
        <v>5806</v>
      </c>
      <c r="AB462" s="1"/>
      <c r="AE462" t="s">
        <v>5912</v>
      </c>
      <c r="AF462" t="s">
        <v>5982</v>
      </c>
      <c r="AG462" t="s">
        <v>5988</v>
      </c>
    </row>
    <row r="463" spans="1:33" x14ac:dyDescent="0.3">
      <c r="A463" s="4">
        <v>462</v>
      </c>
      <c r="B463" s="6" t="s">
        <v>3157</v>
      </c>
      <c r="C463" t="s">
        <v>3314</v>
      </c>
      <c r="D463" t="s">
        <v>3518</v>
      </c>
      <c r="F463" t="s">
        <v>3892</v>
      </c>
      <c r="G463" s="1"/>
      <c r="H463">
        <v>2019</v>
      </c>
      <c r="I463" t="s">
        <v>4192</v>
      </c>
      <c r="J463" t="s">
        <v>2830</v>
      </c>
      <c r="M463" t="s">
        <v>4456</v>
      </c>
      <c r="N463" t="s">
        <v>4700</v>
      </c>
      <c r="O463" t="s">
        <v>4925</v>
      </c>
      <c r="P463" t="s">
        <v>2830</v>
      </c>
      <c r="R463" t="s">
        <v>5451</v>
      </c>
      <c r="S463" t="s">
        <v>2830</v>
      </c>
      <c r="AB463" s="1"/>
      <c r="AE463" t="s">
        <v>5904</v>
      </c>
      <c r="AF463" t="s">
        <v>5983</v>
      </c>
      <c r="AG463" t="s">
        <v>5988</v>
      </c>
    </row>
    <row r="464" spans="1:33" x14ac:dyDescent="0.3">
      <c r="A464" s="3">
        <v>463</v>
      </c>
      <c r="B464" s="3" t="s">
        <v>3157</v>
      </c>
      <c r="C464" t="s">
        <v>3314</v>
      </c>
      <c r="D464" t="s">
        <v>3518</v>
      </c>
      <c r="F464" t="s">
        <v>3892</v>
      </c>
      <c r="G464" s="1"/>
      <c r="H464">
        <v>2019</v>
      </c>
      <c r="I464" t="s">
        <v>2834</v>
      </c>
      <c r="J464" t="s">
        <v>2830</v>
      </c>
      <c r="M464" t="s">
        <v>4456</v>
      </c>
      <c r="N464" t="s">
        <v>4700</v>
      </c>
      <c r="O464" t="s">
        <v>4926</v>
      </c>
      <c r="P464" t="s">
        <v>2830</v>
      </c>
      <c r="R464" t="s">
        <v>5452</v>
      </c>
      <c r="S464" t="s">
        <v>2830</v>
      </c>
      <c r="AB464" s="1"/>
      <c r="AE464" t="s">
        <v>5904</v>
      </c>
      <c r="AF464" t="s">
        <v>5983</v>
      </c>
      <c r="AG464" t="s">
        <v>5988</v>
      </c>
    </row>
    <row r="465" spans="1:33" x14ac:dyDescent="0.3">
      <c r="A465" s="4">
        <v>464</v>
      </c>
      <c r="B465" s="6" t="s">
        <v>3157</v>
      </c>
      <c r="C465" t="s">
        <v>3315</v>
      </c>
      <c r="D465" t="s">
        <v>3665</v>
      </c>
      <c r="F465" t="s">
        <v>3880</v>
      </c>
      <c r="G465" s="1"/>
      <c r="H465">
        <v>2019</v>
      </c>
      <c r="I465" t="s">
        <v>4193</v>
      </c>
      <c r="J465" t="s">
        <v>2830</v>
      </c>
      <c r="K465">
        <v>59</v>
      </c>
      <c r="L465">
        <v>65</v>
      </c>
      <c r="M465" t="s">
        <v>4457</v>
      </c>
      <c r="N465" t="s">
        <v>4691</v>
      </c>
      <c r="O465" t="s">
        <v>4927</v>
      </c>
      <c r="P465" t="s">
        <v>5154</v>
      </c>
      <c r="R465" t="s">
        <v>5453</v>
      </c>
      <c r="S465" t="s">
        <v>5807</v>
      </c>
      <c r="AB465" s="1"/>
      <c r="AE465" t="s">
        <v>5936</v>
      </c>
      <c r="AF465" t="s">
        <v>5982</v>
      </c>
      <c r="AG465" t="s">
        <v>5988</v>
      </c>
    </row>
    <row r="466" spans="1:33" x14ac:dyDescent="0.3">
      <c r="A466" s="3">
        <v>465</v>
      </c>
      <c r="B466" s="3" t="s">
        <v>3157</v>
      </c>
      <c r="C466" t="s">
        <v>3316</v>
      </c>
      <c r="D466" t="s">
        <v>3666</v>
      </c>
      <c r="F466" t="s">
        <v>3979</v>
      </c>
      <c r="G466" s="1"/>
      <c r="H466">
        <v>2018</v>
      </c>
      <c r="I466" t="s">
        <v>2830</v>
      </c>
      <c r="J466" t="s">
        <v>2830</v>
      </c>
      <c r="K466">
        <v>19</v>
      </c>
      <c r="L466">
        <v>28</v>
      </c>
      <c r="M466" t="s">
        <v>4458</v>
      </c>
      <c r="N466" t="s">
        <v>2830</v>
      </c>
      <c r="O466" t="s">
        <v>4928</v>
      </c>
      <c r="P466" t="s">
        <v>2365</v>
      </c>
      <c r="R466" t="s">
        <v>5454</v>
      </c>
      <c r="S466" t="s">
        <v>5808</v>
      </c>
      <c r="AB466" s="1"/>
      <c r="AE466" t="s">
        <v>5897</v>
      </c>
      <c r="AF466" t="s">
        <v>5982</v>
      </c>
      <c r="AG466" t="s">
        <v>5988</v>
      </c>
    </row>
    <row r="467" spans="1:33" x14ac:dyDescent="0.3">
      <c r="A467" s="4">
        <v>466</v>
      </c>
      <c r="B467" s="6" t="s">
        <v>3157</v>
      </c>
      <c r="C467" t="s">
        <v>2428</v>
      </c>
      <c r="D467" t="s">
        <v>3641</v>
      </c>
      <c r="F467" t="s">
        <v>3980</v>
      </c>
      <c r="G467" s="1"/>
      <c r="H467">
        <v>2018</v>
      </c>
      <c r="I467" t="s">
        <v>4194</v>
      </c>
      <c r="J467" t="s">
        <v>2830</v>
      </c>
      <c r="M467" t="s">
        <v>4459</v>
      </c>
      <c r="N467" t="s">
        <v>2830</v>
      </c>
      <c r="O467" t="s">
        <v>4929</v>
      </c>
      <c r="P467" t="s">
        <v>2433</v>
      </c>
      <c r="R467" t="s">
        <v>5455</v>
      </c>
      <c r="S467" t="s">
        <v>5809</v>
      </c>
      <c r="AB467" s="1"/>
      <c r="AE467" t="s">
        <v>5897</v>
      </c>
      <c r="AF467" t="s">
        <v>5982</v>
      </c>
      <c r="AG467" t="s">
        <v>5988</v>
      </c>
    </row>
    <row r="468" spans="1:33" x14ac:dyDescent="0.3">
      <c r="A468" s="3">
        <v>467</v>
      </c>
      <c r="B468" s="3" t="s">
        <v>3157</v>
      </c>
      <c r="C468" t="s">
        <v>3317</v>
      </c>
      <c r="D468" t="s">
        <v>3667</v>
      </c>
      <c r="F468" t="s">
        <v>3981</v>
      </c>
      <c r="G468" s="1"/>
      <c r="H468">
        <v>2018</v>
      </c>
      <c r="I468" t="s">
        <v>2830</v>
      </c>
      <c r="J468" t="s">
        <v>2830</v>
      </c>
      <c r="K468">
        <v>140</v>
      </c>
      <c r="L468">
        <v>143</v>
      </c>
      <c r="M468" t="s">
        <v>4460</v>
      </c>
      <c r="N468" t="s">
        <v>2830</v>
      </c>
      <c r="O468" t="s">
        <v>4930</v>
      </c>
      <c r="P468" t="s">
        <v>346</v>
      </c>
      <c r="R468" t="s">
        <v>5456</v>
      </c>
      <c r="S468" t="s">
        <v>5810</v>
      </c>
      <c r="AB468" s="1"/>
      <c r="AE468" t="s">
        <v>5897</v>
      </c>
      <c r="AF468" t="s">
        <v>5982</v>
      </c>
      <c r="AG468" t="s">
        <v>5988</v>
      </c>
    </row>
    <row r="469" spans="1:33" x14ac:dyDescent="0.3">
      <c r="A469" s="4">
        <v>468</v>
      </c>
      <c r="B469" s="6" t="s">
        <v>3157</v>
      </c>
      <c r="C469" t="s">
        <v>3318</v>
      </c>
      <c r="D469" t="s">
        <v>3668</v>
      </c>
      <c r="F469" t="s">
        <v>3982</v>
      </c>
      <c r="G469" s="1"/>
      <c r="H469">
        <v>2018</v>
      </c>
      <c r="I469" t="s">
        <v>2830</v>
      </c>
      <c r="J469" t="s">
        <v>2830</v>
      </c>
      <c r="K469">
        <v>60</v>
      </c>
      <c r="L469">
        <v>70</v>
      </c>
      <c r="M469" t="s">
        <v>4461</v>
      </c>
      <c r="N469" t="s">
        <v>2830</v>
      </c>
      <c r="O469" t="s">
        <v>4931</v>
      </c>
      <c r="P469" t="s">
        <v>5155</v>
      </c>
      <c r="R469" t="s">
        <v>5457</v>
      </c>
      <c r="S469" t="s">
        <v>5811</v>
      </c>
      <c r="AB469" s="1"/>
      <c r="AE469" t="s">
        <v>5898</v>
      </c>
      <c r="AF469" t="s">
        <v>5982</v>
      </c>
      <c r="AG469" t="s">
        <v>5988</v>
      </c>
    </row>
    <row r="470" spans="1:33" x14ac:dyDescent="0.3">
      <c r="A470" s="3">
        <v>469</v>
      </c>
      <c r="B470" s="3" t="s">
        <v>3157</v>
      </c>
      <c r="C470" t="s">
        <v>3319</v>
      </c>
      <c r="D470" t="s">
        <v>3669</v>
      </c>
      <c r="F470" t="s">
        <v>3983</v>
      </c>
      <c r="G470" s="1"/>
      <c r="H470">
        <v>2018</v>
      </c>
      <c r="I470" t="s">
        <v>2830</v>
      </c>
      <c r="J470" t="s">
        <v>2830</v>
      </c>
      <c r="K470">
        <v>159</v>
      </c>
      <c r="L470">
        <v>165</v>
      </c>
      <c r="M470" t="s">
        <v>4462</v>
      </c>
      <c r="N470" t="s">
        <v>2830</v>
      </c>
      <c r="O470" t="s">
        <v>4932</v>
      </c>
      <c r="P470" t="s">
        <v>845</v>
      </c>
      <c r="R470" t="s">
        <v>5458</v>
      </c>
      <c r="S470" t="s">
        <v>5812</v>
      </c>
      <c r="AB470" s="1"/>
      <c r="AE470" t="s">
        <v>5897</v>
      </c>
      <c r="AF470" t="s">
        <v>5982</v>
      </c>
      <c r="AG470" t="s">
        <v>5988</v>
      </c>
    </row>
    <row r="471" spans="1:33" x14ac:dyDescent="0.3">
      <c r="A471" s="4">
        <v>470</v>
      </c>
      <c r="B471" s="6" t="s">
        <v>3157</v>
      </c>
      <c r="C471" t="s">
        <v>3320</v>
      </c>
      <c r="D471" t="s">
        <v>3670</v>
      </c>
      <c r="F471" t="s">
        <v>3984</v>
      </c>
      <c r="G471" s="1"/>
      <c r="H471">
        <v>2018</v>
      </c>
      <c r="I471" t="s">
        <v>2830</v>
      </c>
      <c r="J471" t="s">
        <v>2830</v>
      </c>
      <c r="K471">
        <v>1131</v>
      </c>
      <c r="L471">
        <v>1138</v>
      </c>
      <c r="M471" t="s">
        <v>4463</v>
      </c>
      <c r="N471" t="s">
        <v>2830</v>
      </c>
      <c r="O471" t="s">
        <v>4933</v>
      </c>
      <c r="P471" t="s">
        <v>1738</v>
      </c>
      <c r="R471" t="s">
        <v>5459</v>
      </c>
      <c r="S471" t="s">
        <v>5813</v>
      </c>
      <c r="AB471" s="1"/>
      <c r="AE471" t="s">
        <v>5897</v>
      </c>
      <c r="AF471" t="s">
        <v>5982</v>
      </c>
      <c r="AG471" t="s">
        <v>5988</v>
      </c>
    </row>
    <row r="472" spans="1:33" x14ac:dyDescent="0.3">
      <c r="A472" s="3">
        <v>471</v>
      </c>
      <c r="B472" s="3" t="s">
        <v>3157</v>
      </c>
      <c r="C472" t="s">
        <v>3321</v>
      </c>
      <c r="D472" t="s">
        <v>3671</v>
      </c>
      <c r="F472" t="s">
        <v>3985</v>
      </c>
      <c r="G472" s="1"/>
      <c r="H472">
        <v>2018</v>
      </c>
      <c r="I472" t="s">
        <v>2830</v>
      </c>
      <c r="J472" t="s">
        <v>2830</v>
      </c>
      <c r="K472">
        <v>34</v>
      </c>
      <c r="L472">
        <v>45</v>
      </c>
      <c r="M472" t="s">
        <v>4464</v>
      </c>
      <c r="N472" t="s">
        <v>2830</v>
      </c>
      <c r="O472" t="s">
        <v>4934</v>
      </c>
      <c r="P472" t="s">
        <v>5156</v>
      </c>
      <c r="R472" t="s">
        <v>5460</v>
      </c>
      <c r="S472" t="s">
        <v>5814</v>
      </c>
      <c r="AB472" s="1"/>
      <c r="AE472" t="s">
        <v>5898</v>
      </c>
      <c r="AF472" t="s">
        <v>5982</v>
      </c>
      <c r="AG472" t="s">
        <v>5988</v>
      </c>
    </row>
    <row r="473" spans="1:33" x14ac:dyDescent="0.3">
      <c r="A473" s="4">
        <v>472</v>
      </c>
      <c r="B473" s="6" t="s">
        <v>3157</v>
      </c>
      <c r="C473" t="s">
        <v>3322</v>
      </c>
      <c r="D473" t="s">
        <v>3672</v>
      </c>
      <c r="F473" t="s">
        <v>3986</v>
      </c>
      <c r="G473" s="1"/>
      <c r="H473">
        <v>2018</v>
      </c>
      <c r="I473" t="s">
        <v>4195</v>
      </c>
      <c r="J473" t="s">
        <v>2830</v>
      </c>
      <c r="K473">
        <v>59</v>
      </c>
      <c r="L473">
        <v>68</v>
      </c>
      <c r="M473" t="s">
        <v>4465</v>
      </c>
      <c r="N473" t="s">
        <v>4745</v>
      </c>
      <c r="O473" t="s">
        <v>2830</v>
      </c>
      <c r="P473" t="s">
        <v>5157</v>
      </c>
      <c r="R473" t="s">
        <v>5461</v>
      </c>
      <c r="S473" t="s">
        <v>5815</v>
      </c>
      <c r="AB473" s="1"/>
      <c r="AE473" t="s">
        <v>5899</v>
      </c>
      <c r="AF473" t="s">
        <v>5981</v>
      </c>
      <c r="AG473" t="s">
        <v>5988</v>
      </c>
    </row>
    <row r="474" spans="1:33" x14ac:dyDescent="0.3">
      <c r="A474" s="3">
        <v>473</v>
      </c>
      <c r="B474" s="3" t="s">
        <v>3157</v>
      </c>
      <c r="C474" t="s">
        <v>3323</v>
      </c>
      <c r="D474" t="s">
        <v>3673</v>
      </c>
      <c r="F474" t="s">
        <v>3961</v>
      </c>
      <c r="G474" s="1"/>
      <c r="H474">
        <v>2018</v>
      </c>
      <c r="I474" t="s">
        <v>4138</v>
      </c>
      <c r="J474" t="s">
        <v>2830</v>
      </c>
      <c r="M474" t="s">
        <v>4466</v>
      </c>
      <c r="N474" t="s">
        <v>4746</v>
      </c>
      <c r="O474" t="s">
        <v>2830</v>
      </c>
      <c r="P474" t="s">
        <v>5158</v>
      </c>
      <c r="R474" t="s">
        <v>5462</v>
      </c>
      <c r="S474" t="s">
        <v>2830</v>
      </c>
      <c r="AB474" s="1"/>
      <c r="AE474" t="s">
        <v>5939</v>
      </c>
      <c r="AF474" t="s">
        <v>5982</v>
      </c>
      <c r="AG474" t="s">
        <v>5988</v>
      </c>
    </row>
    <row r="475" spans="1:33" x14ac:dyDescent="0.3">
      <c r="A475" s="4">
        <v>474</v>
      </c>
      <c r="B475" s="6" t="s">
        <v>3157</v>
      </c>
      <c r="C475" t="s">
        <v>3324</v>
      </c>
      <c r="D475" t="s">
        <v>3674</v>
      </c>
      <c r="F475" t="s">
        <v>3935</v>
      </c>
      <c r="G475" s="1"/>
      <c r="H475">
        <v>2018</v>
      </c>
      <c r="I475" t="s">
        <v>2986</v>
      </c>
      <c r="J475" t="s">
        <v>2830</v>
      </c>
      <c r="K475">
        <v>103</v>
      </c>
      <c r="L475">
        <v>125</v>
      </c>
      <c r="M475" t="s">
        <v>4467</v>
      </c>
      <c r="N475" t="s">
        <v>4723</v>
      </c>
      <c r="O475" t="s">
        <v>2830</v>
      </c>
      <c r="P475" t="s">
        <v>5159</v>
      </c>
      <c r="R475" t="s">
        <v>5463</v>
      </c>
      <c r="S475" t="s">
        <v>5816</v>
      </c>
      <c r="AB475" s="1"/>
      <c r="AE475" t="s">
        <v>5900</v>
      </c>
      <c r="AF475" t="s">
        <v>5981</v>
      </c>
      <c r="AG475" t="s">
        <v>5988</v>
      </c>
    </row>
    <row r="476" spans="1:33" x14ac:dyDescent="0.3">
      <c r="A476" s="3">
        <v>475</v>
      </c>
      <c r="B476" s="3" t="s">
        <v>3157</v>
      </c>
      <c r="C476" t="s">
        <v>3325</v>
      </c>
      <c r="D476" t="s">
        <v>3675</v>
      </c>
      <c r="F476" t="s">
        <v>3987</v>
      </c>
      <c r="G476" s="1"/>
      <c r="H476">
        <v>2018</v>
      </c>
      <c r="I476" t="s">
        <v>2859</v>
      </c>
      <c r="J476" t="s">
        <v>2830</v>
      </c>
      <c r="K476">
        <v>172</v>
      </c>
      <c r="L476">
        <v>186</v>
      </c>
      <c r="M476" t="s">
        <v>4468</v>
      </c>
      <c r="N476" t="s">
        <v>4747</v>
      </c>
      <c r="O476" t="s">
        <v>2830</v>
      </c>
      <c r="P476" t="s">
        <v>5160</v>
      </c>
      <c r="R476" t="s">
        <v>5464</v>
      </c>
      <c r="S476" t="s">
        <v>5817</v>
      </c>
      <c r="AB476" s="1"/>
      <c r="AE476" t="s">
        <v>5928</v>
      </c>
      <c r="AF476" t="s">
        <v>5981</v>
      </c>
      <c r="AG476" t="s">
        <v>5988</v>
      </c>
    </row>
    <row r="477" spans="1:33" x14ac:dyDescent="0.3">
      <c r="A477" s="4">
        <v>476</v>
      </c>
      <c r="B477" s="6" t="s">
        <v>3157</v>
      </c>
      <c r="C477" t="s">
        <v>3326</v>
      </c>
      <c r="D477" t="s">
        <v>3648</v>
      </c>
      <c r="F477" t="s">
        <v>3846</v>
      </c>
      <c r="G477" s="1"/>
      <c r="H477">
        <v>2018</v>
      </c>
      <c r="I477" t="s">
        <v>2830</v>
      </c>
      <c r="J477" t="s">
        <v>2830</v>
      </c>
      <c r="M477" t="s">
        <v>4469</v>
      </c>
      <c r="N477" t="s">
        <v>2830</v>
      </c>
      <c r="O477" t="s">
        <v>4935</v>
      </c>
      <c r="P477" t="s">
        <v>5161</v>
      </c>
      <c r="R477" t="s">
        <v>5465</v>
      </c>
      <c r="S477" t="s">
        <v>5818</v>
      </c>
      <c r="AB477" s="1"/>
      <c r="AE477" t="s">
        <v>3155</v>
      </c>
      <c r="AF477" t="s">
        <v>5982</v>
      </c>
      <c r="AG477" t="s">
        <v>5988</v>
      </c>
    </row>
    <row r="478" spans="1:33" x14ac:dyDescent="0.3">
      <c r="A478" s="3">
        <v>477</v>
      </c>
      <c r="B478" s="3" t="s">
        <v>3157</v>
      </c>
      <c r="C478" t="s">
        <v>3327</v>
      </c>
      <c r="D478" t="s">
        <v>3676</v>
      </c>
      <c r="F478" t="s">
        <v>3988</v>
      </c>
      <c r="G478" s="1"/>
      <c r="H478">
        <v>2018</v>
      </c>
      <c r="I478" t="s">
        <v>4196</v>
      </c>
      <c r="J478" t="s">
        <v>2830</v>
      </c>
      <c r="K478">
        <v>1052</v>
      </c>
      <c r="L478">
        <v>1062</v>
      </c>
      <c r="M478" t="s">
        <v>4470</v>
      </c>
      <c r="N478" t="s">
        <v>2830</v>
      </c>
      <c r="O478" t="s">
        <v>4936</v>
      </c>
      <c r="P478" t="s">
        <v>65</v>
      </c>
      <c r="R478" t="s">
        <v>5466</v>
      </c>
      <c r="S478" t="s">
        <v>5819</v>
      </c>
      <c r="AB478" s="1"/>
      <c r="AE478" t="s">
        <v>5897</v>
      </c>
      <c r="AF478" t="s">
        <v>5982</v>
      </c>
      <c r="AG478" t="s">
        <v>5988</v>
      </c>
    </row>
    <row r="479" spans="1:33" x14ac:dyDescent="0.3">
      <c r="A479" s="4">
        <v>478</v>
      </c>
      <c r="B479" s="6" t="s">
        <v>3157</v>
      </c>
      <c r="C479" t="s">
        <v>3328</v>
      </c>
      <c r="D479" t="s">
        <v>3518</v>
      </c>
      <c r="F479" t="s">
        <v>3328</v>
      </c>
      <c r="G479" s="1"/>
      <c r="H479">
        <v>2018</v>
      </c>
      <c r="I479" t="s">
        <v>2830</v>
      </c>
      <c r="J479" t="s">
        <v>2830</v>
      </c>
      <c r="M479" t="s">
        <v>4471</v>
      </c>
      <c r="N479" t="s">
        <v>2830</v>
      </c>
      <c r="O479" t="s">
        <v>4937</v>
      </c>
      <c r="P479" t="s">
        <v>2830</v>
      </c>
      <c r="R479" t="s">
        <v>5467</v>
      </c>
      <c r="S479" t="s">
        <v>2830</v>
      </c>
      <c r="AB479" s="1"/>
      <c r="AE479" t="s">
        <v>5897</v>
      </c>
      <c r="AF479" t="s">
        <v>5983</v>
      </c>
      <c r="AG479" t="s">
        <v>5988</v>
      </c>
    </row>
    <row r="480" spans="1:33" x14ac:dyDescent="0.3">
      <c r="A480" s="3">
        <v>479</v>
      </c>
      <c r="B480" s="3" t="s">
        <v>3157</v>
      </c>
      <c r="C480" t="s">
        <v>3329</v>
      </c>
      <c r="D480" t="s">
        <v>3677</v>
      </c>
      <c r="F480" t="s">
        <v>3989</v>
      </c>
      <c r="G480" s="1"/>
      <c r="H480">
        <v>2018</v>
      </c>
      <c r="I480" t="s">
        <v>4197</v>
      </c>
      <c r="J480" t="s">
        <v>2830</v>
      </c>
      <c r="K480">
        <v>140</v>
      </c>
      <c r="L480">
        <v>150</v>
      </c>
      <c r="M480" t="s">
        <v>4472</v>
      </c>
      <c r="N480" t="s">
        <v>4748</v>
      </c>
      <c r="O480" t="s">
        <v>2830</v>
      </c>
      <c r="P480" t="s">
        <v>5162</v>
      </c>
      <c r="R480" t="s">
        <v>5468</v>
      </c>
      <c r="S480" t="s">
        <v>5820</v>
      </c>
      <c r="AB480" s="1"/>
      <c r="AE480" t="s">
        <v>5899</v>
      </c>
      <c r="AF480" t="s">
        <v>5981</v>
      </c>
      <c r="AG480" t="s">
        <v>5988</v>
      </c>
    </row>
    <row r="481" spans="1:33" x14ac:dyDescent="0.3">
      <c r="A481" s="4">
        <v>480</v>
      </c>
      <c r="B481" s="6" t="s">
        <v>3157</v>
      </c>
      <c r="C481" t="s">
        <v>3330</v>
      </c>
      <c r="D481" t="s">
        <v>3678</v>
      </c>
      <c r="F481" t="s">
        <v>3846</v>
      </c>
      <c r="G481" s="1"/>
      <c r="H481">
        <v>2018</v>
      </c>
      <c r="I481" t="s">
        <v>2830</v>
      </c>
      <c r="J481" t="s">
        <v>2830</v>
      </c>
      <c r="K481">
        <v>12</v>
      </c>
      <c r="L481">
        <v>17</v>
      </c>
      <c r="M481" t="s">
        <v>4473</v>
      </c>
      <c r="N481" t="s">
        <v>2830</v>
      </c>
      <c r="O481" t="s">
        <v>4938</v>
      </c>
      <c r="P481" t="s">
        <v>5163</v>
      </c>
      <c r="R481" t="s">
        <v>5469</v>
      </c>
      <c r="S481" t="s">
        <v>5821</v>
      </c>
      <c r="AB481" s="1"/>
      <c r="AE481" t="s">
        <v>3155</v>
      </c>
      <c r="AF481" t="s">
        <v>5982</v>
      </c>
      <c r="AG481" t="s">
        <v>5988</v>
      </c>
    </row>
    <row r="482" spans="1:33" x14ac:dyDescent="0.3">
      <c r="A482" s="3">
        <v>481</v>
      </c>
      <c r="B482" s="3" t="s">
        <v>3157</v>
      </c>
      <c r="C482" t="s">
        <v>3331</v>
      </c>
      <c r="D482" t="s">
        <v>3679</v>
      </c>
      <c r="F482" t="s">
        <v>3990</v>
      </c>
      <c r="G482" s="1"/>
      <c r="H482">
        <v>2018</v>
      </c>
      <c r="I482" t="s">
        <v>4198</v>
      </c>
      <c r="J482" t="s">
        <v>2830</v>
      </c>
      <c r="K482">
        <v>107</v>
      </c>
      <c r="L482">
        <v>114</v>
      </c>
      <c r="M482" t="s">
        <v>4474</v>
      </c>
      <c r="N482" t="s">
        <v>2830</v>
      </c>
      <c r="O482" t="s">
        <v>4939</v>
      </c>
      <c r="P482" t="s">
        <v>5164</v>
      </c>
      <c r="R482" t="s">
        <v>5470</v>
      </c>
      <c r="S482" t="s">
        <v>5822</v>
      </c>
      <c r="AB482" s="1"/>
      <c r="AE482" t="s">
        <v>5898</v>
      </c>
      <c r="AF482" t="s">
        <v>5982</v>
      </c>
      <c r="AG482" t="s">
        <v>5988</v>
      </c>
    </row>
    <row r="483" spans="1:33" x14ac:dyDescent="0.3">
      <c r="A483" s="4">
        <v>482</v>
      </c>
      <c r="B483" s="6" t="s">
        <v>3157</v>
      </c>
      <c r="C483" t="s">
        <v>921</v>
      </c>
      <c r="D483" t="s">
        <v>3680</v>
      </c>
      <c r="F483" t="s">
        <v>3991</v>
      </c>
      <c r="G483" s="1"/>
      <c r="H483">
        <v>2018</v>
      </c>
      <c r="I483" t="s">
        <v>4199</v>
      </c>
      <c r="J483" t="s">
        <v>2830</v>
      </c>
      <c r="K483">
        <v>1255</v>
      </c>
      <c r="L483">
        <v>1258</v>
      </c>
      <c r="M483" t="s">
        <v>4475</v>
      </c>
      <c r="N483" t="s">
        <v>2830</v>
      </c>
      <c r="O483" t="s">
        <v>4940</v>
      </c>
      <c r="P483" t="s">
        <v>925</v>
      </c>
      <c r="R483" t="s">
        <v>5471</v>
      </c>
      <c r="S483" t="s">
        <v>5823</v>
      </c>
      <c r="AB483" s="1"/>
      <c r="AE483" t="s">
        <v>5897</v>
      </c>
      <c r="AF483" t="s">
        <v>5982</v>
      </c>
      <c r="AG483" t="s">
        <v>5988</v>
      </c>
    </row>
    <row r="484" spans="1:33" x14ac:dyDescent="0.3">
      <c r="A484" s="3">
        <v>483</v>
      </c>
      <c r="B484" s="3" t="s">
        <v>3157</v>
      </c>
      <c r="C484" t="s">
        <v>427</v>
      </c>
      <c r="D484" t="s">
        <v>3681</v>
      </c>
      <c r="F484" t="s">
        <v>3991</v>
      </c>
      <c r="G484" s="1"/>
      <c r="H484">
        <v>2018</v>
      </c>
      <c r="I484" t="s">
        <v>4199</v>
      </c>
      <c r="J484" t="s">
        <v>2830</v>
      </c>
      <c r="K484">
        <v>519</v>
      </c>
      <c r="L484">
        <v>523</v>
      </c>
      <c r="M484" t="s">
        <v>4476</v>
      </c>
      <c r="N484" t="s">
        <v>2830</v>
      </c>
      <c r="O484" t="s">
        <v>4940</v>
      </c>
      <c r="P484" t="s">
        <v>433</v>
      </c>
      <c r="R484" t="s">
        <v>5472</v>
      </c>
      <c r="S484" t="s">
        <v>5824</v>
      </c>
      <c r="AB484" s="1"/>
      <c r="AE484" t="s">
        <v>5897</v>
      </c>
      <c r="AF484" t="s">
        <v>5982</v>
      </c>
      <c r="AG484" t="s">
        <v>5988</v>
      </c>
    </row>
    <row r="485" spans="1:33" x14ac:dyDescent="0.3">
      <c r="A485" s="4">
        <v>484</v>
      </c>
      <c r="B485" s="6" t="s">
        <v>3157</v>
      </c>
      <c r="C485" t="s">
        <v>3332</v>
      </c>
      <c r="D485" t="s">
        <v>3682</v>
      </c>
      <c r="F485" t="s">
        <v>3992</v>
      </c>
      <c r="G485" s="1"/>
      <c r="H485">
        <v>2018</v>
      </c>
      <c r="I485" t="s">
        <v>2830</v>
      </c>
      <c r="J485" t="s">
        <v>2830</v>
      </c>
      <c r="K485">
        <v>1</v>
      </c>
      <c r="L485">
        <v>139</v>
      </c>
      <c r="M485" t="s">
        <v>4477</v>
      </c>
      <c r="N485" t="s">
        <v>2830</v>
      </c>
      <c r="O485" t="s">
        <v>4941</v>
      </c>
      <c r="P485" t="s">
        <v>5165</v>
      </c>
      <c r="R485" t="s">
        <v>5473</v>
      </c>
      <c r="S485" t="s">
        <v>2830</v>
      </c>
      <c r="AB485" s="1"/>
      <c r="AE485" t="s">
        <v>5945</v>
      </c>
      <c r="AF485" t="s">
        <v>5986</v>
      </c>
      <c r="AG485" t="s">
        <v>5988</v>
      </c>
    </row>
    <row r="486" spans="1:33" x14ac:dyDescent="0.3">
      <c r="A486" s="3">
        <v>485</v>
      </c>
      <c r="B486" s="3" t="s">
        <v>3157</v>
      </c>
      <c r="C486" t="s">
        <v>3333</v>
      </c>
      <c r="D486" t="s">
        <v>3683</v>
      </c>
      <c r="F486" t="s">
        <v>3993</v>
      </c>
      <c r="G486" s="1"/>
      <c r="H486">
        <v>2018</v>
      </c>
      <c r="I486" t="s">
        <v>2924</v>
      </c>
      <c r="J486" t="s">
        <v>2924</v>
      </c>
      <c r="K486">
        <v>1942</v>
      </c>
      <c r="L486">
        <v>1945</v>
      </c>
      <c r="M486" t="s">
        <v>4478</v>
      </c>
      <c r="N486" t="s">
        <v>4749</v>
      </c>
      <c r="O486" t="s">
        <v>2830</v>
      </c>
      <c r="P486" t="s">
        <v>5166</v>
      </c>
      <c r="R486" t="s">
        <v>5474</v>
      </c>
      <c r="S486" t="s">
        <v>2830</v>
      </c>
      <c r="AB486" s="1"/>
      <c r="AE486" t="s">
        <v>5946</v>
      </c>
      <c r="AF486" t="s">
        <v>5982</v>
      </c>
      <c r="AG486" t="s">
        <v>5988</v>
      </c>
    </row>
    <row r="487" spans="1:33" x14ac:dyDescent="0.3">
      <c r="A487" s="4">
        <v>486</v>
      </c>
      <c r="B487" s="6" t="s">
        <v>3157</v>
      </c>
      <c r="C487" t="s">
        <v>3334</v>
      </c>
      <c r="D487" t="s">
        <v>3684</v>
      </c>
      <c r="F487" t="s">
        <v>3994</v>
      </c>
      <c r="G487" s="1"/>
      <c r="H487">
        <v>2018</v>
      </c>
      <c r="I487" t="s">
        <v>2845</v>
      </c>
      <c r="J487" t="s">
        <v>4244</v>
      </c>
      <c r="K487">
        <v>125</v>
      </c>
      <c r="L487">
        <v>132</v>
      </c>
      <c r="M487" t="s">
        <v>4479</v>
      </c>
      <c r="N487" t="s">
        <v>4750</v>
      </c>
      <c r="O487" t="s">
        <v>4942</v>
      </c>
      <c r="P487" t="s">
        <v>5167</v>
      </c>
      <c r="R487" t="s">
        <v>5475</v>
      </c>
      <c r="S487" t="s">
        <v>5825</v>
      </c>
      <c r="AB487" s="1"/>
      <c r="AE487" t="s">
        <v>5947</v>
      </c>
      <c r="AF487" t="s">
        <v>5982</v>
      </c>
      <c r="AG487" t="s">
        <v>5988</v>
      </c>
    </row>
    <row r="488" spans="1:33" x14ac:dyDescent="0.3">
      <c r="A488" s="3">
        <v>487</v>
      </c>
      <c r="B488" s="3" t="s">
        <v>3157</v>
      </c>
      <c r="C488" t="s">
        <v>3335</v>
      </c>
      <c r="D488" t="s">
        <v>3685</v>
      </c>
      <c r="F488" t="s">
        <v>3864</v>
      </c>
      <c r="G488" s="1"/>
      <c r="H488">
        <v>2018</v>
      </c>
      <c r="I488" t="s">
        <v>4200</v>
      </c>
      <c r="J488" t="s">
        <v>2830</v>
      </c>
      <c r="K488">
        <v>812</v>
      </c>
      <c r="L488">
        <v>827</v>
      </c>
      <c r="M488" t="s">
        <v>4480</v>
      </c>
      <c r="N488" t="s">
        <v>4677</v>
      </c>
      <c r="O488" t="s">
        <v>4943</v>
      </c>
      <c r="P488" t="s">
        <v>5168</v>
      </c>
      <c r="R488" t="s">
        <v>5476</v>
      </c>
      <c r="S488" t="s">
        <v>5826</v>
      </c>
      <c r="AB488" s="1"/>
      <c r="AE488" t="s">
        <v>5936</v>
      </c>
      <c r="AF488" t="s">
        <v>5982</v>
      </c>
      <c r="AG488" t="s">
        <v>5988</v>
      </c>
    </row>
    <row r="489" spans="1:33" x14ac:dyDescent="0.3">
      <c r="A489" s="4">
        <v>488</v>
      </c>
      <c r="B489" s="6" t="s">
        <v>3157</v>
      </c>
      <c r="C489" t="s">
        <v>3336</v>
      </c>
      <c r="D489" t="s">
        <v>3518</v>
      </c>
      <c r="F489" t="s">
        <v>3864</v>
      </c>
      <c r="G489" s="1"/>
      <c r="H489">
        <v>2018</v>
      </c>
      <c r="I489" t="s">
        <v>4201</v>
      </c>
      <c r="J489" t="s">
        <v>2830</v>
      </c>
      <c r="M489" t="s">
        <v>4481</v>
      </c>
      <c r="N489" t="s">
        <v>4677</v>
      </c>
      <c r="O489" t="s">
        <v>4944</v>
      </c>
      <c r="P489" t="s">
        <v>2830</v>
      </c>
      <c r="R489" t="s">
        <v>5477</v>
      </c>
      <c r="S489" t="s">
        <v>2830</v>
      </c>
      <c r="AB489" s="1"/>
      <c r="AE489" t="s">
        <v>5936</v>
      </c>
      <c r="AF489" t="s">
        <v>5983</v>
      </c>
      <c r="AG489" t="s">
        <v>5988</v>
      </c>
    </row>
    <row r="490" spans="1:33" x14ac:dyDescent="0.3">
      <c r="A490" s="3">
        <v>489</v>
      </c>
      <c r="B490" s="3" t="s">
        <v>3157</v>
      </c>
      <c r="C490" t="s">
        <v>3337</v>
      </c>
      <c r="D490" t="s">
        <v>3686</v>
      </c>
      <c r="F490" t="s">
        <v>3921</v>
      </c>
      <c r="G490" s="1"/>
      <c r="H490">
        <v>2018</v>
      </c>
      <c r="I490" t="s">
        <v>4202</v>
      </c>
      <c r="J490" t="s">
        <v>2830</v>
      </c>
      <c r="K490">
        <v>273</v>
      </c>
      <c r="L490">
        <v>284</v>
      </c>
      <c r="M490" t="s">
        <v>4482</v>
      </c>
      <c r="N490" t="s">
        <v>4713</v>
      </c>
      <c r="O490" t="s">
        <v>4945</v>
      </c>
      <c r="P490" t="s">
        <v>5169</v>
      </c>
      <c r="R490" t="s">
        <v>5478</v>
      </c>
      <c r="S490" t="s">
        <v>5827</v>
      </c>
      <c r="AB490" s="1"/>
      <c r="AE490" t="s">
        <v>5936</v>
      </c>
      <c r="AF490" t="s">
        <v>5982</v>
      </c>
      <c r="AG490" t="s">
        <v>5988</v>
      </c>
    </row>
    <row r="491" spans="1:33" x14ac:dyDescent="0.3">
      <c r="A491" s="4">
        <v>490</v>
      </c>
      <c r="B491" s="6" t="s">
        <v>3157</v>
      </c>
      <c r="C491" t="s">
        <v>30</v>
      </c>
      <c r="D491" t="s">
        <v>3687</v>
      </c>
      <c r="F491" t="s">
        <v>33</v>
      </c>
      <c r="G491" s="1"/>
      <c r="H491">
        <v>2017</v>
      </c>
      <c r="I491" t="s">
        <v>2828</v>
      </c>
      <c r="J491" t="s">
        <v>2924</v>
      </c>
      <c r="K491">
        <v>3397</v>
      </c>
      <c r="L491">
        <v>3417</v>
      </c>
      <c r="M491" t="s">
        <v>4483</v>
      </c>
      <c r="N491" t="s">
        <v>4751</v>
      </c>
      <c r="O491" t="s">
        <v>2830</v>
      </c>
      <c r="P491" t="s">
        <v>36</v>
      </c>
      <c r="R491" t="s">
        <v>5479</v>
      </c>
      <c r="S491" t="s">
        <v>5828</v>
      </c>
      <c r="AB491" s="1"/>
      <c r="AE491" t="s">
        <v>5897</v>
      </c>
      <c r="AF491" t="s">
        <v>5981</v>
      </c>
      <c r="AG491" t="s">
        <v>5988</v>
      </c>
    </row>
    <row r="492" spans="1:33" x14ac:dyDescent="0.3">
      <c r="A492" s="3">
        <v>491</v>
      </c>
      <c r="B492" s="3" t="s">
        <v>3157</v>
      </c>
      <c r="C492" t="s">
        <v>3338</v>
      </c>
      <c r="D492" t="s">
        <v>3688</v>
      </c>
      <c r="F492" t="s">
        <v>3995</v>
      </c>
      <c r="G492" s="1"/>
      <c r="H492">
        <v>2017</v>
      </c>
      <c r="I492" t="s">
        <v>2830</v>
      </c>
      <c r="J492" t="s">
        <v>2830</v>
      </c>
      <c r="M492" t="s">
        <v>4484</v>
      </c>
      <c r="N492" t="s">
        <v>2830</v>
      </c>
      <c r="O492" t="s">
        <v>4946</v>
      </c>
      <c r="P492" t="s">
        <v>5170</v>
      </c>
      <c r="R492" t="s">
        <v>5480</v>
      </c>
      <c r="S492" t="s">
        <v>5829</v>
      </c>
      <c r="AB492" s="1"/>
      <c r="AE492" t="s">
        <v>5897</v>
      </c>
      <c r="AF492" t="s">
        <v>5982</v>
      </c>
      <c r="AG492" t="s">
        <v>5988</v>
      </c>
    </row>
    <row r="493" spans="1:33" x14ac:dyDescent="0.3">
      <c r="A493" s="4">
        <v>492</v>
      </c>
      <c r="B493" s="6" t="s">
        <v>3157</v>
      </c>
      <c r="C493" t="s">
        <v>3339</v>
      </c>
      <c r="D493" t="s">
        <v>3689</v>
      </c>
      <c r="F493" t="s">
        <v>3996</v>
      </c>
      <c r="G493" s="1"/>
      <c r="H493">
        <v>2017</v>
      </c>
      <c r="I493" t="s">
        <v>2830</v>
      </c>
      <c r="J493" t="s">
        <v>2830</v>
      </c>
      <c r="K493">
        <v>1</v>
      </c>
      <c r="L493">
        <v>12</v>
      </c>
      <c r="M493" t="s">
        <v>4485</v>
      </c>
      <c r="N493" t="s">
        <v>2830</v>
      </c>
      <c r="O493" t="s">
        <v>4947</v>
      </c>
      <c r="P493" t="s">
        <v>5171</v>
      </c>
      <c r="R493" t="s">
        <v>5481</v>
      </c>
      <c r="S493" t="s">
        <v>2830</v>
      </c>
      <c r="AB493" s="1"/>
      <c r="AE493" t="s">
        <v>5898</v>
      </c>
      <c r="AF493" t="s">
        <v>5982</v>
      </c>
      <c r="AG493" t="s">
        <v>5988</v>
      </c>
    </row>
    <row r="494" spans="1:33" x14ac:dyDescent="0.3">
      <c r="A494" s="3">
        <v>493</v>
      </c>
      <c r="B494" s="3" t="s">
        <v>3157</v>
      </c>
      <c r="C494" t="s">
        <v>3340</v>
      </c>
      <c r="D494" t="s">
        <v>3690</v>
      </c>
      <c r="F494" t="s">
        <v>3997</v>
      </c>
      <c r="G494" s="1"/>
      <c r="H494">
        <v>2017</v>
      </c>
      <c r="I494" t="s">
        <v>2959</v>
      </c>
      <c r="J494" t="s">
        <v>4113</v>
      </c>
      <c r="K494">
        <v>1864</v>
      </c>
      <c r="L494">
        <v>1874</v>
      </c>
      <c r="M494" t="s">
        <v>4486</v>
      </c>
      <c r="N494" t="s">
        <v>4752</v>
      </c>
      <c r="O494" t="s">
        <v>2830</v>
      </c>
      <c r="P494" t="s">
        <v>5172</v>
      </c>
      <c r="R494" t="s">
        <v>5482</v>
      </c>
      <c r="S494" t="s">
        <v>5830</v>
      </c>
      <c r="AB494" s="1"/>
      <c r="AE494" t="s">
        <v>5936</v>
      </c>
      <c r="AF494" t="s">
        <v>5981</v>
      </c>
      <c r="AG494" t="s">
        <v>5988</v>
      </c>
    </row>
    <row r="495" spans="1:33" x14ac:dyDescent="0.3">
      <c r="A495" s="4">
        <v>494</v>
      </c>
      <c r="B495" s="6" t="s">
        <v>3157</v>
      </c>
      <c r="C495" t="s">
        <v>3341</v>
      </c>
      <c r="D495" t="s">
        <v>3691</v>
      </c>
      <c r="F495" t="s">
        <v>3998</v>
      </c>
      <c r="G495" s="1"/>
      <c r="H495">
        <v>2017</v>
      </c>
      <c r="I495" t="s">
        <v>4203</v>
      </c>
      <c r="J495" t="s">
        <v>2830</v>
      </c>
      <c r="K495">
        <v>447</v>
      </c>
      <c r="L495">
        <v>455</v>
      </c>
      <c r="M495" t="s">
        <v>4487</v>
      </c>
      <c r="N495" t="s">
        <v>4753</v>
      </c>
      <c r="O495" t="s">
        <v>4948</v>
      </c>
      <c r="P495" t="s">
        <v>5173</v>
      </c>
      <c r="R495" t="s">
        <v>5483</v>
      </c>
      <c r="S495" t="s">
        <v>5831</v>
      </c>
      <c r="AB495" s="1"/>
      <c r="AE495" t="s">
        <v>5908</v>
      </c>
      <c r="AF495" t="s">
        <v>5982</v>
      </c>
      <c r="AG495" t="s">
        <v>5988</v>
      </c>
    </row>
    <row r="496" spans="1:33" x14ac:dyDescent="0.3">
      <c r="A496" s="3">
        <v>495</v>
      </c>
      <c r="B496" s="3" t="s">
        <v>3157</v>
      </c>
      <c r="C496" t="s">
        <v>3342</v>
      </c>
      <c r="D496" t="s">
        <v>3692</v>
      </c>
      <c r="F496" t="s">
        <v>3999</v>
      </c>
      <c r="G496" s="1"/>
      <c r="H496">
        <v>2017</v>
      </c>
      <c r="I496" t="s">
        <v>2830</v>
      </c>
      <c r="J496" t="s">
        <v>2830</v>
      </c>
      <c r="M496" t="s">
        <v>4488</v>
      </c>
      <c r="N496" t="s">
        <v>2830</v>
      </c>
      <c r="O496" t="s">
        <v>4949</v>
      </c>
      <c r="P496" t="s">
        <v>5174</v>
      </c>
      <c r="R496" t="s">
        <v>5484</v>
      </c>
      <c r="S496" t="s">
        <v>2830</v>
      </c>
      <c r="AB496" s="1"/>
      <c r="AE496" t="s">
        <v>5898</v>
      </c>
      <c r="AF496" t="s">
        <v>5982</v>
      </c>
      <c r="AG496" t="s">
        <v>5988</v>
      </c>
    </row>
    <row r="497" spans="1:33" x14ac:dyDescent="0.3">
      <c r="A497" s="4">
        <v>496</v>
      </c>
      <c r="B497" s="6" t="s">
        <v>3157</v>
      </c>
      <c r="C497" t="s">
        <v>3343</v>
      </c>
      <c r="D497" t="s">
        <v>3693</v>
      </c>
      <c r="F497" t="s">
        <v>4000</v>
      </c>
      <c r="G497" s="1"/>
      <c r="H497">
        <v>2017</v>
      </c>
      <c r="I497" t="s">
        <v>4120</v>
      </c>
      <c r="J497" t="s">
        <v>2894</v>
      </c>
      <c r="K497">
        <v>1</v>
      </c>
      <c r="L497">
        <v>9</v>
      </c>
      <c r="M497" t="s">
        <v>4489</v>
      </c>
      <c r="N497" t="s">
        <v>4754</v>
      </c>
      <c r="O497" t="s">
        <v>2830</v>
      </c>
      <c r="P497" t="s">
        <v>5175</v>
      </c>
      <c r="R497" t="s">
        <v>5485</v>
      </c>
      <c r="S497" t="s">
        <v>2830</v>
      </c>
      <c r="AB497" s="1"/>
      <c r="AE497" t="s">
        <v>5948</v>
      </c>
      <c r="AF497" t="s">
        <v>5981</v>
      </c>
      <c r="AG497" t="s">
        <v>5988</v>
      </c>
    </row>
    <row r="498" spans="1:33" x14ac:dyDescent="0.3">
      <c r="A498" s="3">
        <v>497</v>
      </c>
      <c r="B498" s="3" t="s">
        <v>3157</v>
      </c>
      <c r="C498" t="s">
        <v>3344</v>
      </c>
      <c r="D498" t="s">
        <v>3694</v>
      </c>
      <c r="F498" t="s">
        <v>4001</v>
      </c>
      <c r="G498" s="1"/>
      <c r="H498">
        <v>2017</v>
      </c>
      <c r="I498" t="s">
        <v>2845</v>
      </c>
      <c r="J498" t="s">
        <v>2868</v>
      </c>
      <c r="K498">
        <v>519</v>
      </c>
      <c r="L498">
        <v>534</v>
      </c>
      <c r="M498" t="s">
        <v>4490</v>
      </c>
      <c r="N498" t="s">
        <v>4755</v>
      </c>
      <c r="O498" t="s">
        <v>2830</v>
      </c>
      <c r="P498" t="s">
        <v>5176</v>
      </c>
      <c r="R498" t="s">
        <v>5486</v>
      </c>
      <c r="S498" t="s">
        <v>5832</v>
      </c>
      <c r="AB498" s="1"/>
      <c r="AE498" t="s">
        <v>5949</v>
      </c>
      <c r="AF498" t="s">
        <v>5981</v>
      </c>
      <c r="AG498" t="s">
        <v>5988</v>
      </c>
    </row>
    <row r="499" spans="1:33" x14ac:dyDescent="0.3">
      <c r="A499" s="4">
        <v>498</v>
      </c>
      <c r="B499" s="6" t="s">
        <v>3157</v>
      </c>
      <c r="C499" t="s">
        <v>1638</v>
      </c>
      <c r="D499" t="s">
        <v>3695</v>
      </c>
      <c r="F499" t="s">
        <v>4002</v>
      </c>
      <c r="G499" s="1"/>
      <c r="H499">
        <v>2017</v>
      </c>
      <c r="I499" t="s">
        <v>2830</v>
      </c>
      <c r="J499" t="s">
        <v>2830</v>
      </c>
      <c r="M499" t="s">
        <v>4491</v>
      </c>
      <c r="N499" t="s">
        <v>2830</v>
      </c>
      <c r="O499" t="s">
        <v>4950</v>
      </c>
      <c r="P499" t="s">
        <v>1644</v>
      </c>
      <c r="R499" t="s">
        <v>5487</v>
      </c>
      <c r="S499" t="s">
        <v>2830</v>
      </c>
      <c r="AB499" s="1"/>
      <c r="AE499" t="s">
        <v>5897</v>
      </c>
      <c r="AF499" t="s">
        <v>5982</v>
      </c>
      <c r="AG499" t="s">
        <v>5988</v>
      </c>
    </row>
    <row r="500" spans="1:33" x14ac:dyDescent="0.3">
      <c r="A500" s="3">
        <v>499</v>
      </c>
      <c r="B500" s="3" t="s">
        <v>3157</v>
      </c>
      <c r="C500" t="s">
        <v>3345</v>
      </c>
      <c r="D500" t="s">
        <v>3696</v>
      </c>
      <c r="F500" t="s">
        <v>3946</v>
      </c>
      <c r="G500" s="1"/>
      <c r="H500">
        <v>2017</v>
      </c>
      <c r="I500" t="s">
        <v>4204</v>
      </c>
      <c r="J500" t="s">
        <v>2869</v>
      </c>
      <c r="K500">
        <v>397</v>
      </c>
      <c r="L500">
        <v>413</v>
      </c>
      <c r="M500" t="s">
        <v>4492</v>
      </c>
      <c r="N500" t="s">
        <v>4729</v>
      </c>
      <c r="O500" t="s">
        <v>2830</v>
      </c>
      <c r="P500" t="s">
        <v>5177</v>
      </c>
      <c r="R500" t="s">
        <v>5488</v>
      </c>
      <c r="S500" t="s">
        <v>5833</v>
      </c>
      <c r="AB500" s="1"/>
      <c r="AE500" t="s">
        <v>5930</v>
      </c>
      <c r="AF500" t="s">
        <v>5981</v>
      </c>
      <c r="AG500" t="s">
        <v>5989</v>
      </c>
    </row>
    <row r="501" spans="1:33" x14ac:dyDescent="0.3">
      <c r="A501" s="4">
        <v>500</v>
      </c>
      <c r="B501" s="6" t="s">
        <v>3157</v>
      </c>
      <c r="C501" t="s">
        <v>3346</v>
      </c>
      <c r="D501" t="s">
        <v>3518</v>
      </c>
      <c r="F501" t="s">
        <v>3346</v>
      </c>
      <c r="G501" s="1"/>
      <c r="H501">
        <v>2017</v>
      </c>
      <c r="I501" t="s">
        <v>2830</v>
      </c>
      <c r="J501" t="s">
        <v>2830</v>
      </c>
      <c r="M501" t="s">
        <v>4493</v>
      </c>
      <c r="N501" t="s">
        <v>4756</v>
      </c>
      <c r="O501" t="s">
        <v>4951</v>
      </c>
      <c r="P501" t="s">
        <v>2830</v>
      </c>
      <c r="R501" t="s">
        <v>5489</v>
      </c>
      <c r="S501" t="s">
        <v>2830</v>
      </c>
      <c r="AB501" s="1"/>
      <c r="AE501" t="s">
        <v>5897</v>
      </c>
      <c r="AF501" t="s">
        <v>5983</v>
      </c>
      <c r="AG501" t="s">
        <v>5988</v>
      </c>
    </row>
    <row r="502" spans="1:33" x14ac:dyDescent="0.3">
      <c r="A502" s="3">
        <v>501</v>
      </c>
      <c r="B502" s="3" t="s">
        <v>3157</v>
      </c>
      <c r="C502" t="s">
        <v>3347</v>
      </c>
      <c r="D502" t="s">
        <v>3697</v>
      </c>
      <c r="F502" t="s">
        <v>4003</v>
      </c>
      <c r="G502" s="1"/>
      <c r="H502">
        <v>2017</v>
      </c>
      <c r="I502" t="s">
        <v>2869</v>
      </c>
      <c r="J502" t="s">
        <v>2830</v>
      </c>
      <c r="K502">
        <v>1051</v>
      </c>
      <c r="L502">
        <v>1062</v>
      </c>
      <c r="M502" t="s">
        <v>4494</v>
      </c>
      <c r="N502" t="s">
        <v>2830</v>
      </c>
      <c r="O502" t="s">
        <v>4952</v>
      </c>
      <c r="P502" t="s">
        <v>5178</v>
      </c>
      <c r="R502" t="s">
        <v>5490</v>
      </c>
      <c r="S502" t="s">
        <v>2830</v>
      </c>
      <c r="AB502" s="1"/>
      <c r="AE502" t="s">
        <v>5950</v>
      </c>
      <c r="AF502" t="s">
        <v>5982</v>
      </c>
      <c r="AG502" t="s">
        <v>5988</v>
      </c>
    </row>
    <row r="503" spans="1:33" x14ac:dyDescent="0.3">
      <c r="A503" s="4">
        <v>502</v>
      </c>
      <c r="B503" s="6" t="s">
        <v>3157</v>
      </c>
      <c r="C503" t="s">
        <v>3348</v>
      </c>
      <c r="D503" t="s">
        <v>3518</v>
      </c>
      <c r="F503" t="s">
        <v>3864</v>
      </c>
      <c r="G503" s="1"/>
      <c r="H503">
        <v>2017</v>
      </c>
      <c r="I503" t="s">
        <v>4205</v>
      </c>
      <c r="J503" t="s">
        <v>2830</v>
      </c>
      <c r="K503">
        <v>1</v>
      </c>
      <c r="L503">
        <v>764</v>
      </c>
      <c r="M503" t="s">
        <v>4495</v>
      </c>
      <c r="N503" t="s">
        <v>4677</v>
      </c>
      <c r="O503" t="s">
        <v>4953</v>
      </c>
      <c r="P503" t="s">
        <v>2830</v>
      </c>
      <c r="R503" t="s">
        <v>5491</v>
      </c>
      <c r="S503" t="s">
        <v>2830</v>
      </c>
      <c r="AB503" s="1"/>
      <c r="AE503" t="s">
        <v>5936</v>
      </c>
      <c r="AF503" t="s">
        <v>5983</v>
      </c>
      <c r="AG503" t="s">
        <v>5988</v>
      </c>
    </row>
    <row r="504" spans="1:33" x14ac:dyDescent="0.3">
      <c r="A504" s="3">
        <v>503</v>
      </c>
      <c r="B504" s="3" t="s">
        <v>3157</v>
      </c>
      <c r="C504" t="s">
        <v>3349</v>
      </c>
      <c r="D504" t="s">
        <v>3698</v>
      </c>
      <c r="F504" t="s">
        <v>3864</v>
      </c>
      <c r="G504" s="1"/>
      <c r="H504">
        <v>2017</v>
      </c>
      <c r="I504" t="s">
        <v>4206</v>
      </c>
      <c r="J504" t="s">
        <v>2830</v>
      </c>
      <c r="K504">
        <v>559</v>
      </c>
      <c r="L504">
        <v>576</v>
      </c>
      <c r="M504" t="s">
        <v>4496</v>
      </c>
      <c r="N504" t="s">
        <v>4677</v>
      </c>
      <c r="O504" t="s">
        <v>4954</v>
      </c>
      <c r="P504" t="s">
        <v>5179</v>
      </c>
      <c r="R504" t="s">
        <v>5492</v>
      </c>
      <c r="S504" t="s">
        <v>5834</v>
      </c>
      <c r="AB504" s="1"/>
      <c r="AE504" t="s">
        <v>5936</v>
      </c>
      <c r="AF504" t="s">
        <v>5982</v>
      </c>
      <c r="AG504" t="s">
        <v>5988</v>
      </c>
    </row>
    <row r="505" spans="1:33" x14ac:dyDescent="0.3">
      <c r="A505" s="4">
        <v>504</v>
      </c>
      <c r="B505" s="6" t="s">
        <v>3157</v>
      </c>
      <c r="C505" t="s">
        <v>3350</v>
      </c>
      <c r="D505" t="s">
        <v>3699</v>
      </c>
      <c r="F505" t="s">
        <v>4004</v>
      </c>
      <c r="G505" s="1"/>
      <c r="H505">
        <v>2017</v>
      </c>
      <c r="I505" t="s">
        <v>2894</v>
      </c>
      <c r="J505" t="s">
        <v>2830</v>
      </c>
      <c r="K505">
        <v>3673</v>
      </c>
      <c r="L505">
        <v>3708</v>
      </c>
      <c r="M505" t="s">
        <v>4497</v>
      </c>
      <c r="N505" t="s">
        <v>4757</v>
      </c>
      <c r="O505" t="s">
        <v>4955</v>
      </c>
      <c r="P505" t="s">
        <v>2830</v>
      </c>
      <c r="R505" t="s">
        <v>5493</v>
      </c>
      <c r="S505" t="s">
        <v>2830</v>
      </c>
      <c r="AB505" s="1"/>
      <c r="AE505" t="s">
        <v>5951</v>
      </c>
      <c r="AF505" t="s">
        <v>5982</v>
      </c>
      <c r="AG505" t="s">
        <v>5988</v>
      </c>
    </row>
    <row r="506" spans="1:33" x14ac:dyDescent="0.3">
      <c r="A506" s="3">
        <v>505</v>
      </c>
      <c r="B506" s="3" t="s">
        <v>3157</v>
      </c>
      <c r="C506" t="s">
        <v>3351</v>
      </c>
      <c r="D506" t="s">
        <v>3518</v>
      </c>
      <c r="F506" t="s">
        <v>3921</v>
      </c>
      <c r="G506" s="1"/>
      <c r="H506">
        <v>2017</v>
      </c>
      <c r="I506" t="s">
        <v>4207</v>
      </c>
      <c r="J506" t="s">
        <v>2830</v>
      </c>
      <c r="K506">
        <v>1</v>
      </c>
      <c r="L506">
        <v>351</v>
      </c>
      <c r="M506" t="s">
        <v>4498</v>
      </c>
      <c r="N506" t="s">
        <v>4713</v>
      </c>
      <c r="O506" t="s">
        <v>4956</v>
      </c>
      <c r="P506" t="s">
        <v>2830</v>
      </c>
      <c r="R506" t="s">
        <v>5494</v>
      </c>
      <c r="S506" t="s">
        <v>2830</v>
      </c>
      <c r="AB506" s="1"/>
      <c r="AE506" t="s">
        <v>5936</v>
      </c>
      <c r="AF506" t="s">
        <v>5983</v>
      </c>
      <c r="AG506" t="s">
        <v>5988</v>
      </c>
    </row>
    <row r="507" spans="1:33" x14ac:dyDescent="0.3">
      <c r="A507" s="4">
        <v>506</v>
      </c>
      <c r="B507" s="6" t="s">
        <v>3157</v>
      </c>
      <c r="C507" t="s">
        <v>475</v>
      </c>
      <c r="D507" t="s">
        <v>3700</v>
      </c>
      <c r="F507" t="s">
        <v>4005</v>
      </c>
      <c r="G507" s="1"/>
      <c r="H507">
        <v>2016</v>
      </c>
      <c r="I507" t="s">
        <v>2830</v>
      </c>
      <c r="J507" t="s">
        <v>2830</v>
      </c>
      <c r="K507">
        <v>207</v>
      </c>
      <c r="L507">
        <v>218</v>
      </c>
      <c r="M507" t="s">
        <v>4499</v>
      </c>
      <c r="N507" t="s">
        <v>4758</v>
      </c>
      <c r="O507" t="s">
        <v>4957</v>
      </c>
      <c r="P507" t="s">
        <v>482</v>
      </c>
      <c r="R507" t="s">
        <v>5495</v>
      </c>
      <c r="S507" t="s">
        <v>2830</v>
      </c>
      <c r="AB507" s="1"/>
      <c r="AE507" t="s">
        <v>5908</v>
      </c>
      <c r="AF507" t="s">
        <v>5982</v>
      </c>
      <c r="AG507" t="s">
        <v>5988</v>
      </c>
    </row>
    <row r="508" spans="1:33" x14ac:dyDescent="0.3">
      <c r="A508" s="3">
        <v>507</v>
      </c>
      <c r="B508" s="3" t="s">
        <v>3157</v>
      </c>
      <c r="C508" t="s">
        <v>3352</v>
      </c>
      <c r="D508" t="s">
        <v>3701</v>
      </c>
      <c r="F508" t="s">
        <v>3968</v>
      </c>
      <c r="G508" s="1"/>
      <c r="H508">
        <v>2016</v>
      </c>
      <c r="I508" t="s">
        <v>2860</v>
      </c>
      <c r="J508" t="s">
        <v>2830</v>
      </c>
      <c r="K508">
        <v>12</v>
      </c>
      <c r="L508">
        <v>26</v>
      </c>
      <c r="M508" t="s">
        <v>4500</v>
      </c>
      <c r="N508" t="s">
        <v>4741</v>
      </c>
      <c r="O508" t="s">
        <v>2830</v>
      </c>
      <c r="P508" t="s">
        <v>5180</v>
      </c>
      <c r="R508" t="s">
        <v>5496</v>
      </c>
      <c r="S508" t="s">
        <v>5835</v>
      </c>
      <c r="AB508" s="1"/>
      <c r="AE508" t="s">
        <v>5899</v>
      </c>
      <c r="AF508" t="s">
        <v>5981</v>
      </c>
      <c r="AG508" t="s">
        <v>5988</v>
      </c>
    </row>
    <row r="509" spans="1:33" x14ac:dyDescent="0.3">
      <c r="A509" s="4">
        <v>508</v>
      </c>
      <c r="B509" s="6" t="s">
        <v>3157</v>
      </c>
      <c r="C509" t="s">
        <v>599</v>
      </c>
      <c r="D509" t="s">
        <v>3702</v>
      </c>
      <c r="F509" t="s">
        <v>3934</v>
      </c>
      <c r="G509" s="1"/>
      <c r="H509">
        <v>2016</v>
      </c>
      <c r="I509" t="s">
        <v>4208</v>
      </c>
      <c r="J509" t="s">
        <v>2830</v>
      </c>
      <c r="M509" t="s">
        <v>4501</v>
      </c>
      <c r="N509" t="s">
        <v>4722</v>
      </c>
      <c r="O509" t="s">
        <v>4958</v>
      </c>
      <c r="P509" t="s">
        <v>605</v>
      </c>
      <c r="R509" t="s">
        <v>5497</v>
      </c>
      <c r="S509" t="s">
        <v>5836</v>
      </c>
      <c r="AB509" s="1"/>
      <c r="AE509" t="s">
        <v>5897</v>
      </c>
      <c r="AF509" t="s">
        <v>5982</v>
      </c>
      <c r="AG509" t="s">
        <v>5988</v>
      </c>
    </row>
    <row r="510" spans="1:33" x14ac:dyDescent="0.3">
      <c r="A510" s="3">
        <v>509</v>
      </c>
      <c r="B510" s="3" t="s">
        <v>3157</v>
      </c>
      <c r="C510" t="s">
        <v>3353</v>
      </c>
      <c r="D510" t="s">
        <v>3703</v>
      </c>
      <c r="F510" t="s">
        <v>4006</v>
      </c>
      <c r="G510" s="1"/>
      <c r="H510">
        <v>2016</v>
      </c>
      <c r="I510" t="s">
        <v>2830</v>
      </c>
      <c r="J510" t="s">
        <v>2830</v>
      </c>
      <c r="M510" t="s">
        <v>4502</v>
      </c>
      <c r="N510" t="s">
        <v>2830</v>
      </c>
      <c r="O510" t="s">
        <v>4959</v>
      </c>
      <c r="P510" t="s">
        <v>5181</v>
      </c>
      <c r="R510" t="s">
        <v>5498</v>
      </c>
      <c r="S510" t="s">
        <v>5837</v>
      </c>
      <c r="AB510" s="1"/>
      <c r="AE510" t="s">
        <v>3155</v>
      </c>
      <c r="AF510" t="s">
        <v>5982</v>
      </c>
      <c r="AG510" t="s">
        <v>5988</v>
      </c>
    </row>
    <row r="511" spans="1:33" x14ac:dyDescent="0.3">
      <c r="A511" s="4">
        <v>510</v>
      </c>
      <c r="B511" s="6" t="s">
        <v>3157</v>
      </c>
      <c r="C511" t="s">
        <v>3354</v>
      </c>
      <c r="D511" t="s">
        <v>3704</v>
      </c>
      <c r="F511" t="s">
        <v>4007</v>
      </c>
      <c r="G511" s="1"/>
      <c r="H511">
        <v>2016</v>
      </c>
      <c r="I511" t="s">
        <v>2830</v>
      </c>
      <c r="J511" t="s">
        <v>2830</v>
      </c>
      <c r="K511">
        <v>1</v>
      </c>
      <c r="L511">
        <v>12</v>
      </c>
      <c r="M511" t="s">
        <v>4503</v>
      </c>
      <c r="N511" t="s">
        <v>2830</v>
      </c>
      <c r="O511" t="s">
        <v>4960</v>
      </c>
      <c r="P511" t="s">
        <v>5182</v>
      </c>
      <c r="R511" t="s">
        <v>5499</v>
      </c>
      <c r="S511" t="s">
        <v>5838</v>
      </c>
      <c r="AB511" s="1"/>
      <c r="AE511" t="s">
        <v>5898</v>
      </c>
      <c r="AF511" t="s">
        <v>5982</v>
      </c>
      <c r="AG511" t="s">
        <v>5988</v>
      </c>
    </row>
    <row r="512" spans="1:33" x14ac:dyDescent="0.3">
      <c r="A512" s="3">
        <v>511</v>
      </c>
      <c r="B512" s="3" t="s">
        <v>3157</v>
      </c>
      <c r="C512" t="s">
        <v>3355</v>
      </c>
      <c r="D512" t="s">
        <v>3705</v>
      </c>
      <c r="F512" t="s">
        <v>3894</v>
      </c>
      <c r="G512" s="1"/>
      <c r="H512">
        <v>2016</v>
      </c>
      <c r="I512" t="s">
        <v>4209</v>
      </c>
      <c r="J512" t="s">
        <v>2830</v>
      </c>
      <c r="K512">
        <v>1573</v>
      </c>
      <c r="L512">
        <v>1582</v>
      </c>
      <c r="M512" t="s">
        <v>4504</v>
      </c>
      <c r="N512" t="s">
        <v>2830</v>
      </c>
      <c r="O512" t="s">
        <v>4961</v>
      </c>
      <c r="P512" t="s">
        <v>5183</v>
      </c>
      <c r="R512" t="s">
        <v>5500</v>
      </c>
      <c r="S512" t="s">
        <v>5839</v>
      </c>
      <c r="AB512" s="1"/>
      <c r="AE512" t="s">
        <v>3155</v>
      </c>
      <c r="AF512" t="s">
        <v>5982</v>
      </c>
      <c r="AG512" t="s">
        <v>5988</v>
      </c>
    </row>
    <row r="513" spans="1:33" x14ac:dyDescent="0.3">
      <c r="A513" s="4">
        <v>512</v>
      </c>
      <c r="B513" s="6" t="s">
        <v>3157</v>
      </c>
      <c r="C513" t="s">
        <v>3356</v>
      </c>
      <c r="D513" t="s">
        <v>3706</v>
      </c>
      <c r="F513" t="s">
        <v>4008</v>
      </c>
      <c r="G513" s="1"/>
      <c r="H513">
        <v>2016</v>
      </c>
      <c r="I513" t="s">
        <v>4210</v>
      </c>
      <c r="J513" t="s">
        <v>2830</v>
      </c>
      <c r="K513">
        <v>103</v>
      </c>
      <c r="L513">
        <v>108</v>
      </c>
      <c r="M513" t="s">
        <v>4505</v>
      </c>
      <c r="N513" t="s">
        <v>4759</v>
      </c>
      <c r="O513" t="s">
        <v>2830</v>
      </c>
      <c r="P513" t="s">
        <v>5184</v>
      </c>
      <c r="R513" t="s">
        <v>5501</v>
      </c>
      <c r="S513" t="s">
        <v>5840</v>
      </c>
      <c r="AB513" s="1"/>
      <c r="AE513" t="s">
        <v>5900</v>
      </c>
      <c r="AF513" t="s">
        <v>5981</v>
      </c>
      <c r="AG513" t="s">
        <v>5988</v>
      </c>
    </row>
    <row r="514" spans="1:33" x14ac:dyDescent="0.3">
      <c r="A514" s="3">
        <v>513</v>
      </c>
      <c r="B514" s="3" t="s">
        <v>3157</v>
      </c>
      <c r="C514" t="s">
        <v>3357</v>
      </c>
      <c r="D514" t="s">
        <v>3707</v>
      </c>
      <c r="F514" t="s">
        <v>4009</v>
      </c>
      <c r="G514" s="1"/>
      <c r="H514">
        <v>2016</v>
      </c>
      <c r="I514" t="s">
        <v>4211</v>
      </c>
      <c r="J514" t="s">
        <v>2830</v>
      </c>
      <c r="K514">
        <v>13</v>
      </c>
      <c r="L514">
        <v>33</v>
      </c>
      <c r="M514" t="s">
        <v>4506</v>
      </c>
      <c r="N514" t="s">
        <v>4760</v>
      </c>
      <c r="O514" t="s">
        <v>2830</v>
      </c>
      <c r="P514" t="s">
        <v>5185</v>
      </c>
      <c r="R514" t="s">
        <v>5502</v>
      </c>
      <c r="S514" t="s">
        <v>5841</v>
      </c>
      <c r="AB514" s="1"/>
      <c r="AE514" t="s">
        <v>5900</v>
      </c>
      <c r="AF514" t="s">
        <v>5981</v>
      </c>
      <c r="AG514" t="s">
        <v>5988</v>
      </c>
    </row>
    <row r="515" spans="1:33" x14ac:dyDescent="0.3">
      <c r="A515" s="4">
        <v>514</v>
      </c>
      <c r="B515" s="6" t="s">
        <v>3157</v>
      </c>
      <c r="C515" t="s">
        <v>1912</v>
      </c>
      <c r="D515" t="s">
        <v>3708</v>
      </c>
      <c r="F515" t="s">
        <v>4010</v>
      </c>
      <c r="G515" s="1"/>
      <c r="H515">
        <v>2016</v>
      </c>
      <c r="I515" t="s">
        <v>2830</v>
      </c>
      <c r="J515" t="s">
        <v>2830</v>
      </c>
      <c r="M515" t="s">
        <v>4507</v>
      </c>
      <c r="N515" t="s">
        <v>2830</v>
      </c>
      <c r="O515" t="s">
        <v>4962</v>
      </c>
      <c r="P515" t="s">
        <v>1918</v>
      </c>
      <c r="R515" t="s">
        <v>5503</v>
      </c>
      <c r="S515" t="s">
        <v>5842</v>
      </c>
      <c r="AB515" s="1"/>
      <c r="AE515" t="s">
        <v>5897</v>
      </c>
      <c r="AF515" t="s">
        <v>5982</v>
      </c>
      <c r="AG515" t="s">
        <v>5988</v>
      </c>
    </row>
    <row r="516" spans="1:33" x14ac:dyDescent="0.3">
      <c r="A516" s="3">
        <v>515</v>
      </c>
      <c r="B516" s="3" t="s">
        <v>3157</v>
      </c>
      <c r="C516" t="s">
        <v>3358</v>
      </c>
      <c r="D516" t="s">
        <v>3709</v>
      </c>
      <c r="F516" t="s">
        <v>4011</v>
      </c>
      <c r="G516" s="1"/>
      <c r="H516">
        <v>2016</v>
      </c>
      <c r="I516" t="s">
        <v>2860</v>
      </c>
      <c r="J516" t="s">
        <v>2894</v>
      </c>
      <c r="K516">
        <v>309</v>
      </c>
      <c r="L516">
        <v>319</v>
      </c>
      <c r="M516" t="s">
        <v>4508</v>
      </c>
      <c r="N516" t="s">
        <v>4761</v>
      </c>
      <c r="O516" t="s">
        <v>2830</v>
      </c>
      <c r="P516" t="s">
        <v>5186</v>
      </c>
      <c r="R516" t="s">
        <v>5504</v>
      </c>
      <c r="S516" t="s">
        <v>2830</v>
      </c>
      <c r="AB516" s="1"/>
      <c r="AE516" t="s">
        <v>5952</v>
      </c>
      <c r="AF516" t="s">
        <v>5985</v>
      </c>
      <c r="AG516" t="s">
        <v>5988</v>
      </c>
    </row>
    <row r="517" spans="1:33" x14ac:dyDescent="0.3">
      <c r="A517" s="4">
        <v>516</v>
      </c>
      <c r="B517" s="6" t="s">
        <v>3157</v>
      </c>
      <c r="C517" t="s">
        <v>3359</v>
      </c>
      <c r="D517" t="s">
        <v>3710</v>
      </c>
      <c r="F517" t="s">
        <v>4012</v>
      </c>
      <c r="G517" s="1"/>
      <c r="H517">
        <v>2016</v>
      </c>
      <c r="I517" t="s">
        <v>2830</v>
      </c>
      <c r="J517" t="s">
        <v>2830</v>
      </c>
      <c r="K517">
        <v>346</v>
      </c>
      <c r="L517">
        <v>351</v>
      </c>
      <c r="M517" t="s">
        <v>4509</v>
      </c>
      <c r="N517" t="s">
        <v>2830</v>
      </c>
      <c r="O517" t="s">
        <v>4963</v>
      </c>
      <c r="P517" t="s">
        <v>5187</v>
      </c>
      <c r="R517" t="s">
        <v>5505</v>
      </c>
      <c r="S517" t="s">
        <v>2830</v>
      </c>
      <c r="AB517" s="1"/>
      <c r="AE517" t="s">
        <v>5898</v>
      </c>
      <c r="AF517" t="s">
        <v>5982</v>
      </c>
      <c r="AG517" t="s">
        <v>5988</v>
      </c>
    </row>
    <row r="518" spans="1:33" x14ac:dyDescent="0.3">
      <c r="A518" s="3">
        <v>517</v>
      </c>
      <c r="B518" s="3" t="s">
        <v>3157</v>
      </c>
      <c r="C518" t="s">
        <v>957</v>
      </c>
      <c r="D518" t="s">
        <v>3711</v>
      </c>
      <c r="F518" t="s">
        <v>4013</v>
      </c>
      <c r="G518" s="1"/>
      <c r="H518">
        <v>2016</v>
      </c>
      <c r="I518" t="s">
        <v>2830</v>
      </c>
      <c r="J518" t="s">
        <v>2830</v>
      </c>
      <c r="M518" t="s">
        <v>4510</v>
      </c>
      <c r="N518" t="s">
        <v>2830</v>
      </c>
      <c r="O518" t="s">
        <v>4964</v>
      </c>
      <c r="P518" t="s">
        <v>963</v>
      </c>
      <c r="R518" t="s">
        <v>5506</v>
      </c>
      <c r="S518" t="s">
        <v>5843</v>
      </c>
      <c r="AB518" s="1"/>
      <c r="AE518" t="s">
        <v>5897</v>
      </c>
      <c r="AF518" t="s">
        <v>5982</v>
      </c>
      <c r="AG518" t="s">
        <v>5988</v>
      </c>
    </row>
    <row r="519" spans="1:33" x14ac:dyDescent="0.3">
      <c r="A519" s="4">
        <v>518</v>
      </c>
      <c r="B519" s="6" t="s">
        <v>3157</v>
      </c>
      <c r="C519" t="s">
        <v>3360</v>
      </c>
      <c r="D519" t="s">
        <v>3712</v>
      </c>
      <c r="F519" t="s">
        <v>4014</v>
      </c>
      <c r="G519" s="1"/>
      <c r="H519">
        <v>2016</v>
      </c>
      <c r="I519" t="s">
        <v>2830</v>
      </c>
      <c r="J519" t="s">
        <v>2830</v>
      </c>
      <c r="M519" t="s">
        <v>4511</v>
      </c>
      <c r="N519" t="s">
        <v>2830</v>
      </c>
      <c r="O519" t="s">
        <v>4965</v>
      </c>
      <c r="P519" t="s">
        <v>5188</v>
      </c>
      <c r="R519" t="s">
        <v>5507</v>
      </c>
      <c r="S519" t="s">
        <v>2830</v>
      </c>
      <c r="AB519" s="1"/>
      <c r="AE519" t="s">
        <v>5912</v>
      </c>
      <c r="AF519" t="s">
        <v>5982</v>
      </c>
      <c r="AG519" t="s">
        <v>5988</v>
      </c>
    </row>
    <row r="520" spans="1:33" x14ac:dyDescent="0.3">
      <c r="A520" s="3">
        <v>519</v>
      </c>
      <c r="B520" s="3" t="s">
        <v>3157</v>
      </c>
      <c r="C520" t="s">
        <v>3361</v>
      </c>
      <c r="D520" t="s">
        <v>3713</v>
      </c>
      <c r="F520" t="s">
        <v>4015</v>
      </c>
      <c r="G520" s="1"/>
      <c r="H520">
        <v>2016</v>
      </c>
      <c r="I520" t="s">
        <v>4212</v>
      </c>
      <c r="J520" t="s">
        <v>2830</v>
      </c>
      <c r="K520">
        <v>147</v>
      </c>
      <c r="L520">
        <v>153</v>
      </c>
      <c r="M520" t="s">
        <v>4512</v>
      </c>
      <c r="N520" t="s">
        <v>4762</v>
      </c>
      <c r="O520" t="s">
        <v>4966</v>
      </c>
      <c r="P520" t="s">
        <v>2830</v>
      </c>
      <c r="R520" t="s">
        <v>5508</v>
      </c>
      <c r="S520" t="s">
        <v>2830</v>
      </c>
      <c r="AB520" s="1"/>
      <c r="AE520" t="s">
        <v>5913</v>
      </c>
      <c r="AF520" t="s">
        <v>5982</v>
      </c>
      <c r="AG520" t="s">
        <v>5988</v>
      </c>
    </row>
    <row r="521" spans="1:33" x14ac:dyDescent="0.3">
      <c r="A521" s="4">
        <v>520</v>
      </c>
      <c r="B521" s="6" t="s">
        <v>3157</v>
      </c>
      <c r="C521" t="s">
        <v>3362</v>
      </c>
      <c r="D521" t="s">
        <v>3687</v>
      </c>
      <c r="F521" t="s">
        <v>4016</v>
      </c>
      <c r="G521" s="1"/>
      <c r="H521">
        <v>2016</v>
      </c>
      <c r="I521" t="s">
        <v>4213</v>
      </c>
      <c r="J521" t="s">
        <v>2830</v>
      </c>
      <c r="M521" t="s">
        <v>4513</v>
      </c>
      <c r="N521" t="s">
        <v>4763</v>
      </c>
      <c r="O521" t="s">
        <v>2830</v>
      </c>
      <c r="P521" t="s">
        <v>5189</v>
      </c>
      <c r="R521" t="s">
        <v>5509</v>
      </c>
      <c r="S521" t="s">
        <v>2830</v>
      </c>
      <c r="AB521" s="1"/>
      <c r="AE521" t="s">
        <v>5910</v>
      </c>
      <c r="AF521" t="s">
        <v>5981</v>
      </c>
      <c r="AG521" t="s">
        <v>5988</v>
      </c>
    </row>
    <row r="522" spans="1:33" x14ac:dyDescent="0.3">
      <c r="A522" s="3">
        <v>521</v>
      </c>
      <c r="B522" s="3" t="s">
        <v>3157</v>
      </c>
      <c r="C522" t="s">
        <v>3363</v>
      </c>
      <c r="D522" t="s">
        <v>3714</v>
      </c>
      <c r="F522" t="s">
        <v>4017</v>
      </c>
      <c r="G522" s="1"/>
      <c r="H522">
        <v>2015</v>
      </c>
      <c r="I522" t="s">
        <v>4151</v>
      </c>
      <c r="J522" t="s">
        <v>2891</v>
      </c>
      <c r="M522" t="s">
        <v>4514</v>
      </c>
      <c r="N522" t="s">
        <v>4764</v>
      </c>
      <c r="O522" t="s">
        <v>2830</v>
      </c>
      <c r="P522" t="s">
        <v>5190</v>
      </c>
      <c r="R522" t="s">
        <v>5510</v>
      </c>
      <c r="S522" t="s">
        <v>2830</v>
      </c>
      <c r="AB522" s="1"/>
      <c r="AE522" t="s">
        <v>5953</v>
      </c>
      <c r="AF522" t="s">
        <v>5981</v>
      </c>
      <c r="AG522" t="s">
        <v>5988</v>
      </c>
    </row>
    <row r="523" spans="1:33" x14ac:dyDescent="0.3">
      <c r="A523" s="4">
        <v>522</v>
      </c>
      <c r="B523" s="6" t="s">
        <v>3157</v>
      </c>
      <c r="C523" t="s">
        <v>2167</v>
      </c>
      <c r="D523" t="s">
        <v>3715</v>
      </c>
      <c r="F523" t="s">
        <v>4018</v>
      </c>
      <c r="G523" s="1"/>
      <c r="H523">
        <v>2015</v>
      </c>
      <c r="I523" t="s">
        <v>2830</v>
      </c>
      <c r="J523" t="s">
        <v>2830</v>
      </c>
      <c r="K523">
        <v>536</v>
      </c>
      <c r="L523">
        <v>543</v>
      </c>
      <c r="M523" t="s">
        <v>4515</v>
      </c>
      <c r="N523" t="s">
        <v>2830</v>
      </c>
      <c r="O523" t="s">
        <v>4967</v>
      </c>
      <c r="P523" t="s">
        <v>2173</v>
      </c>
      <c r="R523" t="s">
        <v>5511</v>
      </c>
      <c r="S523" t="s">
        <v>5844</v>
      </c>
      <c r="AB523" s="1"/>
      <c r="AE523" t="s">
        <v>5897</v>
      </c>
      <c r="AF523" t="s">
        <v>5982</v>
      </c>
      <c r="AG523" t="s">
        <v>5988</v>
      </c>
    </row>
    <row r="524" spans="1:33" x14ac:dyDescent="0.3">
      <c r="A524" s="3">
        <v>523</v>
      </c>
      <c r="B524" s="3" t="s">
        <v>3157</v>
      </c>
      <c r="C524" t="s">
        <v>451</v>
      </c>
      <c r="D524" t="s">
        <v>3716</v>
      </c>
      <c r="F524" t="s">
        <v>3881</v>
      </c>
      <c r="G524" s="1"/>
      <c r="H524">
        <v>2015</v>
      </c>
      <c r="I524" t="s">
        <v>2869</v>
      </c>
      <c r="J524" t="s">
        <v>2830</v>
      </c>
      <c r="K524">
        <v>169</v>
      </c>
      <c r="L524">
        <v>178</v>
      </c>
      <c r="M524" t="s">
        <v>4516</v>
      </c>
      <c r="N524" t="s">
        <v>4692</v>
      </c>
      <c r="O524" t="s">
        <v>4968</v>
      </c>
      <c r="P524" t="s">
        <v>457</v>
      </c>
      <c r="R524" t="s">
        <v>5512</v>
      </c>
      <c r="S524" t="s">
        <v>5845</v>
      </c>
      <c r="AB524" s="1"/>
      <c r="AE524" t="s">
        <v>5908</v>
      </c>
      <c r="AF524" t="s">
        <v>5982</v>
      </c>
      <c r="AG524" t="s">
        <v>5988</v>
      </c>
    </row>
    <row r="525" spans="1:33" x14ac:dyDescent="0.3">
      <c r="A525" s="4">
        <v>524</v>
      </c>
      <c r="B525" s="6" t="s">
        <v>3157</v>
      </c>
      <c r="C525" t="s">
        <v>2311</v>
      </c>
      <c r="D525" t="s">
        <v>3717</v>
      </c>
      <c r="F525" t="s">
        <v>4019</v>
      </c>
      <c r="G525" s="1"/>
      <c r="H525">
        <v>2015</v>
      </c>
      <c r="I525" t="s">
        <v>2830</v>
      </c>
      <c r="J525" t="s">
        <v>2830</v>
      </c>
      <c r="K525">
        <v>315</v>
      </c>
      <c r="L525">
        <v>320</v>
      </c>
      <c r="M525" t="s">
        <v>4517</v>
      </c>
      <c r="N525" t="s">
        <v>2830</v>
      </c>
      <c r="O525" t="s">
        <v>4969</v>
      </c>
      <c r="P525" t="s">
        <v>2317</v>
      </c>
      <c r="R525" t="s">
        <v>5513</v>
      </c>
      <c r="S525" t="s">
        <v>5846</v>
      </c>
      <c r="AB525" s="1"/>
      <c r="AE525" t="s">
        <v>5897</v>
      </c>
      <c r="AF525" t="s">
        <v>5982</v>
      </c>
      <c r="AG525" t="s">
        <v>5988</v>
      </c>
    </row>
    <row r="526" spans="1:33" x14ac:dyDescent="0.3">
      <c r="A526" s="3">
        <v>525</v>
      </c>
      <c r="B526" s="3" t="s">
        <v>3157</v>
      </c>
      <c r="C526" t="s">
        <v>1789</v>
      </c>
      <c r="D526" t="s">
        <v>3718</v>
      </c>
      <c r="F526" t="s">
        <v>4020</v>
      </c>
      <c r="G526" s="1"/>
      <c r="H526">
        <v>2015</v>
      </c>
      <c r="I526" t="s">
        <v>2830</v>
      </c>
      <c r="J526" t="s">
        <v>2830</v>
      </c>
      <c r="K526">
        <v>73</v>
      </c>
      <c r="L526">
        <v>82</v>
      </c>
      <c r="M526" t="s">
        <v>4518</v>
      </c>
      <c r="N526" t="s">
        <v>2830</v>
      </c>
      <c r="O526" t="s">
        <v>4970</v>
      </c>
      <c r="P526" t="s">
        <v>1795</v>
      </c>
      <c r="R526" t="s">
        <v>5514</v>
      </c>
      <c r="S526" t="s">
        <v>5847</v>
      </c>
      <c r="AB526" s="1"/>
      <c r="AE526" t="s">
        <v>5898</v>
      </c>
      <c r="AF526" t="s">
        <v>5982</v>
      </c>
      <c r="AG526" t="s">
        <v>5988</v>
      </c>
    </row>
    <row r="527" spans="1:33" x14ac:dyDescent="0.3">
      <c r="A527" s="4">
        <v>526</v>
      </c>
      <c r="B527" s="6" t="s">
        <v>3157</v>
      </c>
      <c r="C527" t="s">
        <v>1146</v>
      </c>
      <c r="D527" t="s">
        <v>3719</v>
      </c>
      <c r="F527" t="s">
        <v>4021</v>
      </c>
      <c r="G527" s="1"/>
      <c r="H527">
        <v>2015</v>
      </c>
      <c r="I527" t="s">
        <v>2830</v>
      </c>
      <c r="J527" t="s">
        <v>2830</v>
      </c>
      <c r="K527">
        <v>83</v>
      </c>
      <c r="L527">
        <v>92</v>
      </c>
      <c r="M527" t="s">
        <v>4519</v>
      </c>
      <c r="N527" t="s">
        <v>2830</v>
      </c>
      <c r="O527" t="s">
        <v>4971</v>
      </c>
      <c r="P527" t="s">
        <v>1152</v>
      </c>
      <c r="R527" t="s">
        <v>5515</v>
      </c>
      <c r="S527" t="s">
        <v>5848</v>
      </c>
      <c r="AB527" s="1"/>
      <c r="AE527" t="s">
        <v>5897</v>
      </c>
      <c r="AF527" t="s">
        <v>5982</v>
      </c>
      <c r="AG527" t="s">
        <v>5988</v>
      </c>
    </row>
    <row r="528" spans="1:33" x14ac:dyDescent="0.3">
      <c r="A528" s="3">
        <v>527</v>
      </c>
      <c r="B528" s="3" t="s">
        <v>3157</v>
      </c>
      <c r="C528" t="s">
        <v>3364</v>
      </c>
      <c r="D528" t="s">
        <v>3720</v>
      </c>
      <c r="F528" t="s">
        <v>4022</v>
      </c>
      <c r="G528" s="1"/>
      <c r="H528">
        <v>2015</v>
      </c>
      <c r="I528" t="s">
        <v>2830</v>
      </c>
      <c r="J528" t="s">
        <v>2830</v>
      </c>
      <c r="K528">
        <v>73</v>
      </c>
      <c r="L528">
        <v>80</v>
      </c>
      <c r="M528" t="s">
        <v>4520</v>
      </c>
      <c r="N528" t="s">
        <v>2830</v>
      </c>
      <c r="O528" t="s">
        <v>2830</v>
      </c>
      <c r="P528" t="s">
        <v>5191</v>
      </c>
      <c r="R528" t="s">
        <v>5516</v>
      </c>
      <c r="S528" t="s">
        <v>5849</v>
      </c>
      <c r="AB528" s="1"/>
      <c r="AE528" t="s">
        <v>5954</v>
      </c>
      <c r="AF528" t="s">
        <v>5982</v>
      </c>
      <c r="AG528" t="s">
        <v>5988</v>
      </c>
    </row>
    <row r="529" spans="1:33" x14ac:dyDescent="0.3">
      <c r="A529" s="4">
        <v>528</v>
      </c>
      <c r="B529" s="6" t="s">
        <v>3157</v>
      </c>
      <c r="C529" t="s">
        <v>3365</v>
      </c>
      <c r="D529" t="s">
        <v>3721</v>
      </c>
      <c r="F529" t="s">
        <v>4023</v>
      </c>
      <c r="G529" s="1"/>
      <c r="H529">
        <v>2015</v>
      </c>
      <c r="I529" t="s">
        <v>2830</v>
      </c>
      <c r="J529" t="s">
        <v>2830</v>
      </c>
      <c r="M529" t="s">
        <v>4521</v>
      </c>
      <c r="N529" t="s">
        <v>2830</v>
      </c>
      <c r="O529" t="s">
        <v>4972</v>
      </c>
      <c r="P529" t="s">
        <v>5192</v>
      </c>
      <c r="R529" t="s">
        <v>5517</v>
      </c>
      <c r="S529" t="s">
        <v>2830</v>
      </c>
      <c r="AB529" s="1"/>
      <c r="AE529" t="s">
        <v>5912</v>
      </c>
      <c r="AF529" t="s">
        <v>5982</v>
      </c>
      <c r="AG529" t="s">
        <v>5988</v>
      </c>
    </row>
    <row r="530" spans="1:33" x14ac:dyDescent="0.3">
      <c r="A530" s="3">
        <v>529</v>
      </c>
      <c r="B530" s="3" t="s">
        <v>3157</v>
      </c>
      <c r="C530" t="s">
        <v>3366</v>
      </c>
      <c r="D530" t="s">
        <v>3518</v>
      </c>
      <c r="F530" t="s">
        <v>3875</v>
      </c>
      <c r="G530" s="1"/>
      <c r="H530">
        <v>2015</v>
      </c>
      <c r="I530" t="s">
        <v>4214</v>
      </c>
      <c r="J530" t="s">
        <v>2830</v>
      </c>
      <c r="K530">
        <v>1</v>
      </c>
      <c r="L530">
        <v>400</v>
      </c>
      <c r="M530" t="s">
        <v>4522</v>
      </c>
      <c r="N530" t="s">
        <v>4687</v>
      </c>
      <c r="O530" t="s">
        <v>4973</v>
      </c>
      <c r="P530" t="s">
        <v>2830</v>
      </c>
      <c r="R530" t="s">
        <v>5518</v>
      </c>
      <c r="S530" t="s">
        <v>2830</v>
      </c>
      <c r="AB530" s="1"/>
      <c r="AE530" t="s">
        <v>5936</v>
      </c>
      <c r="AF530" t="s">
        <v>5983</v>
      </c>
      <c r="AG530" t="s">
        <v>5988</v>
      </c>
    </row>
    <row r="531" spans="1:33" x14ac:dyDescent="0.3">
      <c r="A531" s="4">
        <v>530</v>
      </c>
      <c r="B531" s="6" t="s">
        <v>3157</v>
      </c>
      <c r="C531" t="s">
        <v>3367</v>
      </c>
      <c r="D531" t="s">
        <v>3518</v>
      </c>
      <c r="F531" t="s">
        <v>3880</v>
      </c>
      <c r="G531" s="1"/>
      <c r="H531">
        <v>2015</v>
      </c>
      <c r="I531" t="s">
        <v>4215</v>
      </c>
      <c r="J531" t="s">
        <v>2830</v>
      </c>
      <c r="K531">
        <v>1</v>
      </c>
      <c r="L531">
        <v>454</v>
      </c>
      <c r="M531" t="s">
        <v>4523</v>
      </c>
      <c r="N531" t="s">
        <v>4691</v>
      </c>
      <c r="O531" t="s">
        <v>4974</v>
      </c>
      <c r="P531" t="s">
        <v>2830</v>
      </c>
      <c r="R531" t="s">
        <v>5519</v>
      </c>
      <c r="S531" t="s">
        <v>2830</v>
      </c>
      <c r="AB531" s="1"/>
      <c r="AE531" t="s">
        <v>5936</v>
      </c>
      <c r="AF531" t="s">
        <v>5983</v>
      </c>
      <c r="AG531" t="s">
        <v>5988</v>
      </c>
    </row>
    <row r="532" spans="1:33" x14ac:dyDescent="0.3">
      <c r="A532" s="3">
        <v>531</v>
      </c>
      <c r="B532" s="3" t="s">
        <v>3157</v>
      </c>
      <c r="C532" t="s">
        <v>3368</v>
      </c>
      <c r="D532" t="s">
        <v>3722</v>
      </c>
      <c r="F532" t="s">
        <v>3952</v>
      </c>
      <c r="G532" s="1"/>
      <c r="H532">
        <v>2015</v>
      </c>
      <c r="I532" t="s">
        <v>4216</v>
      </c>
      <c r="J532" t="s">
        <v>2830</v>
      </c>
      <c r="M532" t="s">
        <v>4524</v>
      </c>
      <c r="N532" t="s">
        <v>4732</v>
      </c>
      <c r="O532" t="s">
        <v>4975</v>
      </c>
      <c r="P532" t="s">
        <v>5193</v>
      </c>
      <c r="R532" t="s">
        <v>5520</v>
      </c>
      <c r="S532" t="s">
        <v>5850</v>
      </c>
      <c r="AB532" s="1"/>
      <c r="AE532" t="s">
        <v>5934</v>
      </c>
      <c r="AF532" t="s">
        <v>5982</v>
      </c>
      <c r="AG532" t="s">
        <v>5988</v>
      </c>
    </row>
    <row r="533" spans="1:33" x14ac:dyDescent="0.3">
      <c r="A533" s="4">
        <v>532</v>
      </c>
      <c r="B533" s="6" t="s">
        <v>3157</v>
      </c>
      <c r="C533" t="s">
        <v>3369</v>
      </c>
      <c r="D533" t="s">
        <v>3723</v>
      </c>
      <c r="F533" t="s">
        <v>3935</v>
      </c>
      <c r="G533" s="1"/>
      <c r="H533">
        <v>2015</v>
      </c>
      <c r="I533" t="s">
        <v>4217</v>
      </c>
      <c r="J533" t="s">
        <v>2830</v>
      </c>
      <c r="K533">
        <v>1</v>
      </c>
      <c r="L533">
        <v>15</v>
      </c>
      <c r="M533" t="s">
        <v>4525</v>
      </c>
      <c r="N533" t="s">
        <v>4723</v>
      </c>
      <c r="O533" t="s">
        <v>2830</v>
      </c>
      <c r="P533" t="s">
        <v>5194</v>
      </c>
      <c r="R533" t="s">
        <v>5521</v>
      </c>
      <c r="S533" t="s">
        <v>5851</v>
      </c>
      <c r="AB533" s="1"/>
      <c r="AE533" t="s">
        <v>5900</v>
      </c>
      <c r="AF533" t="s">
        <v>5981</v>
      </c>
      <c r="AG533" t="s">
        <v>5988</v>
      </c>
    </row>
    <row r="534" spans="1:33" x14ac:dyDescent="0.3">
      <c r="A534" s="3">
        <v>533</v>
      </c>
      <c r="B534" s="3" t="s">
        <v>3157</v>
      </c>
      <c r="C534" t="s">
        <v>3370</v>
      </c>
      <c r="D534" t="s">
        <v>3724</v>
      </c>
      <c r="F534" t="s">
        <v>4024</v>
      </c>
      <c r="G534" s="1"/>
      <c r="H534">
        <v>2014</v>
      </c>
      <c r="I534" t="s">
        <v>4218</v>
      </c>
      <c r="J534" t="s">
        <v>2830</v>
      </c>
      <c r="K534">
        <v>1</v>
      </c>
      <c r="L534">
        <v>323</v>
      </c>
      <c r="M534" t="s">
        <v>4526</v>
      </c>
      <c r="N534" t="s">
        <v>2830</v>
      </c>
      <c r="O534" t="s">
        <v>4976</v>
      </c>
      <c r="P534" t="s">
        <v>5195</v>
      </c>
      <c r="R534" t="s">
        <v>5522</v>
      </c>
      <c r="S534" t="s">
        <v>2830</v>
      </c>
      <c r="AB534" s="1"/>
      <c r="AE534" t="s">
        <v>5955</v>
      </c>
      <c r="AF534" t="s">
        <v>5986</v>
      </c>
      <c r="AG534" t="s">
        <v>5988</v>
      </c>
    </row>
    <row r="535" spans="1:33" x14ac:dyDescent="0.3">
      <c r="A535" s="4">
        <v>534</v>
      </c>
      <c r="B535" s="6" t="s">
        <v>3157</v>
      </c>
      <c r="C535" t="s">
        <v>3371</v>
      </c>
      <c r="D535" t="s">
        <v>3518</v>
      </c>
      <c r="F535" t="s">
        <v>4025</v>
      </c>
      <c r="G535" s="1"/>
      <c r="H535">
        <v>2014</v>
      </c>
      <c r="I535" t="s">
        <v>4219</v>
      </c>
      <c r="J535" t="s">
        <v>2830</v>
      </c>
      <c r="M535" t="s">
        <v>4527</v>
      </c>
      <c r="N535" t="s">
        <v>4765</v>
      </c>
      <c r="O535" t="s">
        <v>4977</v>
      </c>
      <c r="P535" t="s">
        <v>2830</v>
      </c>
      <c r="R535" t="s">
        <v>5523</v>
      </c>
      <c r="S535" t="s">
        <v>2830</v>
      </c>
      <c r="AB535" s="1"/>
      <c r="AE535" t="s">
        <v>2830</v>
      </c>
      <c r="AF535" t="s">
        <v>5983</v>
      </c>
      <c r="AG535" t="s">
        <v>5988</v>
      </c>
    </row>
    <row r="536" spans="1:33" x14ac:dyDescent="0.3">
      <c r="A536" s="3">
        <v>535</v>
      </c>
      <c r="B536" s="3" t="s">
        <v>3157</v>
      </c>
      <c r="C536" t="s">
        <v>3372</v>
      </c>
      <c r="D536" t="s">
        <v>3518</v>
      </c>
      <c r="F536" t="s">
        <v>3372</v>
      </c>
      <c r="G536" s="1"/>
      <c r="H536">
        <v>2014</v>
      </c>
      <c r="I536" t="s">
        <v>2830</v>
      </c>
      <c r="J536" t="s">
        <v>2830</v>
      </c>
      <c r="K536">
        <v>640</v>
      </c>
      <c r="M536" t="s">
        <v>4528</v>
      </c>
      <c r="N536" t="s">
        <v>2830</v>
      </c>
      <c r="O536" t="s">
        <v>4978</v>
      </c>
      <c r="P536" t="s">
        <v>2830</v>
      </c>
      <c r="R536" t="s">
        <v>5524</v>
      </c>
      <c r="S536" t="s">
        <v>2830</v>
      </c>
      <c r="AB536" s="1"/>
      <c r="AE536" t="s">
        <v>5897</v>
      </c>
      <c r="AF536" t="s">
        <v>5983</v>
      </c>
      <c r="AG536" t="s">
        <v>5988</v>
      </c>
    </row>
    <row r="537" spans="1:33" x14ac:dyDescent="0.3">
      <c r="A537" s="4">
        <v>536</v>
      </c>
      <c r="B537" s="6" t="s">
        <v>3157</v>
      </c>
      <c r="C537" t="s">
        <v>3373</v>
      </c>
      <c r="D537" t="s">
        <v>3725</v>
      </c>
      <c r="F537" t="s">
        <v>4026</v>
      </c>
      <c r="G537" s="1"/>
      <c r="H537">
        <v>2014</v>
      </c>
      <c r="I537" t="s">
        <v>2830</v>
      </c>
      <c r="J537" t="s">
        <v>2830</v>
      </c>
      <c r="K537">
        <v>917</v>
      </c>
      <c r="L537">
        <v>925</v>
      </c>
      <c r="M537" t="s">
        <v>4529</v>
      </c>
      <c r="N537" t="s">
        <v>2830</v>
      </c>
      <c r="O537" t="s">
        <v>4979</v>
      </c>
      <c r="P537" t="s">
        <v>2830</v>
      </c>
      <c r="R537" t="s">
        <v>5525</v>
      </c>
      <c r="S537" t="s">
        <v>2830</v>
      </c>
      <c r="AB537" s="1"/>
      <c r="AE537" t="s">
        <v>5956</v>
      </c>
      <c r="AF537" t="s">
        <v>5982</v>
      </c>
      <c r="AG537" t="s">
        <v>5988</v>
      </c>
    </row>
    <row r="538" spans="1:33" x14ac:dyDescent="0.3">
      <c r="A538" s="3">
        <v>537</v>
      </c>
      <c r="B538" s="3" t="s">
        <v>3157</v>
      </c>
      <c r="C538" t="s">
        <v>3374</v>
      </c>
      <c r="D538" t="s">
        <v>3726</v>
      </c>
      <c r="F538" t="s">
        <v>4027</v>
      </c>
      <c r="G538" s="1"/>
      <c r="H538">
        <v>2014</v>
      </c>
      <c r="I538" t="s">
        <v>2830</v>
      </c>
      <c r="J538" t="s">
        <v>2830</v>
      </c>
      <c r="K538">
        <v>29</v>
      </c>
      <c r="L538">
        <v>116</v>
      </c>
      <c r="M538" t="s">
        <v>4530</v>
      </c>
      <c r="N538" t="s">
        <v>2830</v>
      </c>
      <c r="O538" t="s">
        <v>4980</v>
      </c>
      <c r="P538" t="s">
        <v>2830</v>
      </c>
      <c r="R538" t="s">
        <v>5526</v>
      </c>
      <c r="S538" t="s">
        <v>2830</v>
      </c>
      <c r="AB538" s="1"/>
      <c r="AE538" t="s">
        <v>5957</v>
      </c>
      <c r="AF538" t="s">
        <v>5984</v>
      </c>
      <c r="AG538" t="s">
        <v>5988</v>
      </c>
    </row>
    <row r="539" spans="1:33" x14ac:dyDescent="0.3">
      <c r="A539" s="4">
        <v>538</v>
      </c>
      <c r="B539" s="6" t="s">
        <v>3157</v>
      </c>
      <c r="C539" t="s">
        <v>3375</v>
      </c>
      <c r="D539" t="s">
        <v>3727</v>
      </c>
      <c r="F539" t="s">
        <v>4028</v>
      </c>
      <c r="G539" s="1"/>
      <c r="H539">
        <v>2014</v>
      </c>
      <c r="I539" t="s">
        <v>2891</v>
      </c>
      <c r="J539" t="s">
        <v>2830</v>
      </c>
      <c r="K539">
        <v>122</v>
      </c>
      <c r="L539">
        <v>134</v>
      </c>
      <c r="M539" t="s">
        <v>4531</v>
      </c>
      <c r="N539" t="s">
        <v>2830</v>
      </c>
      <c r="O539" t="s">
        <v>4981</v>
      </c>
      <c r="P539" t="s">
        <v>2830</v>
      </c>
      <c r="R539" t="s">
        <v>5527</v>
      </c>
      <c r="S539" t="s">
        <v>2830</v>
      </c>
      <c r="AB539" s="1"/>
      <c r="AE539" t="s">
        <v>5912</v>
      </c>
      <c r="AF539" t="s">
        <v>5982</v>
      </c>
      <c r="AG539" t="s">
        <v>5988</v>
      </c>
    </row>
    <row r="540" spans="1:33" x14ac:dyDescent="0.3">
      <c r="A540" s="3">
        <v>539</v>
      </c>
      <c r="B540" s="3" t="s">
        <v>3157</v>
      </c>
      <c r="C540" t="s">
        <v>3376</v>
      </c>
      <c r="D540" t="s">
        <v>3728</v>
      </c>
      <c r="F540" t="s">
        <v>4029</v>
      </c>
      <c r="G540" s="1"/>
      <c r="H540">
        <v>2014</v>
      </c>
      <c r="I540" t="s">
        <v>2869</v>
      </c>
      <c r="J540" t="s">
        <v>2830</v>
      </c>
      <c r="K540">
        <v>1241</v>
      </c>
      <c r="L540">
        <v>1246</v>
      </c>
      <c r="M540" t="s">
        <v>4532</v>
      </c>
      <c r="N540" t="s">
        <v>2830</v>
      </c>
      <c r="O540" t="s">
        <v>4982</v>
      </c>
      <c r="P540" t="s">
        <v>2830</v>
      </c>
      <c r="R540" t="s">
        <v>5528</v>
      </c>
      <c r="S540" t="s">
        <v>5852</v>
      </c>
      <c r="AB540" s="1"/>
      <c r="AE540" t="s">
        <v>5958</v>
      </c>
      <c r="AF540" t="s">
        <v>5982</v>
      </c>
      <c r="AG540" t="s">
        <v>5988</v>
      </c>
    </row>
    <row r="541" spans="1:33" x14ac:dyDescent="0.3">
      <c r="A541" s="4">
        <v>540</v>
      </c>
      <c r="B541" s="6" t="s">
        <v>3157</v>
      </c>
      <c r="C541" t="s">
        <v>3377</v>
      </c>
      <c r="D541" t="s">
        <v>3729</v>
      </c>
      <c r="F541" t="s">
        <v>4030</v>
      </c>
      <c r="G541" s="1"/>
      <c r="H541">
        <v>2014</v>
      </c>
      <c r="I541" t="s">
        <v>2830</v>
      </c>
      <c r="J541" t="s">
        <v>2830</v>
      </c>
      <c r="K541">
        <v>693</v>
      </c>
      <c r="L541">
        <v>704</v>
      </c>
      <c r="M541" t="s">
        <v>4533</v>
      </c>
      <c r="N541" t="s">
        <v>2830</v>
      </c>
      <c r="O541" t="s">
        <v>4983</v>
      </c>
      <c r="P541" t="s">
        <v>2830</v>
      </c>
      <c r="R541" t="s">
        <v>5529</v>
      </c>
      <c r="S541" t="s">
        <v>2830</v>
      </c>
      <c r="AB541" s="1"/>
      <c r="AE541" t="s">
        <v>5913</v>
      </c>
      <c r="AF541" t="s">
        <v>5982</v>
      </c>
      <c r="AG541" t="s">
        <v>5988</v>
      </c>
    </row>
    <row r="542" spans="1:33" x14ac:dyDescent="0.3">
      <c r="A542" s="3">
        <v>541</v>
      </c>
      <c r="B542" s="3" t="s">
        <v>3157</v>
      </c>
      <c r="C542" t="s">
        <v>3378</v>
      </c>
      <c r="D542" t="s">
        <v>3518</v>
      </c>
      <c r="F542" t="s">
        <v>3923</v>
      </c>
      <c r="G542" s="1"/>
      <c r="H542">
        <v>2014</v>
      </c>
      <c r="I542" t="s">
        <v>2949</v>
      </c>
      <c r="J542" t="s">
        <v>2830</v>
      </c>
      <c r="K542">
        <v>1</v>
      </c>
      <c r="L542">
        <v>531</v>
      </c>
      <c r="M542" t="s">
        <v>4534</v>
      </c>
      <c r="N542" t="s">
        <v>4715</v>
      </c>
      <c r="O542" t="s">
        <v>4984</v>
      </c>
      <c r="P542" t="s">
        <v>2830</v>
      </c>
      <c r="R542" t="s">
        <v>5530</v>
      </c>
      <c r="S542" t="s">
        <v>2830</v>
      </c>
      <c r="AB542" s="1"/>
      <c r="AE542" t="s">
        <v>5936</v>
      </c>
      <c r="AF542" t="s">
        <v>5983</v>
      </c>
      <c r="AG542" t="s">
        <v>5988</v>
      </c>
    </row>
    <row r="543" spans="1:33" x14ac:dyDescent="0.3">
      <c r="A543" s="4">
        <v>542</v>
      </c>
      <c r="B543" s="6" t="s">
        <v>3157</v>
      </c>
      <c r="C543" t="s">
        <v>3379</v>
      </c>
      <c r="D543" t="s">
        <v>3730</v>
      </c>
      <c r="F543" t="s">
        <v>4031</v>
      </c>
      <c r="G543" s="1"/>
      <c r="H543">
        <v>2014</v>
      </c>
      <c r="I543" t="s">
        <v>2830</v>
      </c>
      <c r="J543" t="s">
        <v>2830</v>
      </c>
      <c r="K543">
        <v>818</v>
      </c>
      <c r="L543">
        <v>827</v>
      </c>
      <c r="M543" t="s">
        <v>4535</v>
      </c>
      <c r="N543" t="s">
        <v>2830</v>
      </c>
      <c r="O543" t="s">
        <v>4985</v>
      </c>
      <c r="P543" t="s">
        <v>5196</v>
      </c>
      <c r="R543" t="s">
        <v>5531</v>
      </c>
      <c r="S543" t="s">
        <v>2830</v>
      </c>
      <c r="AB543" s="1"/>
      <c r="AE543" t="s">
        <v>5959</v>
      </c>
      <c r="AF543" t="s">
        <v>5982</v>
      </c>
      <c r="AG543" t="s">
        <v>5988</v>
      </c>
    </row>
    <row r="544" spans="1:33" x14ac:dyDescent="0.3">
      <c r="A544" s="3">
        <v>543</v>
      </c>
      <c r="B544" s="3" t="s">
        <v>3157</v>
      </c>
      <c r="C544" t="s">
        <v>3380</v>
      </c>
      <c r="D544" t="s">
        <v>3731</v>
      </c>
      <c r="F544" t="s">
        <v>4032</v>
      </c>
      <c r="G544" s="1"/>
      <c r="H544">
        <v>2014</v>
      </c>
      <c r="I544" t="s">
        <v>4220</v>
      </c>
      <c r="J544" t="s">
        <v>2894</v>
      </c>
      <c r="K544">
        <v>723</v>
      </c>
      <c r="L544">
        <v>734</v>
      </c>
      <c r="M544" t="s">
        <v>4536</v>
      </c>
      <c r="N544" t="s">
        <v>4766</v>
      </c>
      <c r="O544" t="s">
        <v>2830</v>
      </c>
      <c r="P544" t="s">
        <v>5197</v>
      </c>
      <c r="R544" t="s">
        <v>5532</v>
      </c>
      <c r="S544" t="s">
        <v>5853</v>
      </c>
      <c r="AB544" s="1"/>
      <c r="AE544" t="s">
        <v>5900</v>
      </c>
      <c r="AF544" t="s">
        <v>5981</v>
      </c>
      <c r="AG544" t="s">
        <v>5988</v>
      </c>
    </row>
    <row r="545" spans="1:33" x14ac:dyDescent="0.3">
      <c r="A545" s="4">
        <v>544</v>
      </c>
      <c r="B545" s="6" t="s">
        <v>3157</v>
      </c>
      <c r="C545" t="s">
        <v>3381</v>
      </c>
      <c r="D545" t="s">
        <v>3732</v>
      </c>
      <c r="F545" t="s">
        <v>4033</v>
      </c>
      <c r="G545" s="1"/>
      <c r="H545">
        <v>2014</v>
      </c>
      <c r="I545" t="s">
        <v>2841</v>
      </c>
      <c r="J545" t="s">
        <v>2830</v>
      </c>
      <c r="K545">
        <v>3167</v>
      </c>
      <c r="L545">
        <v>3175</v>
      </c>
      <c r="M545" t="s">
        <v>4537</v>
      </c>
      <c r="N545" t="s">
        <v>4767</v>
      </c>
      <c r="O545" t="s">
        <v>4986</v>
      </c>
      <c r="P545" t="s">
        <v>2830</v>
      </c>
      <c r="R545" t="s">
        <v>5533</v>
      </c>
      <c r="S545" t="s">
        <v>5854</v>
      </c>
      <c r="AB545" s="1"/>
      <c r="AE545" t="s">
        <v>5960</v>
      </c>
      <c r="AF545" t="s">
        <v>5982</v>
      </c>
      <c r="AG545" t="s">
        <v>5988</v>
      </c>
    </row>
    <row r="546" spans="1:33" x14ac:dyDescent="0.3">
      <c r="A546" s="3">
        <v>545</v>
      </c>
      <c r="B546" s="3" t="s">
        <v>3157</v>
      </c>
      <c r="C546" t="s">
        <v>3382</v>
      </c>
      <c r="D546" t="s">
        <v>3733</v>
      </c>
      <c r="F546" t="s">
        <v>4034</v>
      </c>
      <c r="G546" s="1"/>
      <c r="H546">
        <v>2014</v>
      </c>
      <c r="I546" t="s">
        <v>2830</v>
      </c>
      <c r="J546" t="s">
        <v>2830</v>
      </c>
      <c r="K546">
        <v>994</v>
      </c>
      <c r="L546">
        <v>1003</v>
      </c>
      <c r="M546" t="s">
        <v>4538</v>
      </c>
      <c r="N546" t="s">
        <v>2830</v>
      </c>
      <c r="O546" t="s">
        <v>4987</v>
      </c>
      <c r="P546" t="s">
        <v>5198</v>
      </c>
      <c r="R546" t="s">
        <v>5534</v>
      </c>
      <c r="S546" t="s">
        <v>2830</v>
      </c>
      <c r="AB546" s="1"/>
      <c r="AE546" t="s">
        <v>5959</v>
      </c>
      <c r="AF546" t="s">
        <v>5982</v>
      </c>
      <c r="AG546" t="s">
        <v>5988</v>
      </c>
    </row>
    <row r="547" spans="1:33" x14ac:dyDescent="0.3">
      <c r="A547" s="4">
        <v>546</v>
      </c>
      <c r="B547" s="6" t="s">
        <v>3157</v>
      </c>
      <c r="C547" t="s">
        <v>3383</v>
      </c>
      <c r="D547" t="s">
        <v>3734</v>
      </c>
      <c r="F547" t="s">
        <v>4035</v>
      </c>
      <c r="G547" s="1"/>
      <c r="H547">
        <v>2013</v>
      </c>
      <c r="I547" t="s">
        <v>2830</v>
      </c>
      <c r="J547" t="s">
        <v>2830</v>
      </c>
      <c r="K547">
        <v>351</v>
      </c>
      <c r="L547">
        <v>360</v>
      </c>
      <c r="M547" t="s">
        <v>4539</v>
      </c>
      <c r="N547" t="s">
        <v>4768</v>
      </c>
      <c r="O547" t="s">
        <v>4988</v>
      </c>
      <c r="P547" t="s">
        <v>2830</v>
      </c>
      <c r="R547" t="s">
        <v>5535</v>
      </c>
      <c r="S547" t="s">
        <v>5855</v>
      </c>
      <c r="AB547" s="1"/>
      <c r="AE547" t="s">
        <v>2830</v>
      </c>
      <c r="AF547" t="s">
        <v>5982</v>
      </c>
      <c r="AG547" t="s">
        <v>5988</v>
      </c>
    </row>
    <row r="548" spans="1:33" x14ac:dyDescent="0.3">
      <c r="A548" s="3">
        <v>547</v>
      </c>
      <c r="B548" s="3" t="s">
        <v>3157</v>
      </c>
      <c r="C548" t="s">
        <v>3384</v>
      </c>
      <c r="D548" t="s">
        <v>3735</v>
      </c>
      <c r="F548" t="s">
        <v>4036</v>
      </c>
      <c r="G548" s="1"/>
      <c r="H548">
        <v>2013</v>
      </c>
      <c r="I548" t="s">
        <v>2830</v>
      </c>
      <c r="J548" t="s">
        <v>2830</v>
      </c>
      <c r="K548">
        <v>536</v>
      </c>
      <c r="L548">
        <v>539</v>
      </c>
      <c r="M548" t="s">
        <v>4540</v>
      </c>
      <c r="N548" t="s">
        <v>2830</v>
      </c>
      <c r="O548" t="s">
        <v>2830</v>
      </c>
      <c r="P548" t="s">
        <v>1371</v>
      </c>
      <c r="R548" t="s">
        <v>5536</v>
      </c>
      <c r="S548" t="s">
        <v>5856</v>
      </c>
      <c r="AB548" s="1"/>
      <c r="AE548" t="s">
        <v>2830</v>
      </c>
      <c r="AF548" t="s">
        <v>5982</v>
      </c>
      <c r="AG548" t="s">
        <v>5988</v>
      </c>
    </row>
    <row r="549" spans="1:33" x14ac:dyDescent="0.3">
      <c r="A549" s="4">
        <v>548</v>
      </c>
      <c r="B549" s="6" t="s">
        <v>3157</v>
      </c>
      <c r="C549" t="s">
        <v>3385</v>
      </c>
      <c r="D549" t="s">
        <v>3736</v>
      </c>
      <c r="F549" t="s">
        <v>2721</v>
      </c>
      <c r="G549" s="1"/>
      <c r="H549">
        <v>2013</v>
      </c>
      <c r="I549" t="s">
        <v>3005</v>
      </c>
      <c r="J549" t="s">
        <v>4113</v>
      </c>
      <c r="K549">
        <v>55</v>
      </c>
      <c r="L549">
        <v>62</v>
      </c>
      <c r="M549" t="s">
        <v>4541</v>
      </c>
      <c r="N549" t="s">
        <v>4769</v>
      </c>
      <c r="O549" t="s">
        <v>2830</v>
      </c>
      <c r="P549" t="s">
        <v>2724</v>
      </c>
      <c r="R549" t="s">
        <v>5537</v>
      </c>
      <c r="S549" t="s">
        <v>2830</v>
      </c>
      <c r="AB549" s="1"/>
      <c r="AE549" t="s">
        <v>2830</v>
      </c>
      <c r="AF549" t="s">
        <v>5981</v>
      </c>
      <c r="AG549" t="s">
        <v>5988</v>
      </c>
    </row>
    <row r="550" spans="1:33" x14ac:dyDescent="0.3">
      <c r="A550" s="3">
        <v>549</v>
      </c>
      <c r="B550" s="3" t="s">
        <v>3157</v>
      </c>
      <c r="C550" t="s">
        <v>3386</v>
      </c>
      <c r="D550" t="s">
        <v>3737</v>
      </c>
      <c r="F550" t="s">
        <v>3864</v>
      </c>
      <c r="G550" s="1"/>
      <c r="H550">
        <v>2013</v>
      </c>
      <c r="I550" t="s">
        <v>4221</v>
      </c>
      <c r="J550" t="s">
        <v>2830</v>
      </c>
      <c r="K550">
        <v>118</v>
      </c>
      <c r="L550">
        <v>127</v>
      </c>
      <c r="M550" t="s">
        <v>4542</v>
      </c>
      <c r="N550" t="s">
        <v>4677</v>
      </c>
      <c r="O550" t="s">
        <v>4989</v>
      </c>
      <c r="P550" t="s">
        <v>5199</v>
      </c>
      <c r="R550" t="s">
        <v>5538</v>
      </c>
      <c r="S550" t="s">
        <v>5857</v>
      </c>
      <c r="AB550" s="1"/>
      <c r="AE550" t="s">
        <v>2830</v>
      </c>
      <c r="AF550" t="s">
        <v>5982</v>
      </c>
      <c r="AG550" t="s">
        <v>5988</v>
      </c>
    </row>
    <row r="551" spans="1:33" x14ac:dyDescent="0.3">
      <c r="A551" s="4">
        <v>550</v>
      </c>
      <c r="B551" s="6" t="s">
        <v>3157</v>
      </c>
      <c r="C551" t="s">
        <v>3387</v>
      </c>
      <c r="D551" t="s">
        <v>3518</v>
      </c>
      <c r="F551" t="s">
        <v>4025</v>
      </c>
      <c r="G551" s="1"/>
      <c r="H551">
        <v>2013</v>
      </c>
      <c r="I551" t="s">
        <v>4222</v>
      </c>
      <c r="J551" t="s">
        <v>2830</v>
      </c>
      <c r="M551" t="s">
        <v>4543</v>
      </c>
      <c r="N551" t="s">
        <v>4765</v>
      </c>
      <c r="O551" t="s">
        <v>4990</v>
      </c>
      <c r="P551" t="s">
        <v>2830</v>
      </c>
      <c r="R551" t="s">
        <v>5539</v>
      </c>
      <c r="S551" t="s">
        <v>2830</v>
      </c>
      <c r="AB551" s="1"/>
      <c r="AE551" t="s">
        <v>2830</v>
      </c>
      <c r="AF551" t="s">
        <v>5983</v>
      </c>
      <c r="AG551" t="s">
        <v>5988</v>
      </c>
    </row>
    <row r="552" spans="1:33" x14ac:dyDescent="0.3">
      <c r="A552" s="3">
        <v>551</v>
      </c>
      <c r="B552" s="3" t="s">
        <v>3157</v>
      </c>
      <c r="C552" t="s">
        <v>2217</v>
      </c>
      <c r="D552" t="s">
        <v>3738</v>
      </c>
      <c r="F552" t="s">
        <v>4037</v>
      </c>
      <c r="G552" s="1"/>
      <c r="H552">
        <v>2013</v>
      </c>
      <c r="I552" t="s">
        <v>2830</v>
      </c>
      <c r="J552" t="s">
        <v>2830</v>
      </c>
      <c r="M552" t="s">
        <v>4544</v>
      </c>
      <c r="N552" t="s">
        <v>4770</v>
      </c>
      <c r="O552" t="s">
        <v>4991</v>
      </c>
      <c r="P552" t="s">
        <v>2224</v>
      </c>
      <c r="R552" t="s">
        <v>5540</v>
      </c>
      <c r="S552" t="s">
        <v>2830</v>
      </c>
      <c r="AB552" s="1"/>
      <c r="AE552" t="s">
        <v>2830</v>
      </c>
      <c r="AF552" t="s">
        <v>5982</v>
      </c>
      <c r="AG552" t="s">
        <v>5988</v>
      </c>
    </row>
    <row r="553" spans="1:33" x14ac:dyDescent="0.3">
      <c r="A553" s="4">
        <v>552</v>
      </c>
      <c r="B553" s="6" t="s">
        <v>3157</v>
      </c>
      <c r="C553" t="s">
        <v>1377</v>
      </c>
      <c r="D553" t="s">
        <v>3739</v>
      </c>
      <c r="F553" t="s">
        <v>4038</v>
      </c>
      <c r="G553" s="1"/>
      <c r="H553">
        <v>2013</v>
      </c>
      <c r="I553" t="s">
        <v>2830</v>
      </c>
      <c r="J553" t="s">
        <v>2830</v>
      </c>
      <c r="K553">
        <v>962</v>
      </c>
      <c r="L553">
        <v>968</v>
      </c>
      <c r="M553" t="s">
        <v>4545</v>
      </c>
      <c r="N553" t="s">
        <v>2830</v>
      </c>
      <c r="O553" t="s">
        <v>4992</v>
      </c>
      <c r="P553" t="s">
        <v>2830</v>
      </c>
      <c r="R553" t="s">
        <v>5541</v>
      </c>
      <c r="S553" t="s">
        <v>5858</v>
      </c>
      <c r="AB553" s="1"/>
      <c r="AE553" t="s">
        <v>2830</v>
      </c>
      <c r="AF553" t="s">
        <v>5982</v>
      </c>
      <c r="AG553" t="s">
        <v>5988</v>
      </c>
    </row>
    <row r="554" spans="1:33" x14ac:dyDescent="0.3">
      <c r="A554" s="3">
        <v>553</v>
      </c>
      <c r="B554" s="3" t="s">
        <v>3157</v>
      </c>
      <c r="C554" t="s">
        <v>3388</v>
      </c>
      <c r="D554" t="s">
        <v>3740</v>
      </c>
      <c r="F554" t="s">
        <v>4039</v>
      </c>
      <c r="G554" s="1"/>
      <c r="H554">
        <v>2013</v>
      </c>
      <c r="I554" t="s">
        <v>2854</v>
      </c>
      <c r="J554" t="s">
        <v>2894</v>
      </c>
      <c r="M554" t="s">
        <v>4546</v>
      </c>
      <c r="N554" t="s">
        <v>4771</v>
      </c>
      <c r="O554" t="s">
        <v>2830</v>
      </c>
      <c r="P554" t="s">
        <v>5200</v>
      </c>
      <c r="R554" t="s">
        <v>5542</v>
      </c>
      <c r="S554" t="s">
        <v>5859</v>
      </c>
      <c r="AB554" s="1"/>
      <c r="AE554" t="s">
        <v>2830</v>
      </c>
      <c r="AF554" t="s">
        <v>5981</v>
      </c>
      <c r="AG554" t="s">
        <v>5988</v>
      </c>
    </row>
    <row r="555" spans="1:33" x14ac:dyDescent="0.3">
      <c r="A555" s="4">
        <v>554</v>
      </c>
      <c r="B555" s="6" t="s">
        <v>3157</v>
      </c>
      <c r="C555" t="s">
        <v>3389</v>
      </c>
      <c r="D555" t="s">
        <v>3741</v>
      </c>
      <c r="F555" t="s">
        <v>4040</v>
      </c>
      <c r="G555" s="1"/>
      <c r="H555">
        <v>2013</v>
      </c>
      <c r="I555" t="s">
        <v>2830</v>
      </c>
      <c r="J555" t="s">
        <v>2830</v>
      </c>
      <c r="K555">
        <v>198</v>
      </c>
      <c r="L555">
        <v>204</v>
      </c>
      <c r="M555" t="s">
        <v>4547</v>
      </c>
      <c r="N555" t="s">
        <v>2830</v>
      </c>
      <c r="O555" t="s">
        <v>4993</v>
      </c>
      <c r="P555" t="s">
        <v>2830</v>
      </c>
      <c r="R555" t="s">
        <v>5543</v>
      </c>
      <c r="S555" t="s">
        <v>2830</v>
      </c>
      <c r="AB555" s="1"/>
      <c r="AE555" t="s">
        <v>2830</v>
      </c>
      <c r="AF555" t="s">
        <v>5982</v>
      </c>
      <c r="AG555" t="s">
        <v>5988</v>
      </c>
    </row>
    <row r="556" spans="1:33" x14ac:dyDescent="0.3">
      <c r="A556" s="3">
        <v>555</v>
      </c>
      <c r="B556" s="3" t="s">
        <v>3157</v>
      </c>
      <c r="C556" t="s">
        <v>3390</v>
      </c>
      <c r="D556" t="s">
        <v>3742</v>
      </c>
      <c r="F556" t="s">
        <v>4041</v>
      </c>
      <c r="G556" s="1"/>
      <c r="H556">
        <v>2013</v>
      </c>
      <c r="I556" t="s">
        <v>2924</v>
      </c>
      <c r="J556" t="s">
        <v>2883</v>
      </c>
      <c r="K556">
        <v>398</v>
      </c>
      <c r="L556">
        <v>408</v>
      </c>
      <c r="M556" t="s">
        <v>4548</v>
      </c>
      <c r="N556" t="s">
        <v>4772</v>
      </c>
      <c r="O556" t="s">
        <v>2830</v>
      </c>
      <c r="P556" t="s">
        <v>2830</v>
      </c>
      <c r="R556" t="s">
        <v>5544</v>
      </c>
      <c r="S556" t="s">
        <v>5860</v>
      </c>
      <c r="AB556" s="1"/>
      <c r="AE556" t="s">
        <v>2830</v>
      </c>
      <c r="AF556" t="s">
        <v>5981</v>
      </c>
      <c r="AG556" t="s">
        <v>5988</v>
      </c>
    </row>
    <row r="557" spans="1:33" x14ac:dyDescent="0.3">
      <c r="A557" s="4">
        <v>556</v>
      </c>
      <c r="B557" s="6" t="s">
        <v>3157</v>
      </c>
      <c r="C557" t="s">
        <v>3391</v>
      </c>
      <c r="D557" t="s">
        <v>3743</v>
      </c>
      <c r="F557" t="s">
        <v>4025</v>
      </c>
      <c r="G557" s="1"/>
      <c r="H557">
        <v>2013</v>
      </c>
      <c r="I557" t="s">
        <v>4223</v>
      </c>
      <c r="J557" t="s">
        <v>2830</v>
      </c>
      <c r="K557">
        <v>393</v>
      </c>
      <c r="L557">
        <v>398</v>
      </c>
      <c r="M557" t="s">
        <v>4549</v>
      </c>
      <c r="N557" t="s">
        <v>4765</v>
      </c>
      <c r="O557" t="s">
        <v>4994</v>
      </c>
      <c r="P557" t="s">
        <v>5201</v>
      </c>
      <c r="R557" t="s">
        <v>5545</v>
      </c>
      <c r="S557" t="s">
        <v>5861</v>
      </c>
      <c r="AB557" s="1"/>
      <c r="AE557" t="s">
        <v>2830</v>
      </c>
      <c r="AF557" t="s">
        <v>5982</v>
      </c>
      <c r="AG557" t="s">
        <v>5988</v>
      </c>
    </row>
    <row r="558" spans="1:33" x14ac:dyDescent="0.3">
      <c r="A558" s="3">
        <v>557</v>
      </c>
      <c r="B558" s="3" t="s">
        <v>3157</v>
      </c>
      <c r="C558" t="s">
        <v>3392</v>
      </c>
      <c r="D558" t="s">
        <v>3744</v>
      </c>
      <c r="F558" t="s">
        <v>3986</v>
      </c>
      <c r="G558" s="1"/>
      <c r="H558">
        <v>2013</v>
      </c>
      <c r="I558" t="s">
        <v>4224</v>
      </c>
      <c r="J558" t="s">
        <v>2830</v>
      </c>
      <c r="K558">
        <v>49</v>
      </c>
      <c r="L558">
        <v>58</v>
      </c>
      <c r="M558" t="s">
        <v>4550</v>
      </c>
      <c r="N558" t="s">
        <v>4745</v>
      </c>
      <c r="O558" t="s">
        <v>2830</v>
      </c>
      <c r="P558" t="s">
        <v>5202</v>
      </c>
      <c r="R558" t="s">
        <v>5546</v>
      </c>
      <c r="S558" t="s">
        <v>5862</v>
      </c>
      <c r="AB558" s="1"/>
      <c r="AE558" t="s">
        <v>5899</v>
      </c>
      <c r="AF558" t="s">
        <v>5981</v>
      </c>
      <c r="AG558" t="s">
        <v>5988</v>
      </c>
    </row>
    <row r="559" spans="1:33" x14ac:dyDescent="0.3">
      <c r="A559" s="4">
        <v>558</v>
      </c>
      <c r="B559" s="6" t="s">
        <v>3157</v>
      </c>
      <c r="C559" t="s">
        <v>3393</v>
      </c>
      <c r="D559" t="s">
        <v>3745</v>
      </c>
      <c r="F559" t="s">
        <v>3862</v>
      </c>
      <c r="G559" s="1"/>
      <c r="H559">
        <v>2013</v>
      </c>
      <c r="I559" t="s">
        <v>4225</v>
      </c>
      <c r="J559" t="s">
        <v>4245</v>
      </c>
      <c r="K559">
        <v>1091</v>
      </c>
      <c r="L559">
        <v>1109</v>
      </c>
      <c r="M559" t="s">
        <v>4551</v>
      </c>
      <c r="N559" t="s">
        <v>4675</v>
      </c>
      <c r="O559" t="s">
        <v>2830</v>
      </c>
      <c r="P559" t="s">
        <v>5203</v>
      </c>
      <c r="R559" t="s">
        <v>5547</v>
      </c>
      <c r="S559" t="s">
        <v>5863</v>
      </c>
      <c r="AB559" s="1"/>
      <c r="AE559" t="s">
        <v>5961</v>
      </c>
      <c r="AF559" t="s">
        <v>5981</v>
      </c>
      <c r="AG559" t="s">
        <v>5988</v>
      </c>
    </row>
    <row r="560" spans="1:33" x14ac:dyDescent="0.3">
      <c r="A560" s="3">
        <v>559</v>
      </c>
      <c r="B560" s="3" t="s">
        <v>3157</v>
      </c>
      <c r="C560" t="s">
        <v>3394</v>
      </c>
      <c r="D560" t="s">
        <v>3746</v>
      </c>
      <c r="F560" t="s">
        <v>3846</v>
      </c>
      <c r="G560" s="1"/>
      <c r="H560">
        <v>2013</v>
      </c>
      <c r="I560" t="s">
        <v>2830</v>
      </c>
      <c r="J560" t="s">
        <v>2830</v>
      </c>
      <c r="K560">
        <v>237</v>
      </c>
      <c r="L560">
        <v>241</v>
      </c>
      <c r="M560" t="s">
        <v>4552</v>
      </c>
      <c r="N560" t="s">
        <v>2830</v>
      </c>
      <c r="O560" t="s">
        <v>4995</v>
      </c>
      <c r="P560" t="s">
        <v>5204</v>
      </c>
      <c r="R560" t="s">
        <v>5548</v>
      </c>
      <c r="S560" t="s">
        <v>5864</v>
      </c>
      <c r="AB560" s="1"/>
      <c r="AE560" t="s">
        <v>3155</v>
      </c>
      <c r="AF560" t="s">
        <v>5982</v>
      </c>
      <c r="AG560" t="s">
        <v>5988</v>
      </c>
    </row>
    <row r="561" spans="1:33" x14ac:dyDescent="0.3">
      <c r="A561" s="4">
        <v>560</v>
      </c>
      <c r="B561" s="6" t="s">
        <v>3157</v>
      </c>
      <c r="C561" t="s">
        <v>3395</v>
      </c>
      <c r="D561" t="s">
        <v>3747</v>
      </c>
      <c r="F561" t="s">
        <v>4042</v>
      </c>
      <c r="G561" s="1"/>
      <c r="H561">
        <v>2013</v>
      </c>
      <c r="I561" t="s">
        <v>2830</v>
      </c>
      <c r="J561" t="s">
        <v>2830</v>
      </c>
      <c r="M561" t="s">
        <v>4553</v>
      </c>
      <c r="N561" t="s">
        <v>2830</v>
      </c>
      <c r="O561" t="s">
        <v>4996</v>
      </c>
      <c r="P561" t="s">
        <v>5205</v>
      </c>
      <c r="R561" t="s">
        <v>5549</v>
      </c>
      <c r="S561" t="s">
        <v>5865</v>
      </c>
      <c r="AB561" s="1"/>
      <c r="AE561" t="s">
        <v>3155</v>
      </c>
      <c r="AF561" t="s">
        <v>5982</v>
      </c>
      <c r="AG561" t="s">
        <v>5988</v>
      </c>
    </row>
    <row r="562" spans="1:33" x14ac:dyDescent="0.3">
      <c r="A562" s="3">
        <v>561</v>
      </c>
      <c r="B562" s="3" t="s">
        <v>3157</v>
      </c>
      <c r="C562" t="s">
        <v>3396</v>
      </c>
      <c r="D562" t="s">
        <v>3748</v>
      </c>
      <c r="F562" t="s">
        <v>4043</v>
      </c>
      <c r="G562" s="1"/>
      <c r="H562">
        <v>2013</v>
      </c>
      <c r="I562" t="s">
        <v>2830</v>
      </c>
      <c r="J562" t="s">
        <v>2830</v>
      </c>
      <c r="K562">
        <v>974</v>
      </c>
      <c r="L562">
        <v>983</v>
      </c>
      <c r="M562" t="s">
        <v>4554</v>
      </c>
      <c r="N562" t="s">
        <v>2830</v>
      </c>
      <c r="O562" t="s">
        <v>4997</v>
      </c>
      <c r="P562" t="s">
        <v>5206</v>
      </c>
      <c r="R562" t="s">
        <v>5550</v>
      </c>
      <c r="S562" t="s">
        <v>2830</v>
      </c>
      <c r="AB562" s="1"/>
      <c r="AE562" t="s">
        <v>5959</v>
      </c>
      <c r="AF562" t="s">
        <v>5982</v>
      </c>
      <c r="AG562" t="s">
        <v>5988</v>
      </c>
    </row>
    <row r="563" spans="1:33" x14ac:dyDescent="0.3">
      <c r="A563" s="4">
        <v>562</v>
      </c>
      <c r="B563" s="6" t="s">
        <v>3157</v>
      </c>
      <c r="C563" t="s">
        <v>3397</v>
      </c>
      <c r="D563" t="s">
        <v>3749</v>
      </c>
      <c r="F563" t="s">
        <v>4044</v>
      </c>
      <c r="G563" s="1"/>
      <c r="H563">
        <v>2013</v>
      </c>
      <c r="I563" t="s">
        <v>2924</v>
      </c>
      <c r="J563" t="s">
        <v>2830</v>
      </c>
      <c r="K563">
        <v>480</v>
      </c>
      <c r="L563">
        <v>485</v>
      </c>
      <c r="M563" t="s">
        <v>4555</v>
      </c>
      <c r="N563" t="s">
        <v>4773</v>
      </c>
      <c r="O563" t="s">
        <v>2830</v>
      </c>
      <c r="P563" t="s">
        <v>5207</v>
      </c>
      <c r="R563" t="s">
        <v>5551</v>
      </c>
      <c r="S563" t="s">
        <v>5866</v>
      </c>
      <c r="AB563" s="1"/>
      <c r="AE563" t="s">
        <v>5899</v>
      </c>
      <c r="AF563" t="s">
        <v>5982</v>
      </c>
      <c r="AG563" t="s">
        <v>5988</v>
      </c>
    </row>
    <row r="564" spans="1:33" x14ac:dyDescent="0.3">
      <c r="A564" s="3">
        <v>563</v>
      </c>
      <c r="B564" s="3" t="s">
        <v>3157</v>
      </c>
      <c r="C564" t="s">
        <v>3398</v>
      </c>
      <c r="D564" t="s">
        <v>3750</v>
      </c>
      <c r="F564" t="s">
        <v>4045</v>
      </c>
      <c r="G564" s="1"/>
      <c r="H564">
        <v>2013</v>
      </c>
      <c r="I564" t="s">
        <v>2833</v>
      </c>
      <c r="J564" t="s">
        <v>2894</v>
      </c>
      <c r="K564">
        <v>567</v>
      </c>
      <c r="L564">
        <v>583</v>
      </c>
      <c r="M564" t="s">
        <v>4556</v>
      </c>
      <c r="N564" t="s">
        <v>4774</v>
      </c>
      <c r="O564" t="s">
        <v>2830</v>
      </c>
      <c r="P564" t="s">
        <v>5208</v>
      </c>
      <c r="R564" t="s">
        <v>5552</v>
      </c>
      <c r="S564" t="s">
        <v>5867</v>
      </c>
      <c r="AB564" s="1"/>
      <c r="AE564" t="s">
        <v>5962</v>
      </c>
      <c r="AF564" t="s">
        <v>5981</v>
      </c>
      <c r="AG564" t="s">
        <v>5988</v>
      </c>
    </row>
    <row r="565" spans="1:33" x14ac:dyDescent="0.3">
      <c r="A565" s="4">
        <v>564</v>
      </c>
      <c r="B565" s="6" t="s">
        <v>3157</v>
      </c>
      <c r="C565" t="s">
        <v>3399</v>
      </c>
      <c r="D565" t="s">
        <v>3751</v>
      </c>
      <c r="F565" t="s">
        <v>4046</v>
      </c>
      <c r="G565" s="1"/>
      <c r="H565">
        <v>2012</v>
      </c>
      <c r="I565" t="s">
        <v>2830</v>
      </c>
      <c r="J565" t="s">
        <v>2830</v>
      </c>
      <c r="K565">
        <v>527</v>
      </c>
      <c r="L565">
        <v>542</v>
      </c>
      <c r="M565" t="s">
        <v>4557</v>
      </c>
      <c r="N565" t="s">
        <v>2830</v>
      </c>
      <c r="O565" t="s">
        <v>4998</v>
      </c>
      <c r="P565" t="s">
        <v>2830</v>
      </c>
      <c r="R565" t="s">
        <v>5553</v>
      </c>
      <c r="S565" t="s">
        <v>2830</v>
      </c>
      <c r="AB565" s="1"/>
      <c r="AE565" t="s">
        <v>2830</v>
      </c>
      <c r="AF565" t="s">
        <v>5982</v>
      </c>
      <c r="AG565" t="s">
        <v>5988</v>
      </c>
    </row>
    <row r="566" spans="1:33" x14ac:dyDescent="0.3">
      <c r="A566" s="3">
        <v>565</v>
      </c>
      <c r="B566" s="3" t="s">
        <v>3157</v>
      </c>
      <c r="C566" t="s">
        <v>3400</v>
      </c>
      <c r="D566" t="s">
        <v>3752</v>
      </c>
      <c r="F566" t="s">
        <v>4047</v>
      </c>
      <c r="G566" s="1"/>
      <c r="H566">
        <v>2012</v>
      </c>
      <c r="I566" t="s">
        <v>2830</v>
      </c>
      <c r="J566" t="s">
        <v>2830</v>
      </c>
      <c r="K566">
        <v>1074</v>
      </c>
      <c r="L566">
        <v>1079</v>
      </c>
      <c r="M566" t="s">
        <v>4558</v>
      </c>
      <c r="N566" t="s">
        <v>4775</v>
      </c>
      <c r="O566" t="s">
        <v>4999</v>
      </c>
      <c r="P566" t="s">
        <v>618</v>
      </c>
      <c r="R566" t="s">
        <v>5554</v>
      </c>
      <c r="S566" t="s">
        <v>5868</v>
      </c>
      <c r="AB566" s="1"/>
      <c r="AE566" t="s">
        <v>2830</v>
      </c>
      <c r="AF566" t="s">
        <v>5982</v>
      </c>
      <c r="AG566" t="s">
        <v>5988</v>
      </c>
    </row>
    <row r="567" spans="1:33" x14ac:dyDescent="0.3">
      <c r="A567" s="4">
        <v>566</v>
      </c>
      <c r="B567" s="6" t="s">
        <v>3157</v>
      </c>
      <c r="C567" t="s">
        <v>3401</v>
      </c>
      <c r="D567" t="s">
        <v>3753</v>
      </c>
      <c r="F567" t="s">
        <v>4048</v>
      </c>
      <c r="G567" s="1"/>
      <c r="H567">
        <v>2012</v>
      </c>
      <c r="I567" t="s">
        <v>2868</v>
      </c>
      <c r="J567" t="s">
        <v>2830</v>
      </c>
      <c r="K567">
        <v>2443</v>
      </c>
      <c r="L567">
        <v>2468</v>
      </c>
      <c r="M567" t="s">
        <v>4559</v>
      </c>
      <c r="N567" t="s">
        <v>2830</v>
      </c>
      <c r="O567" t="s">
        <v>5000</v>
      </c>
      <c r="P567" t="s">
        <v>2830</v>
      </c>
      <c r="R567" t="s">
        <v>5555</v>
      </c>
      <c r="S567" t="s">
        <v>2830</v>
      </c>
      <c r="AB567" s="1"/>
      <c r="AE567" t="s">
        <v>2830</v>
      </c>
      <c r="AF567" t="s">
        <v>5982</v>
      </c>
      <c r="AG567" t="s">
        <v>5988</v>
      </c>
    </row>
    <row r="568" spans="1:33" x14ac:dyDescent="0.3">
      <c r="A568" s="3">
        <v>567</v>
      </c>
      <c r="B568" s="3" t="s">
        <v>3157</v>
      </c>
      <c r="C568" t="s">
        <v>2500</v>
      </c>
      <c r="D568" t="s">
        <v>3754</v>
      </c>
      <c r="F568" t="s">
        <v>3980</v>
      </c>
      <c r="G568" s="1"/>
      <c r="H568">
        <v>2012</v>
      </c>
      <c r="I568" t="s">
        <v>2830</v>
      </c>
      <c r="J568" t="s">
        <v>2830</v>
      </c>
      <c r="K568">
        <v>352</v>
      </c>
      <c r="L568">
        <v>355</v>
      </c>
      <c r="M568" t="s">
        <v>4560</v>
      </c>
      <c r="N568" t="s">
        <v>2830</v>
      </c>
      <c r="O568" t="s">
        <v>5001</v>
      </c>
      <c r="P568" t="s">
        <v>2506</v>
      </c>
      <c r="R568" t="s">
        <v>5556</v>
      </c>
      <c r="S568" t="s">
        <v>5869</v>
      </c>
      <c r="AB568" s="1"/>
      <c r="AE568" t="s">
        <v>2830</v>
      </c>
      <c r="AF568" t="s">
        <v>5982</v>
      </c>
      <c r="AG568" t="s">
        <v>5988</v>
      </c>
    </row>
    <row r="569" spans="1:33" x14ac:dyDescent="0.3">
      <c r="A569" s="4">
        <v>568</v>
      </c>
      <c r="B569" s="6" t="s">
        <v>3157</v>
      </c>
      <c r="C569" t="s">
        <v>1294</v>
      </c>
      <c r="D569" t="s">
        <v>3755</v>
      </c>
      <c r="F569" t="s">
        <v>4049</v>
      </c>
      <c r="G569" s="1"/>
      <c r="H569">
        <v>2012</v>
      </c>
      <c r="I569" t="s">
        <v>2830</v>
      </c>
      <c r="J569" t="s">
        <v>2830</v>
      </c>
      <c r="M569" t="s">
        <v>4561</v>
      </c>
      <c r="N569" t="s">
        <v>2830</v>
      </c>
      <c r="O569" t="s">
        <v>5002</v>
      </c>
      <c r="P569" t="s">
        <v>1301</v>
      </c>
      <c r="R569" t="s">
        <v>5557</v>
      </c>
      <c r="S569" t="s">
        <v>2830</v>
      </c>
      <c r="AB569" s="1"/>
      <c r="AE569" t="s">
        <v>2830</v>
      </c>
      <c r="AF569" t="s">
        <v>5982</v>
      </c>
      <c r="AG569" t="s">
        <v>5988</v>
      </c>
    </row>
    <row r="570" spans="1:33" x14ac:dyDescent="0.3">
      <c r="A570" s="3">
        <v>569</v>
      </c>
      <c r="B570" s="3" t="s">
        <v>3157</v>
      </c>
      <c r="C570" t="s">
        <v>3402</v>
      </c>
      <c r="D570" t="s">
        <v>3756</v>
      </c>
      <c r="F570" t="s">
        <v>3864</v>
      </c>
      <c r="G570" s="1"/>
      <c r="H570">
        <v>2012</v>
      </c>
      <c r="I570" t="s">
        <v>4226</v>
      </c>
      <c r="J570" t="s">
        <v>2830</v>
      </c>
      <c r="K570">
        <v>424</v>
      </c>
      <c r="L570">
        <v>433</v>
      </c>
      <c r="M570" t="s">
        <v>4562</v>
      </c>
      <c r="N570" t="s">
        <v>4677</v>
      </c>
      <c r="O570" t="s">
        <v>5003</v>
      </c>
      <c r="P570" t="s">
        <v>5209</v>
      </c>
      <c r="R570" t="s">
        <v>5558</v>
      </c>
      <c r="S570" t="s">
        <v>5870</v>
      </c>
      <c r="AB570" s="1"/>
      <c r="AE570" t="s">
        <v>2830</v>
      </c>
      <c r="AF570" t="s">
        <v>5982</v>
      </c>
      <c r="AG570" t="s">
        <v>5988</v>
      </c>
    </row>
    <row r="571" spans="1:33" x14ac:dyDescent="0.3">
      <c r="A571" s="4">
        <v>570</v>
      </c>
      <c r="B571" s="6" t="s">
        <v>3157</v>
      </c>
      <c r="C571" t="s">
        <v>3403</v>
      </c>
      <c r="D571" t="s">
        <v>3757</v>
      </c>
      <c r="F571" t="s">
        <v>4050</v>
      </c>
      <c r="G571" s="1"/>
      <c r="H571">
        <v>2012</v>
      </c>
      <c r="I571" t="s">
        <v>2956</v>
      </c>
      <c r="J571" t="s">
        <v>2891</v>
      </c>
      <c r="M571" t="s">
        <v>4563</v>
      </c>
      <c r="N571" t="s">
        <v>4776</v>
      </c>
      <c r="O571" t="s">
        <v>2830</v>
      </c>
      <c r="P571" t="s">
        <v>5210</v>
      </c>
      <c r="R571" t="s">
        <v>5559</v>
      </c>
      <c r="S571" t="s">
        <v>5871</v>
      </c>
      <c r="AB571" s="1"/>
      <c r="AE571" t="s">
        <v>2830</v>
      </c>
      <c r="AF571" t="s">
        <v>5982</v>
      </c>
      <c r="AG571" t="s">
        <v>5988</v>
      </c>
    </row>
    <row r="572" spans="1:33" x14ac:dyDescent="0.3">
      <c r="A572" s="3">
        <v>571</v>
      </c>
      <c r="B572" s="3" t="s">
        <v>3157</v>
      </c>
      <c r="C572" t="s">
        <v>3404</v>
      </c>
      <c r="D572" t="s">
        <v>3758</v>
      </c>
      <c r="F572" t="s">
        <v>4051</v>
      </c>
      <c r="G572" s="1"/>
      <c r="H572">
        <v>2012</v>
      </c>
      <c r="I572" t="s">
        <v>2830</v>
      </c>
      <c r="J572" t="s">
        <v>2830</v>
      </c>
      <c r="K572">
        <v>307</v>
      </c>
      <c r="L572">
        <v>320</v>
      </c>
      <c r="M572" t="s">
        <v>4564</v>
      </c>
      <c r="N572" t="s">
        <v>2830</v>
      </c>
      <c r="O572" t="s">
        <v>5004</v>
      </c>
      <c r="P572" t="s">
        <v>2830</v>
      </c>
      <c r="R572" t="s">
        <v>5560</v>
      </c>
      <c r="S572" t="s">
        <v>2830</v>
      </c>
      <c r="AB572" s="1"/>
      <c r="AE572" t="s">
        <v>5935</v>
      </c>
      <c r="AF572" t="s">
        <v>5982</v>
      </c>
      <c r="AG572" t="s">
        <v>5988</v>
      </c>
    </row>
    <row r="573" spans="1:33" x14ac:dyDescent="0.3">
      <c r="A573" s="4">
        <v>572</v>
      </c>
      <c r="B573" s="6" t="s">
        <v>3157</v>
      </c>
      <c r="C573" t="s">
        <v>3405</v>
      </c>
      <c r="D573" t="s">
        <v>3759</v>
      </c>
      <c r="F573" t="s">
        <v>3886</v>
      </c>
      <c r="G573" s="1"/>
      <c r="H573">
        <v>2012</v>
      </c>
      <c r="I573" t="s">
        <v>2876</v>
      </c>
      <c r="J573" t="s">
        <v>2830</v>
      </c>
      <c r="K573">
        <v>1052</v>
      </c>
      <c r="L573">
        <v>1056</v>
      </c>
      <c r="M573" t="s">
        <v>4565</v>
      </c>
      <c r="N573" t="s">
        <v>4695</v>
      </c>
      <c r="O573" t="s">
        <v>2830</v>
      </c>
      <c r="P573" t="s">
        <v>5211</v>
      </c>
      <c r="R573" t="s">
        <v>5561</v>
      </c>
      <c r="S573" t="s">
        <v>5872</v>
      </c>
      <c r="AB573" s="1"/>
      <c r="AE573" t="s">
        <v>5899</v>
      </c>
      <c r="AF573" t="s">
        <v>5982</v>
      </c>
      <c r="AG573" t="s">
        <v>5988</v>
      </c>
    </row>
    <row r="574" spans="1:33" s="10" customFormat="1" x14ac:dyDescent="0.3">
      <c r="A574" s="9">
        <v>573</v>
      </c>
      <c r="B574" s="9" t="s">
        <v>3157</v>
      </c>
      <c r="C574" s="10" t="s">
        <v>1900</v>
      </c>
      <c r="D574" s="10" t="s">
        <v>3760</v>
      </c>
      <c r="F574" s="10" t="s">
        <v>4052</v>
      </c>
      <c r="G574" s="11"/>
      <c r="H574" s="10">
        <v>2011</v>
      </c>
      <c r="I574" s="10" t="s">
        <v>2830</v>
      </c>
      <c r="J574" s="10" t="s">
        <v>2830</v>
      </c>
      <c r="K574" s="10">
        <v>284</v>
      </c>
      <c r="L574" s="10">
        <v>289</v>
      </c>
      <c r="M574" s="10" t="s">
        <v>4566</v>
      </c>
      <c r="N574" s="10" t="s">
        <v>2830</v>
      </c>
      <c r="O574" s="10" t="s">
        <v>5005</v>
      </c>
      <c r="P574" s="10" t="s">
        <v>1906</v>
      </c>
      <c r="R574" s="10" t="s">
        <v>5562</v>
      </c>
      <c r="S574" s="10" t="s">
        <v>5873</v>
      </c>
      <c r="AB574" s="11"/>
      <c r="AE574" s="10" t="s">
        <v>2830</v>
      </c>
      <c r="AF574" s="10" t="s">
        <v>5982</v>
      </c>
      <c r="AG574" s="10" t="s">
        <v>5988</v>
      </c>
    </row>
    <row r="575" spans="1:33" s="10" customFormat="1" x14ac:dyDescent="0.3">
      <c r="A575" s="12">
        <v>574</v>
      </c>
      <c r="B575" s="13" t="s">
        <v>3157</v>
      </c>
      <c r="C575" s="10" t="s">
        <v>3406</v>
      </c>
      <c r="D575" s="10" t="s">
        <v>3761</v>
      </c>
      <c r="F575" s="10" t="s">
        <v>4053</v>
      </c>
      <c r="G575" s="11"/>
      <c r="H575" s="10">
        <v>2011</v>
      </c>
      <c r="I575" s="10" t="s">
        <v>2830</v>
      </c>
      <c r="J575" s="10" t="s">
        <v>2830</v>
      </c>
      <c r="K575" s="10">
        <v>23</v>
      </c>
      <c r="L575" s="10">
        <v>30</v>
      </c>
      <c r="M575" s="10" t="s">
        <v>4567</v>
      </c>
      <c r="N575" s="10" t="s">
        <v>2830</v>
      </c>
      <c r="O575" s="10" t="s">
        <v>5006</v>
      </c>
      <c r="P575" s="10" t="s">
        <v>5212</v>
      </c>
      <c r="R575" s="10" t="s">
        <v>5563</v>
      </c>
      <c r="S575" s="10" t="s">
        <v>5874</v>
      </c>
      <c r="AB575" s="11"/>
      <c r="AE575" s="10" t="s">
        <v>2830</v>
      </c>
      <c r="AF575" s="10" t="s">
        <v>5982</v>
      </c>
      <c r="AG575" s="10" t="s">
        <v>5988</v>
      </c>
    </row>
    <row r="576" spans="1:33" s="10" customFormat="1" x14ac:dyDescent="0.3">
      <c r="A576" s="9">
        <v>575</v>
      </c>
      <c r="B576" s="9" t="s">
        <v>3157</v>
      </c>
      <c r="C576" s="10" t="s">
        <v>3407</v>
      </c>
      <c r="D576" s="10" t="s">
        <v>3762</v>
      </c>
      <c r="F576" s="10" t="s">
        <v>4054</v>
      </c>
      <c r="G576" s="11"/>
      <c r="H576" s="10">
        <v>2011</v>
      </c>
      <c r="I576" s="10" t="s">
        <v>2830</v>
      </c>
      <c r="J576" s="10" t="s">
        <v>2830</v>
      </c>
      <c r="K576" s="10">
        <v>960</v>
      </c>
      <c r="L576" s="10">
        <v>963</v>
      </c>
      <c r="M576" s="10" t="s">
        <v>4568</v>
      </c>
      <c r="N576" s="10" t="s">
        <v>2830</v>
      </c>
      <c r="O576" s="10" t="s">
        <v>5007</v>
      </c>
      <c r="P576" s="10" t="s">
        <v>2282</v>
      </c>
      <c r="R576" s="10" t="s">
        <v>5564</v>
      </c>
      <c r="S576" s="10" t="s">
        <v>5875</v>
      </c>
      <c r="AB576" s="11"/>
      <c r="AE576" s="10" t="s">
        <v>2830</v>
      </c>
      <c r="AF576" s="10" t="s">
        <v>5982</v>
      </c>
      <c r="AG576" s="10" t="s">
        <v>5988</v>
      </c>
    </row>
    <row r="577" spans="1:33" s="10" customFormat="1" x14ac:dyDescent="0.3">
      <c r="A577" s="12">
        <v>576</v>
      </c>
      <c r="B577" s="13" t="s">
        <v>3157</v>
      </c>
      <c r="C577" s="10" t="s">
        <v>3408</v>
      </c>
      <c r="D577" s="10" t="s">
        <v>3763</v>
      </c>
      <c r="F577" s="10" t="s">
        <v>4055</v>
      </c>
      <c r="G577" s="11"/>
      <c r="H577" s="10">
        <v>2011</v>
      </c>
      <c r="I577" s="10" t="s">
        <v>2891</v>
      </c>
      <c r="J577" s="10" t="s">
        <v>2830</v>
      </c>
      <c r="K577" s="10">
        <v>836</v>
      </c>
      <c r="L577" s="10">
        <v>843</v>
      </c>
      <c r="M577" s="10" t="s">
        <v>4569</v>
      </c>
      <c r="N577" s="10" t="s">
        <v>2830</v>
      </c>
      <c r="O577" s="10" t="s">
        <v>5008</v>
      </c>
      <c r="P577" s="10" t="s">
        <v>2830</v>
      </c>
      <c r="R577" s="10" t="s">
        <v>5565</v>
      </c>
      <c r="S577" s="10" t="s">
        <v>5876</v>
      </c>
      <c r="AB577" s="11"/>
      <c r="AE577" s="10" t="s">
        <v>2830</v>
      </c>
      <c r="AF577" s="10" t="s">
        <v>5982</v>
      </c>
      <c r="AG577" s="10" t="s">
        <v>5988</v>
      </c>
    </row>
    <row r="578" spans="1:33" s="10" customFormat="1" x14ac:dyDescent="0.3">
      <c r="A578" s="9">
        <v>577</v>
      </c>
      <c r="B578" s="9" t="s">
        <v>3157</v>
      </c>
      <c r="C578" s="10" t="s">
        <v>3409</v>
      </c>
      <c r="D578" s="10" t="s">
        <v>3518</v>
      </c>
      <c r="F578" s="10" t="s">
        <v>3409</v>
      </c>
      <c r="G578" s="11"/>
      <c r="H578" s="10">
        <v>2011</v>
      </c>
      <c r="I578" s="10" t="s">
        <v>2830</v>
      </c>
      <c r="J578" s="10" t="s">
        <v>2830</v>
      </c>
      <c r="M578" s="10" t="s">
        <v>4570</v>
      </c>
      <c r="N578" s="10" t="s">
        <v>2830</v>
      </c>
      <c r="O578" s="10" t="s">
        <v>5009</v>
      </c>
      <c r="P578" s="10" t="s">
        <v>2830</v>
      </c>
      <c r="R578" s="10" t="s">
        <v>5566</v>
      </c>
      <c r="S578" s="10" t="s">
        <v>2830</v>
      </c>
      <c r="AB578" s="11"/>
      <c r="AE578" s="10" t="s">
        <v>2830</v>
      </c>
      <c r="AF578" s="10" t="s">
        <v>5983</v>
      </c>
      <c r="AG578" s="10" t="s">
        <v>5988</v>
      </c>
    </row>
    <row r="579" spans="1:33" s="10" customFormat="1" x14ac:dyDescent="0.3">
      <c r="A579" s="12">
        <v>578</v>
      </c>
      <c r="B579" s="13" t="s">
        <v>3157</v>
      </c>
      <c r="C579" s="10" t="s">
        <v>3410</v>
      </c>
      <c r="D579" s="10" t="s">
        <v>3518</v>
      </c>
      <c r="F579" s="10" t="s">
        <v>3866</v>
      </c>
      <c r="G579" s="11"/>
      <c r="H579" s="10">
        <v>2011</v>
      </c>
      <c r="I579" s="10" t="s">
        <v>4215</v>
      </c>
      <c r="J579" s="10" t="s">
        <v>2830</v>
      </c>
      <c r="K579" s="10">
        <v>1</v>
      </c>
      <c r="L579" s="10">
        <v>531</v>
      </c>
      <c r="M579" s="10" t="s">
        <v>4571</v>
      </c>
      <c r="N579" s="10" t="s">
        <v>4679</v>
      </c>
      <c r="O579" s="10" t="s">
        <v>5010</v>
      </c>
      <c r="P579" s="10" t="s">
        <v>2830</v>
      </c>
      <c r="R579" s="10" t="s">
        <v>5567</v>
      </c>
      <c r="S579" s="10" t="s">
        <v>2830</v>
      </c>
      <c r="AB579" s="11"/>
      <c r="AE579" s="10" t="s">
        <v>5963</v>
      </c>
      <c r="AF579" s="10" t="s">
        <v>5983</v>
      </c>
      <c r="AG579" s="10" t="s">
        <v>5988</v>
      </c>
    </row>
    <row r="580" spans="1:33" s="10" customFormat="1" x14ac:dyDescent="0.3">
      <c r="A580" s="9">
        <v>579</v>
      </c>
      <c r="B580" s="9" t="s">
        <v>3157</v>
      </c>
      <c r="C580" s="10" t="s">
        <v>3411</v>
      </c>
      <c r="D580" s="10" t="s">
        <v>3764</v>
      </c>
      <c r="F580" s="10" t="s">
        <v>4056</v>
      </c>
      <c r="G580" s="11"/>
      <c r="H580" s="10">
        <v>2011</v>
      </c>
      <c r="I580" s="10" t="s">
        <v>2830</v>
      </c>
      <c r="J580" s="10" t="s">
        <v>2830</v>
      </c>
      <c r="K580" s="10">
        <v>1817</v>
      </c>
      <c r="L580" s="10">
        <v>1826</v>
      </c>
      <c r="M580" s="10" t="s">
        <v>4572</v>
      </c>
      <c r="N580" s="10" t="s">
        <v>2830</v>
      </c>
      <c r="O580" s="10" t="s">
        <v>5011</v>
      </c>
      <c r="P580" s="10" t="s">
        <v>5213</v>
      </c>
      <c r="R580" s="10" t="s">
        <v>5568</v>
      </c>
      <c r="S580" s="10" t="s">
        <v>5877</v>
      </c>
      <c r="AB580" s="11"/>
      <c r="AE580" s="10" t="s">
        <v>3155</v>
      </c>
      <c r="AF580" s="10" t="s">
        <v>5982</v>
      </c>
      <c r="AG580" s="10" t="s">
        <v>5988</v>
      </c>
    </row>
    <row r="581" spans="1:33" s="10" customFormat="1" x14ac:dyDescent="0.3">
      <c r="A581" s="12">
        <v>580</v>
      </c>
      <c r="B581" s="13" t="s">
        <v>3157</v>
      </c>
      <c r="C581" s="10" t="s">
        <v>3412</v>
      </c>
      <c r="D581" s="10" t="s">
        <v>3765</v>
      </c>
      <c r="F581" s="10" t="s">
        <v>4057</v>
      </c>
      <c r="G581" s="11"/>
      <c r="H581" s="10">
        <v>2010</v>
      </c>
      <c r="I581" s="10" t="s">
        <v>2887</v>
      </c>
      <c r="J581" s="10" t="s">
        <v>4246</v>
      </c>
      <c r="K581" s="10">
        <v>2757</v>
      </c>
      <c r="L581" s="10">
        <v>2768</v>
      </c>
      <c r="M581" s="10" t="s">
        <v>4573</v>
      </c>
      <c r="N581" s="10" t="s">
        <v>2830</v>
      </c>
      <c r="O581" s="10" t="s">
        <v>5012</v>
      </c>
      <c r="P581" s="10" t="s">
        <v>5214</v>
      </c>
      <c r="R581" s="10" t="s">
        <v>5569</v>
      </c>
      <c r="S581" s="10" t="s">
        <v>2830</v>
      </c>
      <c r="AB581" s="11"/>
      <c r="AE581" s="10" t="s">
        <v>2830</v>
      </c>
      <c r="AF581" s="10" t="s">
        <v>5982</v>
      </c>
      <c r="AG581" s="10" t="s">
        <v>5988</v>
      </c>
    </row>
    <row r="582" spans="1:33" s="10" customFormat="1" x14ac:dyDescent="0.3">
      <c r="A582" s="9">
        <v>581</v>
      </c>
      <c r="B582" s="9" t="s">
        <v>3157</v>
      </c>
      <c r="C582" s="10" t="s">
        <v>1039</v>
      </c>
      <c r="D582" s="10" t="s">
        <v>3766</v>
      </c>
      <c r="F582" s="10" t="s">
        <v>4058</v>
      </c>
      <c r="G582" s="11"/>
      <c r="H582" s="10">
        <v>2010</v>
      </c>
      <c r="I582" s="10" t="s">
        <v>2830</v>
      </c>
      <c r="J582" s="10" t="s">
        <v>2830</v>
      </c>
      <c r="K582" s="10">
        <v>481</v>
      </c>
      <c r="L582" s="10">
        <v>486</v>
      </c>
      <c r="M582" s="10" t="s">
        <v>4574</v>
      </c>
      <c r="N582" s="10" t="s">
        <v>2830</v>
      </c>
      <c r="O582" s="10" t="s">
        <v>5013</v>
      </c>
      <c r="P582" s="10" t="s">
        <v>1045</v>
      </c>
      <c r="R582" s="10" t="s">
        <v>5570</v>
      </c>
      <c r="S582" s="10" t="s">
        <v>5878</v>
      </c>
      <c r="AB582" s="11"/>
      <c r="AE582" s="10" t="s">
        <v>2830</v>
      </c>
      <c r="AF582" s="10" t="s">
        <v>5982</v>
      </c>
      <c r="AG582" s="10" t="s">
        <v>5988</v>
      </c>
    </row>
    <row r="583" spans="1:33" s="10" customFormat="1" x14ac:dyDescent="0.3">
      <c r="A583" s="12">
        <v>582</v>
      </c>
      <c r="B583" s="13" t="s">
        <v>3157</v>
      </c>
      <c r="C583" s="10" t="s">
        <v>765</v>
      </c>
      <c r="D583" s="10" t="s">
        <v>3767</v>
      </c>
      <c r="F583" s="10" t="s">
        <v>4059</v>
      </c>
      <c r="G583" s="11"/>
      <c r="H583" s="10">
        <v>2010</v>
      </c>
      <c r="I583" s="10" t="s">
        <v>2830</v>
      </c>
      <c r="J583" s="10" t="s">
        <v>2830</v>
      </c>
      <c r="M583" s="10" t="s">
        <v>4575</v>
      </c>
      <c r="N583" s="10" t="s">
        <v>2830</v>
      </c>
      <c r="O583" s="10" t="s">
        <v>5014</v>
      </c>
      <c r="P583" s="10" t="s">
        <v>772</v>
      </c>
      <c r="R583" s="10" t="s">
        <v>5571</v>
      </c>
      <c r="S583" s="10" t="s">
        <v>5879</v>
      </c>
      <c r="AB583" s="11"/>
      <c r="AE583" s="10" t="s">
        <v>2830</v>
      </c>
      <c r="AF583" s="10" t="s">
        <v>5982</v>
      </c>
      <c r="AG583" s="10" t="s">
        <v>5988</v>
      </c>
    </row>
    <row r="584" spans="1:33" s="10" customFormat="1" x14ac:dyDescent="0.3">
      <c r="A584" s="9">
        <v>583</v>
      </c>
      <c r="B584" s="9" t="s">
        <v>3157</v>
      </c>
      <c r="C584" s="10" t="s">
        <v>3413</v>
      </c>
      <c r="D584" s="10" t="s">
        <v>3768</v>
      </c>
      <c r="F584" s="10" t="s">
        <v>4060</v>
      </c>
      <c r="G584" s="11"/>
      <c r="H584" s="10">
        <v>2010</v>
      </c>
      <c r="I584" s="10" t="s">
        <v>4227</v>
      </c>
      <c r="J584" s="10" t="s">
        <v>2868</v>
      </c>
      <c r="K584" s="10">
        <v>466</v>
      </c>
      <c r="L584" s="10">
        <v>485</v>
      </c>
      <c r="M584" s="10" t="s">
        <v>4576</v>
      </c>
      <c r="N584" s="10" t="s">
        <v>4777</v>
      </c>
      <c r="O584" s="10" t="s">
        <v>2830</v>
      </c>
      <c r="P584" s="10" t="s">
        <v>5215</v>
      </c>
      <c r="R584" s="10" t="s">
        <v>5572</v>
      </c>
      <c r="S584" s="10" t="s">
        <v>5880</v>
      </c>
      <c r="AB584" s="11"/>
      <c r="AE584" s="10" t="s">
        <v>2830</v>
      </c>
      <c r="AF584" s="10" t="s">
        <v>5981</v>
      </c>
      <c r="AG584" s="10" t="s">
        <v>5988</v>
      </c>
    </row>
    <row r="585" spans="1:33" s="10" customFormat="1" x14ac:dyDescent="0.3">
      <c r="A585" s="12">
        <v>584</v>
      </c>
      <c r="B585" s="13" t="s">
        <v>3157</v>
      </c>
      <c r="C585" s="10" t="s">
        <v>3414</v>
      </c>
      <c r="D585" s="10" t="s">
        <v>3769</v>
      </c>
      <c r="F585" s="10" t="s">
        <v>3414</v>
      </c>
      <c r="G585" s="11"/>
      <c r="H585" s="10">
        <v>2010</v>
      </c>
      <c r="I585" s="10" t="s">
        <v>2830</v>
      </c>
      <c r="J585" s="10" t="s">
        <v>2830</v>
      </c>
      <c r="M585" s="10" t="s">
        <v>4577</v>
      </c>
      <c r="N585" s="10" t="s">
        <v>2830</v>
      </c>
      <c r="O585" s="10" t="s">
        <v>5015</v>
      </c>
      <c r="P585" s="10" t="s">
        <v>5216</v>
      </c>
      <c r="R585" s="10" t="s">
        <v>5573</v>
      </c>
      <c r="S585" s="10" t="s">
        <v>2830</v>
      </c>
      <c r="AB585" s="11"/>
      <c r="AE585" s="10" t="s">
        <v>5964</v>
      </c>
      <c r="AF585" s="10" t="s">
        <v>5986</v>
      </c>
      <c r="AG585" s="10" t="s">
        <v>5988</v>
      </c>
    </row>
    <row r="586" spans="1:33" s="10" customFormat="1" x14ac:dyDescent="0.3">
      <c r="A586" s="9">
        <v>585</v>
      </c>
      <c r="B586" s="9" t="s">
        <v>3157</v>
      </c>
      <c r="C586" s="10" t="s">
        <v>3415</v>
      </c>
      <c r="D586" s="10" t="s">
        <v>3770</v>
      </c>
      <c r="F586" s="10" t="s">
        <v>3952</v>
      </c>
      <c r="G586" s="11"/>
      <c r="H586" s="10">
        <v>2010</v>
      </c>
      <c r="I586" s="10" t="s">
        <v>4228</v>
      </c>
      <c r="J586" s="10" t="s">
        <v>2830</v>
      </c>
      <c r="M586" s="10" t="s">
        <v>4578</v>
      </c>
      <c r="N586" s="10" t="s">
        <v>4732</v>
      </c>
      <c r="O586" s="10" t="s">
        <v>5016</v>
      </c>
      <c r="P586" s="10" t="s">
        <v>5217</v>
      </c>
      <c r="R586" s="10" t="s">
        <v>5574</v>
      </c>
      <c r="S586" s="10" t="s">
        <v>5881</v>
      </c>
      <c r="AB586" s="11"/>
      <c r="AE586" s="10" t="s">
        <v>5934</v>
      </c>
      <c r="AF586" s="10" t="s">
        <v>5982</v>
      </c>
      <c r="AG586" s="10" t="s">
        <v>5988</v>
      </c>
    </row>
    <row r="587" spans="1:33" s="10" customFormat="1" x14ac:dyDescent="0.3">
      <c r="A587" s="12">
        <v>586</v>
      </c>
      <c r="B587" s="13" t="s">
        <v>3157</v>
      </c>
      <c r="C587" s="10" t="s">
        <v>3416</v>
      </c>
      <c r="D587" s="10" t="s">
        <v>3771</v>
      </c>
      <c r="F587" s="10" t="s">
        <v>4061</v>
      </c>
      <c r="G587" s="11"/>
      <c r="H587" s="10">
        <v>2010</v>
      </c>
      <c r="I587" s="10" t="s">
        <v>2830</v>
      </c>
      <c r="J587" s="10" t="s">
        <v>2830</v>
      </c>
      <c r="K587" s="10">
        <v>83</v>
      </c>
      <c r="L587" s="10">
        <v>100</v>
      </c>
      <c r="M587" s="10" t="s">
        <v>4579</v>
      </c>
      <c r="N587" s="10" t="s">
        <v>2830</v>
      </c>
      <c r="O587" s="10" t="s">
        <v>5017</v>
      </c>
      <c r="P587" s="10" t="s">
        <v>5218</v>
      </c>
      <c r="R587" s="10" t="s">
        <v>5575</v>
      </c>
      <c r="S587" s="10" t="s">
        <v>2830</v>
      </c>
      <c r="AB587" s="11"/>
      <c r="AE587" s="10" t="s">
        <v>5903</v>
      </c>
      <c r="AF587" s="10" t="s">
        <v>5982</v>
      </c>
      <c r="AG587" s="10" t="s">
        <v>5988</v>
      </c>
    </row>
    <row r="588" spans="1:33" s="10" customFormat="1" x14ac:dyDescent="0.3">
      <c r="A588" s="9">
        <v>587</v>
      </c>
      <c r="B588" s="9" t="s">
        <v>3157</v>
      </c>
      <c r="C588" s="10" t="s">
        <v>3417</v>
      </c>
      <c r="D588" s="10" t="s">
        <v>3772</v>
      </c>
      <c r="F588" s="10" t="s">
        <v>4062</v>
      </c>
      <c r="G588" s="11"/>
      <c r="H588" s="10">
        <v>2009</v>
      </c>
      <c r="I588" s="10" t="s">
        <v>2830</v>
      </c>
      <c r="J588" s="10" t="s">
        <v>4247</v>
      </c>
      <c r="K588" s="10">
        <v>1461</v>
      </c>
      <c r="L588" s="10">
        <v>1464</v>
      </c>
      <c r="M588" s="10" t="s">
        <v>4580</v>
      </c>
      <c r="N588" s="10" t="s">
        <v>2830</v>
      </c>
      <c r="O588" s="10" t="s">
        <v>5018</v>
      </c>
      <c r="P588" s="10" t="s">
        <v>5219</v>
      </c>
      <c r="R588" s="10" t="s">
        <v>5576</v>
      </c>
      <c r="S588" s="10" t="s">
        <v>2830</v>
      </c>
      <c r="AB588" s="11"/>
      <c r="AE588" s="10" t="s">
        <v>2830</v>
      </c>
      <c r="AF588" s="10" t="s">
        <v>5982</v>
      </c>
      <c r="AG588" s="10" t="s">
        <v>5988</v>
      </c>
    </row>
    <row r="589" spans="1:33" s="10" customFormat="1" x14ac:dyDescent="0.3">
      <c r="A589" s="12">
        <v>588</v>
      </c>
      <c r="B589" s="13" t="s">
        <v>3157</v>
      </c>
      <c r="C589" s="10" t="s">
        <v>3418</v>
      </c>
      <c r="D589" s="10" t="s">
        <v>3773</v>
      </c>
      <c r="F589" s="10" t="s">
        <v>4063</v>
      </c>
      <c r="G589" s="11"/>
      <c r="H589" s="10">
        <v>2009</v>
      </c>
      <c r="I589" s="10" t="s">
        <v>4229</v>
      </c>
      <c r="J589" s="10" t="s">
        <v>2868</v>
      </c>
      <c r="K589" s="10">
        <v>42</v>
      </c>
      <c r="L589" s="10">
        <v>48</v>
      </c>
      <c r="M589" s="10" t="s">
        <v>4581</v>
      </c>
      <c r="N589" s="10" t="s">
        <v>4778</v>
      </c>
      <c r="O589" s="10" t="s">
        <v>2830</v>
      </c>
      <c r="P589" s="10" t="s">
        <v>2830</v>
      </c>
      <c r="R589" s="10" t="s">
        <v>5577</v>
      </c>
      <c r="S589" s="10" t="s">
        <v>2830</v>
      </c>
      <c r="AB589" s="11"/>
      <c r="AE589" s="10" t="s">
        <v>2830</v>
      </c>
      <c r="AF589" s="10" t="s">
        <v>5981</v>
      </c>
      <c r="AG589" s="10" t="s">
        <v>5988</v>
      </c>
    </row>
    <row r="590" spans="1:33" s="10" customFormat="1" x14ac:dyDescent="0.3">
      <c r="A590" s="9">
        <v>589</v>
      </c>
      <c r="B590" s="9" t="s">
        <v>3157</v>
      </c>
      <c r="C590" s="10" t="s">
        <v>3419</v>
      </c>
      <c r="D590" s="10" t="s">
        <v>3518</v>
      </c>
      <c r="F590" s="10" t="s">
        <v>3419</v>
      </c>
      <c r="G590" s="11"/>
      <c r="H590" s="10">
        <v>2009</v>
      </c>
      <c r="I590" s="10" t="s">
        <v>2830</v>
      </c>
      <c r="J590" s="10" t="s">
        <v>2830</v>
      </c>
      <c r="M590" s="10" t="s">
        <v>4582</v>
      </c>
      <c r="N590" s="10" t="s">
        <v>2830</v>
      </c>
      <c r="O590" s="10" t="s">
        <v>2830</v>
      </c>
      <c r="P590" s="10" t="s">
        <v>2830</v>
      </c>
      <c r="R590" s="10" t="s">
        <v>5578</v>
      </c>
      <c r="S590" s="10" t="s">
        <v>2830</v>
      </c>
      <c r="AB590" s="11"/>
      <c r="AE590" s="10" t="s">
        <v>5965</v>
      </c>
      <c r="AF590" s="10" t="s">
        <v>5983</v>
      </c>
      <c r="AG590" s="10" t="s">
        <v>5988</v>
      </c>
    </row>
    <row r="591" spans="1:33" s="10" customFormat="1" x14ac:dyDescent="0.3">
      <c r="A591" s="12">
        <v>590</v>
      </c>
      <c r="B591" s="13" t="s">
        <v>3157</v>
      </c>
      <c r="C591" s="10" t="s">
        <v>3420</v>
      </c>
      <c r="D591" s="10" t="s">
        <v>3774</v>
      </c>
      <c r="F591" s="10" t="s">
        <v>3980</v>
      </c>
      <c r="G591" s="11"/>
      <c r="H591" s="10">
        <v>2008</v>
      </c>
      <c r="I591" s="10" t="s">
        <v>2830</v>
      </c>
      <c r="J591" s="10" t="s">
        <v>2830</v>
      </c>
      <c r="K591" s="10">
        <v>23</v>
      </c>
      <c r="L591" s="10">
        <v>28</v>
      </c>
      <c r="M591" s="10" t="s">
        <v>4583</v>
      </c>
      <c r="N591" s="10" t="s">
        <v>2830</v>
      </c>
      <c r="O591" s="10" t="s">
        <v>5019</v>
      </c>
      <c r="P591" s="10" t="s">
        <v>2664</v>
      </c>
      <c r="R591" s="10" t="s">
        <v>5579</v>
      </c>
      <c r="S591" s="10" t="s">
        <v>5882</v>
      </c>
      <c r="AB591" s="11"/>
      <c r="AE591" s="10" t="s">
        <v>2830</v>
      </c>
      <c r="AF591" s="10" t="s">
        <v>5982</v>
      </c>
      <c r="AG591" s="10" t="s">
        <v>5988</v>
      </c>
    </row>
    <row r="592" spans="1:33" s="10" customFormat="1" x14ac:dyDescent="0.3">
      <c r="A592" s="9">
        <v>591</v>
      </c>
      <c r="B592" s="9" t="s">
        <v>3157</v>
      </c>
      <c r="C592" s="10" t="s">
        <v>2146</v>
      </c>
      <c r="D592" s="10" t="s">
        <v>3775</v>
      </c>
      <c r="F592" s="10" t="s">
        <v>4036</v>
      </c>
      <c r="G592" s="11"/>
      <c r="H592" s="10">
        <v>2008</v>
      </c>
      <c r="I592" s="10" t="s">
        <v>2830</v>
      </c>
      <c r="J592" s="10" t="s">
        <v>2830</v>
      </c>
      <c r="K592" s="10">
        <v>117</v>
      </c>
      <c r="L592" s="10">
        <v>126</v>
      </c>
      <c r="M592" s="10" t="s">
        <v>4584</v>
      </c>
      <c r="N592" s="10" t="s">
        <v>2830</v>
      </c>
      <c r="O592" s="10" t="s">
        <v>5020</v>
      </c>
      <c r="P592" s="10" t="s">
        <v>2152</v>
      </c>
      <c r="R592" s="10" t="s">
        <v>5580</v>
      </c>
      <c r="S592" s="10" t="s">
        <v>2830</v>
      </c>
      <c r="AB592" s="11"/>
      <c r="AE592" s="10" t="s">
        <v>2830</v>
      </c>
      <c r="AF592" s="10" t="s">
        <v>5982</v>
      </c>
      <c r="AG592" s="10" t="s">
        <v>5988</v>
      </c>
    </row>
    <row r="593" spans="1:33" s="10" customFormat="1" x14ac:dyDescent="0.3">
      <c r="A593" s="12">
        <v>592</v>
      </c>
      <c r="B593" s="13" t="s">
        <v>3157</v>
      </c>
      <c r="C593" s="10" t="s">
        <v>3421</v>
      </c>
      <c r="D593" s="10" t="s">
        <v>3776</v>
      </c>
      <c r="F593" s="10" t="s">
        <v>4064</v>
      </c>
      <c r="G593" s="11"/>
      <c r="H593" s="10">
        <v>2008</v>
      </c>
      <c r="I593" s="10" t="s">
        <v>2830</v>
      </c>
      <c r="J593" s="10" t="s">
        <v>2830</v>
      </c>
      <c r="M593" s="10" t="s">
        <v>4585</v>
      </c>
      <c r="N593" s="10" t="s">
        <v>2830</v>
      </c>
      <c r="O593" s="10" t="s">
        <v>2830</v>
      </c>
      <c r="P593" s="10" t="s">
        <v>2830</v>
      </c>
      <c r="R593" s="10" t="s">
        <v>5581</v>
      </c>
      <c r="S593" s="10" t="s">
        <v>5883</v>
      </c>
      <c r="AB593" s="11"/>
      <c r="AE593" s="10" t="s">
        <v>2830</v>
      </c>
      <c r="AF593" s="10" t="s">
        <v>5982</v>
      </c>
      <c r="AG593" s="10" t="s">
        <v>5988</v>
      </c>
    </row>
    <row r="594" spans="1:33" s="10" customFormat="1" x14ac:dyDescent="0.3">
      <c r="A594" s="9">
        <v>593</v>
      </c>
      <c r="B594" s="9" t="s">
        <v>3157</v>
      </c>
      <c r="C594" s="10" t="s">
        <v>3422</v>
      </c>
      <c r="D594" s="10" t="s">
        <v>3777</v>
      </c>
      <c r="F594" s="10" t="s">
        <v>4065</v>
      </c>
      <c r="G594" s="11"/>
      <c r="H594" s="10">
        <v>2008</v>
      </c>
      <c r="I594" s="10" t="s">
        <v>2833</v>
      </c>
      <c r="J594" s="10" t="s">
        <v>2830</v>
      </c>
      <c r="K594" s="10">
        <v>3533</v>
      </c>
      <c r="L594" s="10">
        <v>3541</v>
      </c>
      <c r="M594" s="10" t="s">
        <v>4586</v>
      </c>
      <c r="N594" s="10" t="s">
        <v>2830</v>
      </c>
      <c r="O594" s="10" t="s">
        <v>5021</v>
      </c>
      <c r="P594" s="10" t="s">
        <v>2830</v>
      </c>
      <c r="R594" s="10" t="s">
        <v>5582</v>
      </c>
      <c r="S594" s="10" t="s">
        <v>2830</v>
      </c>
      <c r="AB594" s="11"/>
      <c r="AE594" s="10" t="s">
        <v>2830</v>
      </c>
      <c r="AF594" s="10" t="s">
        <v>5982</v>
      </c>
      <c r="AG594" s="10" t="s">
        <v>5988</v>
      </c>
    </row>
    <row r="595" spans="1:33" s="10" customFormat="1" x14ac:dyDescent="0.3">
      <c r="A595" s="12">
        <v>594</v>
      </c>
      <c r="B595" s="13" t="s">
        <v>3157</v>
      </c>
      <c r="C595" s="10" t="s">
        <v>3423</v>
      </c>
      <c r="D595" s="10" t="s">
        <v>3778</v>
      </c>
      <c r="F595" s="10" t="s">
        <v>4066</v>
      </c>
      <c r="G595" s="11"/>
      <c r="H595" s="10">
        <v>2008</v>
      </c>
      <c r="I595" s="10" t="s">
        <v>2830</v>
      </c>
      <c r="J595" s="10" t="s">
        <v>2830</v>
      </c>
      <c r="K595" s="10">
        <v>11</v>
      </c>
      <c r="L595" s="10">
        <v>18</v>
      </c>
      <c r="M595" s="10" t="s">
        <v>4587</v>
      </c>
      <c r="N595" s="10" t="s">
        <v>2830</v>
      </c>
      <c r="O595" s="10" t="s">
        <v>5022</v>
      </c>
      <c r="P595" s="10" t="s">
        <v>975</v>
      </c>
      <c r="R595" s="10" t="s">
        <v>5583</v>
      </c>
      <c r="S595" s="10" t="s">
        <v>2830</v>
      </c>
      <c r="AB595" s="11"/>
      <c r="AE595" s="10" t="s">
        <v>2830</v>
      </c>
      <c r="AF595" s="10" t="s">
        <v>5982</v>
      </c>
      <c r="AG595" s="10" t="s">
        <v>5988</v>
      </c>
    </row>
    <row r="596" spans="1:33" s="10" customFormat="1" x14ac:dyDescent="0.3">
      <c r="A596" s="9">
        <v>595</v>
      </c>
      <c r="B596" s="9" t="s">
        <v>3157</v>
      </c>
      <c r="C596" s="10" t="s">
        <v>3424</v>
      </c>
      <c r="D596" s="10" t="s">
        <v>3779</v>
      </c>
      <c r="F596" s="10" t="s">
        <v>3870</v>
      </c>
      <c r="G596" s="11"/>
      <c r="H596" s="10">
        <v>2008</v>
      </c>
      <c r="I596" s="10" t="s">
        <v>2869</v>
      </c>
      <c r="J596" s="10" t="s">
        <v>2830</v>
      </c>
      <c r="K596" s="10">
        <v>1273</v>
      </c>
      <c r="L596" s="10">
        <v>1286</v>
      </c>
      <c r="M596" s="10" t="s">
        <v>4588</v>
      </c>
      <c r="N596" s="10" t="s">
        <v>2830</v>
      </c>
      <c r="O596" s="10" t="s">
        <v>5023</v>
      </c>
      <c r="P596" s="10" t="s">
        <v>2830</v>
      </c>
      <c r="R596" s="10" t="s">
        <v>5584</v>
      </c>
      <c r="S596" s="10" t="s">
        <v>2830</v>
      </c>
      <c r="AB596" s="11"/>
      <c r="AE596" s="10" t="s">
        <v>2830</v>
      </c>
      <c r="AF596" s="10" t="s">
        <v>5982</v>
      </c>
      <c r="AG596" s="10" t="s">
        <v>5988</v>
      </c>
    </row>
    <row r="597" spans="1:33" s="10" customFormat="1" x14ac:dyDescent="0.3">
      <c r="A597" s="12">
        <v>596</v>
      </c>
      <c r="B597" s="13" t="s">
        <v>3157</v>
      </c>
      <c r="C597" s="10" t="s">
        <v>3425</v>
      </c>
      <c r="D597" s="10" t="s">
        <v>3780</v>
      </c>
      <c r="F597" s="10" t="s">
        <v>4067</v>
      </c>
      <c r="G597" s="11"/>
      <c r="H597" s="10">
        <v>2008</v>
      </c>
      <c r="I597" s="10" t="s">
        <v>2830</v>
      </c>
      <c r="J597" s="10" t="s">
        <v>2830</v>
      </c>
      <c r="K597" s="10">
        <v>200</v>
      </c>
      <c r="L597" s="10">
        <v>211</v>
      </c>
      <c r="M597" s="10" t="s">
        <v>4589</v>
      </c>
      <c r="N597" s="10" t="s">
        <v>2830</v>
      </c>
      <c r="O597" s="10" t="s">
        <v>5024</v>
      </c>
      <c r="P597" s="10" t="s">
        <v>2830</v>
      </c>
      <c r="R597" s="10" t="s">
        <v>5585</v>
      </c>
      <c r="S597" s="10" t="s">
        <v>2830</v>
      </c>
      <c r="AB597" s="11"/>
      <c r="AE597" s="10" t="s">
        <v>2830</v>
      </c>
      <c r="AF597" s="10" t="s">
        <v>5982</v>
      </c>
      <c r="AG597" s="10" t="s">
        <v>5988</v>
      </c>
    </row>
    <row r="598" spans="1:33" s="10" customFormat="1" x14ac:dyDescent="0.3">
      <c r="A598" s="9">
        <v>597</v>
      </c>
      <c r="B598" s="9" t="s">
        <v>3157</v>
      </c>
      <c r="C598" s="10" t="s">
        <v>3426</v>
      </c>
      <c r="D598" s="10" t="s">
        <v>3781</v>
      </c>
      <c r="F598" s="10" t="s">
        <v>4068</v>
      </c>
      <c r="G598" s="11"/>
      <c r="H598" s="10">
        <v>2008</v>
      </c>
      <c r="I598" s="10" t="s">
        <v>2830</v>
      </c>
      <c r="J598" s="10" t="s">
        <v>2830</v>
      </c>
      <c r="K598" s="10">
        <v>37</v>
      </c>
      <c r="L598" s="10">
        <v>46</v>
      </c>
      <c r="M598" s="10" t="s">
        <v>4590</v>
      </c>
      <c r="N598" s="10" t="s">
        <v>2830</v>
      </c>
      <c r="O598" s="10" t="s">
        <v>5025</v>
      </c>
      <c r="P598" s="10" t="s">
        <v>5220</v>
      </c>
      <c r="R598" s="10" t="s">
        <v>5586</v>
      </c>
      <c r="S598" s="10" t="s">
        <v>2830</v>
      </c>
      <c r="AB598" s="11"/>
      <c r="AE598" s="10" t="s">
        <v>2830</v>
      </c>
      <c r="AF598" s="10" t="s">
        <v>5982</v>
      </c>
      <c r="AG598" s="10" t="s">
        <v>5988</v>
      </c>
    </row>
    <row r="599" spans="1:33" s="10" customFormat="1" x14ac:dyDescent="0.3">
      <c r="A599" s="12">
        <v>598</v>
      </c>
      <c r="B599" s="13" t="s">
        <v>3157</v>
      </c>
      <c r="C599" s="10" t="s">
        <v>3427</v>
      </c>
      <c r="D599" s="10" t="s">
        <v>3782</v>
      </c>
      <c r="F599" s="10" t="s">
        <v>4069</v>
      </c>
      <c r="G599" s="11"/>
      <c r="H599" s="10">
        <v>2008</v>
      </c>
      <c r="I599" s="10" t="s">
        <v>2830</v>
      </c>
      <c r="J599" s="10" t="s">
        <v>2830</v>
      </c>
      <c r="M599" s="10" t="s">
        <v>4591</v>
      </c>
      <c r="N599" s="10" t="s">
        <v>4779</v>
      </c>
      <c r="O599" s="10" t="s">
        <v>5026</v>
      </c>
      <c r="P599" s="10" t="s">
        <v>1121</v>
      </c>
      <c r="R599" s="10" t="s">
        <v>5587</v>
      </c>
      <c r="S599" s="10" t="s">
        <v>2830</v>
      </c>
      <c r="AB599" s="11"/>
      <c r="AE599" s="10" t="s">
        <v>2830</v>
      </c>
      <c r="AF599" s="10" t="s">
        <v>5982</v>
      </c>
      <c r="AG599" s="10" t="s">
        <v>5988</v>
      </c>
    </row>
    <row r="600" spans="1:33" s="10" customFormat="1" x14ac:dyDescent="0.3">
      <c r="A600" s="9">
        <v>599</v>
      </c>
      <c r="B600" s="9" t="s">
        <v>3157</v>
      </c>
      <c r="C600" s="10" t="s">
        <v>3428</v>
      </c>
      <c r="D600" s="10" t="s">
        <v>3783</v>
      </c>
      <c r="F600" s="10" t="s">
        <v>4070</v>
      </c>
      <c r="G600" s="11"/>
      <c r="H600" s="10">
        <v>2008</v>
      </c>
      <c r="I600" s="10" t="s">
        <v>2828</v>
      </c>
      <c r="J600" s="10" t="s">
        <v>2887</v>
      </c>
      <c r="K600" s="10">
        <v>52</v>
      </c>
      <c r="M600" s="10" t="s">
        <v>4592</v>
      </c>
      <c r="N600" s="10" t="s">
        <v>4780</v>
      </c>
      <c r="O600" s="10" t="s">
        <v>2830</v>
      </c>
      <c r="P600" s="10" t="s">
        <v>2830</v>
      </c>
      <c r="R600" s="10" t="s">
        <v>5588</v>
      </c>
      <c r="S600" s="10" t="s">
        <v>2830</v>
      </c>
      <c r="AB600" s="11"/>
      <c r="AE600" s="10" t="s">
        <v>2830</v>
      </c>
      <c r="AF600" s="10" t="s">
        <v>5981</v>
      </c>
      <c r="AG600" s="10" t="s">
        <v>5988</v>
      </c>
    </row>
    <row r="601" spans="1:33" s="10" customFormat="1" x14ac:dyDescent="0.3">
      <c r="A601" s="12">
        <v>600</v>
      </c>
      <c r="B601" s="13" t="s">
        <v>3157</v>
      </c>
      <c r="C601" s="10" t="s">
        <v>3429</v>
      </c>
      <c r="D601" s="10" t="s">
        <v>3784</v>
      </c>
      <c r="F601" s="10" t="s">
        <v>4071</v>
      </c>
      <c r="G601" s="11"/>
      <c r="H601" s="10">
        <v>2008</v>
      </c>
      <c r="I601" s="10" t="s">
        <v>4120</v>
      </c>
      <c r="J601" s="10" t="s">
        <v>2839</v>
      </c>
      <c r="K601" s="10">
        <v>1508</v>
      </c>
      <c r="L601" s="10">
        <v>1526</v>
      </c>
      <c r="M601" s="10" t="s">
        <v>4593</v>
      </c>
      <c r="N601" s="10" t="s">
        <v>4781</v>
      </c>
      <c r="O601" s="10" t="s">
        <v>2830</v>
      </c>
      <c r="P601" s="10" t="s">
        <v>5221</v>
      </c>
      <c r="R601" s="10" t="s">
        <v>5589</v>
      </c>
      <c r="S601" s="10" t="s">
        <v>5884</v>
      </c>
      <c r="AB601" s="11"/>
      <c r="AE601" s="10" t="s">
        <v>2830</v>
      </c>
      <c r="AF601" s="10" t="s">
        <v>5981</v>
      </c>
      <c r="AG601" s="10" t="s">
        <v>5988</v>
      </c>
    </row>
    <row r="602" spans="1:33" s="10" customFormat="1" x14ac:dyDescent="0.3">
      <c r="A602" s="9">
        <v>601</v>
      </c>
      <c r="B602" s="9" t="s">
        <v>3157</v>
      </c>
      <c r="C602" s="10" t="s">
        <v>3430</v>
      </c>
      <c r="D602" s="10" t="s">
        <v>3785</v>
      </c>
      <c r="F602" s="10" t="s">
        <v>4072</v>
      </c>
      <c r="G602" s="11"/>
      <c r="H602" s="10">
        <v>2008</v>
      </c>
      <c r="I602" s="10" t="s">
        <v>2830</v>
      </c>
      <c r="J602" s="10" t="s">
        <v>2830</v>
      </c>
      <c r="M602" s="10" t="s">
        <v>4594</v>
      </c>
      <c r="N602" s="10" t="s">
        <v>4782</v>
      </c>
      <c r="O602" s="10" t="s">
        <v>2830</v>
      </c>
      <c r="P602" s="10" t="s">
        <v>5222</v>
      </c>
      <c r="R602" s="10" t="s">
        <v>5590</v>
      </c>
      <c r="S602" s="10" t="s">
        <v>2830</v>
      </c>
      <c r="AB602" s="11"/>
      <c r="AE602" s="10" t="s">
        <v>5966</v>
      </c>
      <c r="AF602" s="10" t="s">
        <v>5982</v>
      </c>
      <c r="AG602" s="10" t="s">
        <v>5988</v>
      </c>
    </row>
    <row r="603" spans="1:33" s="10" customFormat="1" x14ac:dyDescent="0.3">
      <c r="A603" s="12">
        <v>602</v>
      </c>
      <c r="B603" s="13" t="s">
        <v>3157</v>
      </c>
      <c r="C603" s="10" t="s">
        <v>3431</v>
      </c>
      <c r="D603" s="10" t="s">
        <v>3786</v>
      </c>
      <c r="F603" s="10" t="s">
        <v>4073</v>
      </c>
      <c r="G603" s="11"/>
      <c r="H603" s="10">
        <v>2008</v>
      </c>
      <c r="I603" s="10" t="s">
        <v>2830</v>
      </c>
      <c r="J603" s="10" t="s">
        <v>2830</v>
      </c>
      <c r="K603" s="10">
        <v>751</v>
      </c>
      <c r="L603" s="10">
        <v>756</v>
      </c>
      <c r="M603" s="10" t="s">
        <v>4595</v>
      </c>
      <c r="N603" s="10" t="s">
        <v>2830</v>
      </c>
      <c r="O603" s="10" t="s">
        <v>5027</v>
      </c>
      <c r="P603" s="10" t="s">
        <v>5223</v>
      </c>
      <c r="R603" s="10" t="s">
        <v>5591</v>
      </c>
      <c r="S603" s="10" t="s">
        <v>2830</v>
      </c>
      <c r="AB603" s="11"/>
      <c r="AE603" s="10" t="s">
        <v>5967</v>
      </c>
      <c r="AF603" s="10" t="s">
        <v>5982</v>
      </c>
      <c r="AG603" s="10" t="s">
        <v>5988</v>
      </c>
    </row>
    <row r="604" spans="1:33" s="10" customFormat="1" x14ac:dyDescent="0.3">
      <c r="A604" s="9">
        <v>603</v>
      </c>
      <c r="B604" s="9" t="s">
        <v>3157</v>
      </c>
      <c r="C604" s="10" t="s">
        <v>3432</v>
      </c>
      <c r="D604" s="10" t="s">
        <v>3787</v>
      </c>
      <c r="F604" s="10" t="s">
        <v>4074</v>
      </c>
      <c r="G604" s="11"/>
      <c r="H604" s="10">
        <v>2007</v>
      </c>
      <c r="I604" s="10" t="s">
        <v>2830</v>
      </c>
      <c r="J604" s="10" t="s">
        <v>2830</v>
      </c>
      <c r="K604" s="10">
        <v>17</v>
      </c>
      <c r="L604" s="10">
        <v>25</v>
      </c>
      <c r="M604" s="10" t="s">
        <v>4596</v>
      </c>
      <c r="N604" s="10" t="s">
        <v>2830</v>
      </c>
      <c r="O604" s="10" t="s">
        <v>5028</v>
      </c>
      <c r="P604" s="10" t="s">
        <v>2830</v>
      </c>
      <c r="R604" s="10" t="s">
        <v>5592</v>
      </c>
      <c r="S604" s="10" t="s">
        <v>2830</v>
      </c>
      <c r="AB604" s="11"/>
      <c r="AE604" s="10" t="s">
        <v>2830</v>
      </c>
      <c r="AF604" s="10" t="s">
        <v>5982</v>
      </c>
      <c r="AG604" s="10" t="s">
        <v>5988</v>
      </c>
    </row>
    <row r="605" spans="1:33" s="10" customFormat="1" x14ac:dyDescent="0.3">
      <c r="A605" s="12">
        <v>604</v>
      </c>
      <c r="B605" s="13" t="s">
        <v>3157</v>
      </c>
      <c r="C605" s="10" t="s">
        <v>3433</v>
      </c>
      <c r="D605" s="10" t="s">
        <v>3788</v>
      </c>
      <c r="F605" s="10" t="s">
        <v>4075</v>
      </c>
      <c r="G605" s="11"/>
      <c r="H605" s="10">
        <v>2007</v>
      </c>
      <c r="I605" s="10" t="s">
        <v>2830</v>
      </c>
      <c r="J605" s="10" t="s">
        <v>2830</v>
      </c>
      <c r="K605" s="10">
        <v>17</v>
      </c>
      <c r="L605" s="10">
        <v>22</v>
      </c>
      <c r="M605" s="10" t="s">
        <v>4597</v>
      </c>
      <c r="N605" s="10" t="s">
        <v>2830</v>
      </c>
      <c r="O605" s="10" t="s">
        <v>5029</v>
      </c>
      <c r="P605" s="10" t="s">
        <v>5224</v>
      </c>
      <c r="R605" s="10" t="s">
        <v>5593</v>
      </c>
      <c r="S605" s="10" t="s">
        <v>5885</v>
      </c>
      <c r="AB605" s="11"/>
      <c r="AE605" s="10" t="s">
        <v>2830</v>
      </c>
      <c r="AF605" s="10" t="s">
        <v>5982</v>
      </c>
      <c r="AG605" s="10" t="s">
        <v>5988</v>
      </c>
    </row>
    <row r="606" spans="1:33" s="10" customFormat="1" x14ac:dyDescent="0.3">
      <c r="A606" s="9">
        <v>605</v>
      </c>
      <c r="B606" s="9" t="s">
        <v>3157</v>
      </c>
      <c r="C606" s="10" t="s">
        <v>3434</v>
      </c>
      <c r="D606" s="10" t="s">
        <v>3789</v>
      </c>
      <c r="F606" s="10" t="s">
        <v>4076</v>
      </c>
      <c r="G606" s="11"/>
      <c r="H606" s="10">
        <v>2007</v>
      </c>
      <c r="I606" s="10" t="s">
        <v>4230</v>
      </c>
      <c r="J606" s="10" t="s">
        <v>2868</v>
      </c>
      <c r="K606" s="10">
        <v>18</v>
      </c>
      <c r="L606" s="10">
        <v>20</v>
      </c>
      <c r="M606" s="10" t="s">
        <v>4598</v>
      </c>
      <c r="N606" s="10" t="s">
        <v>4783</v>
      </c>
      <c r="O606" s="10" t="s">
        <v>2830</v>
      </c>
      <c r="P606" s="10" t="s">
        <v>2830</v>
      </c>
      <c r="R606" s="10" t="s">
        <v>5594</v>
      </c>
      <c r="S606" s="10" t="s">
        <v>2830</v>
      </c>
      <c r="AB606" s="11"/>
      <c r="AE606" s="10" t="s">
        <v>2830</v>
      </c>
      <c r="AF606" s="10" t="s">
        <v>5981</v>
      </c>
      <c r="AG606" s="10" t="s">
        <v>5988</v>
      </c>
    </row>
    <row r="607" spans="1:33" s="10" customFormat="1" x14ac:dyDescent="0.3">
      <c r="A607" s="12">
        <v>606</v>
      </c>
      <c r="B607" s="13" t="s">
        <v>3157</v>
      </c>
      <c r="C607" s="10" t="s">
        <v>3435</v>
      </c>
      <c r="D607" s="10" t="s">
        <v>3790</v>
      </c>
      <c r="F607" s="10" t="s">
        <v>3864</v>
      </c>
      <c r="G607" s="11"/>
      <c r="H607" s="10">
        <v>2007</v>
      </c>
      <c r="I607" s="10" t="s">
        <v>4231</v>
      </c>
      <c r="J607" s="10" t="s">
        <v>2830</v>
      </c>
      <c r="K607" s="10">
        <v>244</v>
      </c>
      <c r="L607" s="10">
        <v>265</v>
      </c>
      <c r="M607" s="10" t="s">
        <v>4599</v>
      </c>
      <c r="N607" s="10" t="s">
        <v>4677</v>
      </c>
      <c r="O607" s="10" t="s">
        <v>5030</v>
      </c>
      <c r="P607" s="10" t="s">
        <v>5225</v>
      </c>
      <c r="R607" s="10" t="s">
        <v>5595</v>
      </c>
      <c r="S607" s="10" t="s">
        <v>2830</v>
      </c>
      <c r="AB607" s="11"/>
      <c r="AE607" s="10" t="s">
        <v>5936</v>
      </c>
      <c r="AF607" s="10" t="s">
        <v>5982</v>
      </c>
      <c r="AG607" s="10" t="s">
        <v>5988</v>
      </c>
    </row>
    <row r="608" spans="1:33" s="10" customFormat="1" x14ac:dyDescent="0.3">
      <c r="A608" s="9">
        <v>607</v>
      </c>
      <c r="B608" s="9" t="s">
        <v>3157</v>
      </c>
      <c r="C608" s="10" t="s">
        <v>3436</v>
      </c>
      <c r="D608" s="10" t="s">
        <v>3787</v>
      </c>
      <c r="F608" s="10" t="s">
        <v>3864</v>
      </c>
      <c r="G608" s="11"/>
      <c r="H608" s="10">
        <v>2007</v>
      </c>
      <c r="I608" s="10" t="s">
        <v>4232</v>
      </c>
      <c r="J608" s="10" t="s">
        <v>2830</v>
      </c>
      <c r="K608" s="10">
        <v>928</v>
      </c>
      <c r="L608" s="10">
        <v>939</v>
      </c>
      <c r="M608" s="10" t="s">
        <v>4600</v>
      </c>
      <c r="N608" s="10" t="s">
        <v>4677</v>
      </c>
      <c r="O608" s="10" t="s">
        <v>5031</v>
      </c>
      <c r="P608" s="10" t="s">
        <v>5226</v>
      </c>
      <c r="R608" s="10" t="s">
        <v>5596</v>
      </c>
      <c r="S608" s="10" t="s">
        <v>5886</v>
      </c>
      <c r="AB608" s="11"/>
      <c r="AE608" s="10" t="s">
        <v>5936</v>
      </c>
      <c r="AF608" s="10" t="s">
        <v>5982</v>
      </c>
      <c r="AG608" s="10" t="s">
        <v>5988</v>
      </c>
    </row>
    <row r="609" spans="1:33" s="10" customFormat="1" x14ac:dyDescent="0.3">
      <c r="A609" s="12">
        <v>608</v>
      </c>
      <c r="B609" s="13" t="s">
        <v>3157</v>
      </c>
      <c r="C609" s="10" t="s">
        <v>3437</v>
      </c>
      <c r="D609" s="10" t="s">
        <v>3518</v>
      </c>
      <c r="F609" s="10" t="s">
        <v>3866</v>
      </c>
      <c r="G609" s="11"/>
      <c r="H609" s="10">
        <v>2006</v>
      </c>
      <c r="I609" s="10" t="s">
        <v>4233</v>
      </c>
      <c r="J609" s="10" t="s">
        <v>2830</v>
      </c>
      <c r="M609" s="10" t="s">
        <v>4601</v>
      </c>
      <c r="N609" s="10" t="s">
        <v>4679</v>
      </c>
      <c r="O609" s="10" t="s">
        <v>5032</v>
      </c>
      <c r="P609" s="10" t="s">
        <v>2830</v>
      </c>
      <c r="R609" s="10" t="s">
        <v>5597</v>
      </c>
      <c r="S609" s="10" t="s">
        <v>2830</v>
      </c>
      <c r="AB609" s="11"/>
      <c r="AE609" s="10" t="s">
        <v>2830</v>
      </c>
      <c r="AF609" s="10" t="s">
        <v>5983</v>
      </c>
      <c r="AG609" s="10" t="s">
        <v>5988</v>
      </c>
    </row>
    <row r="610" spans="1:33" s="10" customFormat="1" x14ac:dyDescent="0.3">
      <c r="A610" s="9">
        <v>609</v>
      </c>
      <c r="B610" s="9" t="s">
        <v>3157</v>
      </c>
      <c r="C610" s="10" t="s">
        <v>3438</v>
      </c>
      <c r="D610" s="10" t="s">
        <v>3791</v>
      </c>
      <c r="F610" s="10" t="s">
        <v>4077</v>
      </c>
      <c r="G610" s="11"/>
      <c r="H610" s="10">
        <v>2006</v>
      </c>
      <c r="I610" s="10" t="s">
        <v>2830</v>
      </c>
      <c r="J610" s="10" t="s">
        <v>2830</v>
      </c>
      <c r="K610" s="10">
        <v>355</v>
      </c>
      <c r="L610" s="10">
        <v>360</v>
      </c>
      <c r="M610" s="10" t="s">
        <v>4602</v>
      </c>
      <c r="N610" s="10" t="s">
        <v>2830</v>
      </c>
      <c r="O610" s="10" t="s">
        <v>5033</v>
      </c>
      <c r="P610" s="10" t="s">
        <v>5227</v>
      </c>
      <c r="R610" s="10" t="s">
        <v>5598</v>
      </c>
      <c r="S610" s="10" t="s">
        <v>2830</v>
      </c>
      <c r="AB610" s="11"/>
      <c r="AE610" s="10" t="s">
        <v>2830</v>
      </c>
      <c r="AF610" s="10" t="s">
        <v>5982</v>
      </c>
      <c r="AG610" s="10" t="s">
        <v>5988</v>
      </c>
    </row>
    <row r="611" spans="1:33" s="10" customFormat="1" x14ac:dyDescent="0.3">
      <c r="A611" s="12">
        <v>610</v>
      </c>
      <c r="B611" s="13" t="s">
        <v>3157</v>
      </c>
      <c r="C611" s="10" t="s">
        <v>3439</v>
      </c>
      <c r="D611" s="10" t="s">
        <v>3786</v>
      </c>
      <c r="F611" s="10" t="s">
        <v>4078</v>
      </c>
      <c r="G611" s="11"/>
      <c r="H611" s="10">
        <v>2006</v>
      </c>
      <c r="I611" s="10" t="s">
        <v>2830</v>
      </c>
      <c r="J611" s="10" t="s">
        <v>2830</v>
      </c>
      <c r="K611" s="10">
        <v>19</v>
      </c>
      <c r="L611" s="10">
        <v>24</v>
      </c>
      <c r="M611" s="10" t="s">
        <v>4603</v>
      </c>
      <c r="N611" s="10" t="s">
        <v>2830</v>
      </c>
      <c r="O611" s="10" t="s">
        <v>5034</v>
      </c>
      <c r="P611" s="10" t="s">
        <v>2767</v>
      </c>
      <c r="R611" s="10" t="s">
        <v>5599</v>
      </c>
      <c r="S611" s="10" t="s">
        <v>2830</v>
      </c>
      <c r="AB611" s="11"/>
      <c r="AE611" s="10" t="s">
        <v>2830</v>
      </c>
      <c r="AF611" s="10" t="s">
        <v>5982</v>
      </c>
      <c r="AG611" s="10" t="s">
        <v>5988</v>
      </c>
    </row>
    <row r="612" spans="1:33" s="10" customFormat="1" x14ac:dyDescent="0.3">
      <c r="A612" s="9">
        <v>611</v>
      </c>
      <c r="B612" s="9" t="s">
        <v>3157</v>
      </c>
      <c r="C612" s="10" t="s">
        <v>3440</v>
      </c>
      <c r="D612" s="10" t="s">
        <v>3792</v>
      </c>
      <c r="F612" s="10" t="s">
        <v>4079</v>
      </c>
      <c r="G612" s="11"/>
      <c r="H612" s="10">
        <v>2006</v>
      </c>
      <c r="I612" s="10" t="s">
        <v>2945</v>
      </c>
      <c r="J612" s="10" t="s">
        <v>2924</v>
      </c>
      <c r="M612" s="10" t="s">
        <v>4604</v>
      </c>
      <c r="N612" s="10" t="s">
        <v>4784</v>
      </c>
      <c r="O612" s="10" t="s">
        <v>2830</v>
      </c>
      <c r="P612" s="10" t="s">
        <v>2830</v>
      </c>
      <c r="R612" s="10" t="s">
        <v>5600</v>
      </c>
      <c r="S612" s="10" t="s">
        <v>2830</v>
      </c>
      <c r="AB612" s="11"/>
      <c r="AE612" s="10" t="s">
        <v>2830</v>
      </c>
      <c r="AF612" s="10" t="s">
        <v>5981</v>
      </c>
      <c r="AG612" s="10" t="s">
        <v>5988</v>
      </c>
    </row>
    <row r="613" spans="1:33" s="10" customFormat="1" x14ac:dyDescent="0.3">
      <c r="A613" s="12">
        <v>612</v>
      </c>
      <c r="B613" s="13" t="s">
        <v>3157</v>
      </c>
      <c r="C613" s="10" t="s">
        <v>3441</v>
      </c>
      <c r="D613" s="10" t="s">
        <v>3793</v>
      </c>
      <c r="F613" s="10" t="s">
        <v>4080</v>
      </c>
      <c r="G613" s="11"/>
      <c r="H613" s="10">
        <v>2006</v>
      </c>
      <c r="I613" s="10" t="s">
        <v>4234</v>
      </c>
      <c r="J613" s="10" t="s">
        <v>2830</v>
      </c>
      <c r="K613" s="10">
        <v>145</v>
      </c>
      <c r="L613" s="10">
        <v>157</v>
      </c>
      <c r="M613" s="10" t="s">
        <v>4605</v>
      </c>
      <c r="N613" s="10" t="s">
        <v>4785</v>
      </c>
      <c r="O613" s="10" t="s">
        <v>2830</v>
      </c>
      <c r="P613" s="10" t="s">
        <v>2830</v>
      </c>
      <c r="R613" s="10" t="s">
        <v>5601</v>
      </c>
      <c r="S613" s="10" t="s">
        <v>5887</v>
      </c>
      <c r="AB613" s="11"/>
      <c r="AE613" s="10" t="s">
        <v>2830</v>
      </c>
      <c r="AF613" s="10" t="s">
        <v>5982</v>
      </c>
      <c r="AG613" s="10" t="s">
        <v>5988</v>
      </c>
    </row>
    <row r="614" spans="1:33" s="10" customFormat="1" x14ac:dyDescent="0.3">
      <c r="A614" s="9">
        <v>613</v>
      </c>
      <c r="B614" s="9" t="s">
        <v>3157</v>
      </c>
      <c r="C614" s="10" t="s">
        <v>3442</v>
      </c>
      <c r="D614" s="10" t="s">
        <v>3794</v>
      </c>
      <c r="F614" s="10" t="s">
        <v>4081</v>
      </c>
      <c r="G614" s="11"/>
      <c r="H614" s="10">
        <v>2006</v>
      </c>
      <c r="I614" s="10" t="s">
        <v>2830</v>
      </c>
      <c r="J614" s="10" t="s">
        <v>2830</v>
      </c>
      <c r="K614" s="10">
        <v>117</v>
      </c>
      <c r="L614" s="10">
        <v>130</v>
      </c>
      <c r="M614" s="10" t="s">
        <v>4606</v>
      </c>
      <c r="N614" s="10" t="s">
        <v>2830</v>
      </c>
      <c r="O614" s="10" t="s">
        <v>2830</v>
      </c>
      <c r="P614" s="10" t="s">
        <v>2830</v>
      </c>
      <c r="R614" s="10" t="s">
        <v>5602</v>
      </c>
      <c r="S614" s="10" t="s">
        <v>2830</v>
      </c>
      <c r="AB614" s="11"/>
      <c r="AE614" s="10" t="s">
        <v>5935</v>
      </c>
      <c r="AF614" s="10" t="s">
        <v>5982</v>
      </c>
      <c r="AG614" s="10" t="s">
        <v>5988</v>
      </c>
    </row>
    <row r="615" spans="1:33" s="10" customFormat="1" x14ac:dyDescent="0.3">
      <c r="A615" s="12">
        <v>614</v>
      </c>
      <c r="B615" s="13" t="s">
        <v>3157</v>
      </c>
      <c r="C615" s="10" t="s">
        <v>3443</v>
      </c>
      <c r="D615" s="10" t="s">
        <v>3795</v>
      </c>
      <c r="F615" s="10" t="s">
        <v>4082</v>
      </c>
      <c r="G615" s="11"/>
      <c r="H615" s="10">
        <v>2006</v>
      </c>
      <c r="I615" s="10" t="s">
        <v>2830</v>
      </c>
      <c r="J615" s="10" t="s">
        <v>2830</v>
      </c>
      <c r="K615" s="10">
        <v>187</v>
      </c>
      <c r="L615" s="10">
        <v>203</v>
      </c>
      <c r="M615" s="10" t="s">
        <v>4607</v>
      </c>
      <c r="N615" s="10" t="s">
        <v>2830</v>
      </c>
      <c r="O615" s="10" t="s">
        <v>2830</v>
      </c>
      <c r="P615" s="10" t="s">
        <v>2830</v>
      </c>
      <c r="R615" s="10" t="s">
        <v>5603</v>
      </c>
      <c r="S615" s="10" t="s">
        <v>2830</v>
      </c>
      <c r="AB615" s="11"/>
      <c r="AE615" s="10" t="s">
        <v>5935</v>
      </c>
      <c r="AF615" s="10" t="s">
        <v>5982</v>
      </c>
      <c r="AG615" s="10" t="s">
        <v>5988</v>
      </c>
    </row>
    <row r="616" spans="1:33" s="10" customFormat="1" x14ac:dyDescent="0.3">
      <c r="A616" s="9">
        <v>615</v>
      </c>
      <c r="B616" s="9" t="s">
        <v>3157</v>
      </c>
      <c r="C616" s="10" t="s">
        <v>3444</v>
      </c>
      <c r="D616" s="10" t="s">
        <v>3796</v>
      </c>
      <c r="F616" s="10" t="s">
        <v>4083</v>
      </c>
      <c r="G616" s="11"/>
      <c r="H616" s="10">
        <v>2005</v>
      </c>
      <c r="I616" s="10" t="s">
        <v>2830</v>
      </c>
      <c r="J616" s="10" t="s">
        <v>2830</v>
      </c>
      <c r="K616" s="10">
        <v>180</v>
      </c>
      <c r="L616" s="10">
        <v>184</v>
      </c>
      <c r="M616" s="10" t="s">
        <v>4608</v>
      </c>
      <c r="N616" s="10" t="s">
        <v>2830</v>
      </c>
      <c r="O616" s="10" t="s">
        <v>5035</v>
      </c>
      <c r="P616" s="10" t="s">
        <v>2830</v>
      </c>
      <c r="R616" s="10" t="s">
        <v>5604</v>
      </c>
      <c r="S616" s="10" t="s">
        <v>5888</v>
      </c>
      <c r="AB616" s="11"/>
      <c r="AE616" s="10" t="s">
        <v>2830</v>
      </c>
      <c r="AF616" s="10" t="s">
        <v>5982</v>
      </c>
      <c r="AG616" s="10" t="s">
        <v>5988</v>
      </c>
    </row>
    <row r="617" spans="1:33" s="10" customFormat="1" x14ac:dyDescent="0.3">
      <c r="A617" s="12">
        <v>616</v>
      </c>
      <c r="B617" s="13" t="s">
        <v>3157</v>
      </c>
      <c r="C617" s="10" t="s">
        <v>3445</v>
      </c>
      <c r="D617" s="10" t="s">
        <v>3797</v>
      </c>
      <c r="F617" s="10" t="s">
        <v>3980</v>
      </c>
      <c r="G617" s="11"/>
      <c r="H617" s="10">
        <v>2005</v>
      </c>
      <c r="I617" s="10" t="s">
        <v>4235</v>
      </c>
      <c r="J617" s="10" t="s">
        <v>2830</v>
      </c>
      <c r="K617" s="10">
        <v>90</v>
      </c>
      <c r="L617" s="10">
        <v>95</v>
      </c>
      <c r="M617" s="10" t="s">
        <v>4609</v>
      </c>
      <c r="N617" s="10" t="s">
        <v>2830</v>
      </c>
      <c r="O617" s="10" t="s">
        <v>5036</v>
      </c>
      <c r="P617" s="10" t="s">
        <v>1538</v>
      </c>
      <c r="R617" s="10" t="s">
        <v>5605</v>
      </c>
      <c r="S617" s="10" t="s">
        <v>2830</v>
      </c>
      <c r="AB617" s="11"/>
      <c r="AE617" s="10" t="s">
        <v>2830</v>
      </c>
      <c r="AF617" s="10" t="s">
        <v>5982</v>
      </c>
      <c r="AG617" s="10" t="s">
        <v>5988</v>
      </c>
    </row>
    <row r="618" spans="1:33" s="10" customFormat="1" x14ac:dyDescent="0.3">
      <c r="A618" s="9">
        <v>617</v>
      </c>
      <c r="B618" s="9" t="s">
        <v>3157</v>
      </c>
      <c r="C618" s="10" t="s">
        <v>3446</v>
      </c>
      <c r="D618" s="10" t="s">
        <v>3798</v>
      </c>
      <c r="F618" s="10" t="s">
        <v>4084</v>
      </c>
      <c r="G618" s="11"/>
      <c r="H618" s="10">
        <v>2005</v>
      </c>
      <c r="I618" s="10" t="s">
        <v>4236</v>
      </c>
      <c r="J618" s="10" t="s">
        <v>2830</v>
      </c>
      <c r="M618" s="10" t="s">
        <v>4610</v>
      </c>
      <c r="N618" s="10" t="s">
        <v>4786</v>
      </c>
      <c r="O618" s="10" t="s">
        <v>2830</v>
      </c>
      <c r="P618" s="10" t="s">
        <v>2830</v>
      </c>
      <c r="R618" s="10" t="s">
        <v>5606</v>
      </c>
      <c r="S618" s="10" t="s">
        <v>2830</v>
      </c>
      <c r="AB618" s="11"/>
      <c r="AE618" s="10" t="s">
        <v>2830</v>
      </c>
      <c r="AF618" s="10" t="s">
        <v>5982</v>
      </c>
      <c r="AG618" s="10" t="s">
        <v>5988</v>
      </c>
    </row>
    <row r="619" spans="1:33" s="10" customFormat="1" x14ac:dyDescent="0.3">
      <c r="A619" s="12">
        <v>618</v>
      </c>
      <c r="B619" s="13" t="s">
        <v>3157</v>
      </c>
      <c r="C619" s="10" t="s">
        <v>3446</v>
      </c>
      <c r="D619" s="10" t="s">
        <v>3798</v>
      </c>
      <c r="F619" s="10" t="s">
        <v>4084</v>
      </c>
      <c r="G619" s="11"/>
      <c r="H619" s="10">
        <v>2005</v>
      </c>
      <c r="I619" s="10" t="s">
        <v>2830</v>
      </c>
      <c r="J619" s="10" t="s">
        <v>2830</v>
      </c>
      <c r="K619" s="10">
        <v>2337</v>
      </c>
      <c r="L619" s="10">
        <v>2341</v>
      </c>
      <c r="M619" s="10" t="s">
        <v>4610</v>
      </c>
      <c r="N619" s="10" t="s">
        <v>4786</v>
      </c>
      <c r="O619" s="10" t="s">
        <v>2830</v>
      </c>
      <c r="P619" s="10" t="s">
        <v>2830</v>
      </c>
      <c r="R619" s="10" t="s">
        <v>5607</v>
      </c>
      <c r="S619" s="10" t="s">
        <v>2830</v>
      </c>
      <c r="AB619" s="11"/>
      <c r="AE619" s="10" t="s">
        <v>2830</v>
      </c>
      <c r="AF619" s="10" t="s">
        <v>5982</v>
      </c>
      <c r="AG619" s="10" t="s">
        <v>5988</v>
      </c>
    </row>
    <row r="620" spans="1:33" s="10" customFormat="1" x14ac:dyDescent="0.3">
      <c r="A620" s="9">
        <v>619</v>
      </c>
      <c r="B620" s="9" t="s">
        <v>3157</v>
      </c>
      <c r="C620" s="10" t="s">
        <v>3446</v>
      </c>
      <c r="D620" s="10" t="s">
        <v>3798</v>
      </c>
      <c r="F620" s="10" t="s">
        <v>4084</v>
      </c>
      <c r="G620" s="11"/>
      <c r="H620" s="10">
        <v>2005</v>
      </c>
      <c r="I620" s="10" t="s">
        <v>2830</v>
      </c>
      <c r="J620" s="10" t="s">
        <v>2830</v>
      </c>
      <c r="K620" s="10">
        <v>553</v>
      </c>
      <c r="L620" s="10">
        <v>557</v>
      </c>
      <c r="M620" s="10" t="s">
        <v>4610</v>
      </c>
      <c r="N620" s="10" t="s">
        <v>4786</v>
      </c>
      <c r="O620" s="10" t="s">
        <v>2830</v>
      </c>
      <c r="P620" s="10" t="s">
        <v>2830</v>
      </c>
      <c r="R620" s="10" t="s">
        <v>5608</v>
      </c>
      <c r="S620" s="10" t="s">
        <v>2830</v>
      </c>
      <c r="AB620" s="11"/>
      <c r="AE620" s="10" t="s">
        <v>2830</v>
      </c>
      <c r="AF620" s="10" t="s">
        <v>5982</v>
      </c>
      <c r="AG620" s="10" t="s">
        <v>5988</v>
      </c>
    </row>
    <row r="621" spans="1:33" s="10" customFormat="1" x14ac:dyDescent="0.3">
      <c r="A621" s="12">
        <v>620</v>
      </c>
      <c r="B621" s="13" t="s">
        <v>3157</v>
      </c>
      <c r="C621" s="10" t="s">
        <v>3446</v>
      </c>
      <c r="D621" s="10" t="s">
        <v>3798</v>
      </c>
      <c r="F621" s="10" t="s">
        <v>4084</v>
      </c>
      <c r="G621" s="11"/>
      <c r="H621" s="10">
        <v>2005</v>
      </c>
      <c r="I621" s="10" t="s">
        <v>2830</v>
      </c>
      <c r="J621" s="10" t="s">
        <v>2830</v>
      </c>
      <c r="K621" s="10">
        <v>1445</v>
      </c>
      <c r="L621" s="10">
        <v>1449</v>
      </c>
      <c r="M621" s="10" t="s">
        <v>4611</v>
      </c>
      <c r="N621" s="10" t="s">
        <v>4786</v>
      </c>
      <c r="O621" s="10" t="s">
        <v>2830</v>
      </c>
      <c r="P621" s="10" t="s">
        <v>2830</v>
      </c>
      <c r="R621" s="10" t="s">
        <v>5609</v>
      </c>
      <c r="S621" s="10" t="s">
        <v>2830</v>
      </c>
      <c r="AB621" s="11"/>
      <c r="AE621" s="10" t="s">
        <v>2830</v>
      </c>
      <c r="AF621" s="10" t="s">
        <v>5982</v>
      </c>
      <c r="AG621" s="10" t="s">
        <v>5988</v>
      </c>
    </row>
    <row r="622" spans="1:33" s="10" customFormat="1" x14ac:dyDescent="0.3">
      <c r="A622" s="9">
        <v>621</v>
      </c>
      <c r="B622" s="9" t="s">
        <v>3157</v>
      </c>
      <c r="C622" s="10" t="s">
        <v>3447</v>
      </c>
      <c r="D622" s="10" t="s">
        <v>3799</v>
      </c>
      <c r="F622" s="10" t="s">
        <v>3447</v>
      </c>
      <c r="G622" s="11"/>
      <c r="H622" s="10">
        <v>2005</v>
      </c>
      <c r="I622" s="10" t="s">
        <v>2830</v>
      </c>
      <c r="J622" s="10" t="s">
        <v>2830</v>
      </c>
      <c r="K622" s="10">
        <v>1</v>
      </c>
      <c r="L622" s="10">
        <v>472</v>
      </c>
      <c r="M622" s="10" t="s">
        <v>4612</v>
      </c>
      <c r="N622" s="10" t="s">
        <v>2830</v>
      </c>
      <c r="O622" s="10" t="s">
        <v>5037</v>
      </c>
      <c r="P622" s="10" t="s">
        <v>5228</v>
      </c>
      <c r="R622" s="10" t="s">
        <v>5610</v>
      </c>
      <c r="S622" s="10" t="s">
        <v>2830</v>
      </c>
      <c r="AB622" s="11"/>
      <c r="AE622" s="10" t="s">
        <v>5941</v>
      </c>
      <c r="AF622" s="10" t="s">
        <v>5986</v>
      </c>
      <c r="AG622" s="10" t="s">
        <v>5988</v>
      </c>
    </row>
    <row r="623" spans="1:33" s="10" customFormat="1" x14ac:dyDescent="0.3">
      <c r="A623" s="12">
        <v>622</v>
      </c>
      <c r="B623" s="13" t="s">
        <v>3157</v>
      </c>
      <c r="C623" s="10" t="s">
        <v>3447</v>
      </c>
      <c r="D623" s="10" t="s">
        <v>3799</v>
      </c>
      <c r="F623" s="10" t="s">
        <v>3447</v>
      </c>
      <c r="G623" s="11"/>
      <c r="H623" s="10">
        <v>2005</v>
      </c>
      <c r="I623" s="10" t="s">
        <v>2830</v>
      </c>
      <c r="J623" s="10" t="s">
        <v>2830</v>
      </c>
      <c r="K623" s="10">
        <v>1</v>
      </c>
      <c r="L623" s="10">
        <v>472</v>
      </c>
      <c r="M623" s="10" t="s">
        <v>4613</v>
      </c>
      <c r="N623" s="10" t="s">
        <v>2830</v>
      </c>
      <c r="O623" s="10" t="s">
        <v>5038</v>
      </c>
      <c r="P623" s="10" t="s">
        <v>5229</v>
      </c>
      <c r="R623" s="10" t="s">
        <v>5611</v>
      </c>
      <c r="S623" s="10" t="s">
        <v>2830</v>
      </c>
      <c r="AB623" s="11"/>
      <c r="AE623" s="10" t="s">
        <v>5964</v>
      </c>
      <c r="AF623" s="10" t="s">
        <v>5986</v>
      </c>
      <c r="AG623" s="10" t="s">
        <v>5988</v>
      </c>
    </row>
    <row r="624" spans="1:33" s="10" customFormat="1" x14ac:dyDescent="0.3">
      <c r="A624" s="9">
        <v>623</v>
      </c>
      <c r="B624" s="9" t="s">
        <v>3157</v>
      </c>
      <c r="C624" s="10" t="s">
        <v>3448</v>
      </c>
      <c r="D624" s="10" t="s">
        <v>3800</v>
      </c>
      <c r="F624" s="10" t="s">
        <v>4072</v>
      </c>
      <c r="G624" s="11"/>
      <c r="H624" s="10">
        <v>2005</v>
      </c>
      <c r="I624" s="10" t="s">
        <v>2830</v>
      </c>
      <c r="J624" s="10" t="s">
        <v>2830</v>
      </c>
      <c r="M624" s="10" t="s">
        <v>4614</v>
      </c>
      <c r="N624" s="10" t="s">
        <v>4782</v>
      </c>
      <c r="O624" s="10" t="s">
        <v>2830</v>
      </c>
      <c r="P624" s="10" t="s">
        <v>5230</v>
      </c>
      <c r="R624" s="10" t="s">
        <v>5612</v>
      </c>
      <c r="S624" s="10" t="s">
        <v>2830</v>
      </c>
      <c r="AB624" s="11"/>
      <c r="AE624" s="10" t="s">
        <v>5966</v>
      </c>
      <c r="AF624" s="10" t="s">
        <v>5982</v>
      </c>
      <c r="AG624" s="10" t="s">
        <v>5988</v>
      </c>
    </row>
    <row r="625" spans="1:33" s="10" customFormat="1" x14ac:dyDescent="0.3">
      <c r="A625" s="12">
        <v>624</v>
      </c>
      <c r="B625" s="13" t="s">
        <v>3157</v>
      </c>
      <c r="C625" s="10" t="s">
        <v>3449</v>
      </c>
      <c r="D625" s="10" t="s">
        <v>3801</v>
      </c>
      <c r="F625" s="10" t="s">
        <v>3449</v>
      </c>
      <c r="G625" s="11"/>
      <c r="H625" s="10">
        <v>2005</v>
      </c>
      <c r="I625" s="10" t="s">
        <v>2830</v>
      </c>
      <c r="J625" s="10" t="s">
        <v>2830</v>
      </c>
      <c r="M625" s="10" t="s">
        <v>4615</v>
      </c>
      <c r="N625" s="10" t="s">
        <v>2830</v>
      </c>
      <c r="O625" s="10" t="s">
        <v>5039</v>
      </c>
      <c r="P625" s="10" t="s">
        <v>5231</v>
      </c>
      <c r="R625" s="10" t="s">
        <v>5613</v>
      </c>
      <c r="S625" s="10" t="s">
        <v>2830</v>
      </c>
      <c r="AB625" s="11"/>
      <c r="AE625" s="10" t="s">
        <v>5928</v>
      </c>
      <c r="AF625" s="10" t="s">
        <v>5986</v>
      </c>
      <c r="AG625" s="10" t="s">
        <v>5988</v>
      </c>
    </row>
    <row r="626" spans="1:33" s="10" customFormat="1" x14ac:dyDescent="0.3">
      <c r="A626" s="9">
        <v>625</v>
      </c>
      <c r="B626" s="9" t="s">
        <v>3157</v>
      </c>
      <c r="C626" s="10" t="s">
        <v>3450</v>
      </c>
      <c r="D626" s="10" t="s">
        <v>3802</v>
      </c>
      <c r="F626" s="10" t="s">
        <v>3848</v>
      </c>
      <c r="G626" s="11"/>
      <c r="H626" s="10">
        <v>2005</v>
      </c>
      <c r="I626" s="10" t="s">
        <v>2830</v>
      </c>
      <c r="J626" s="10" t="s">
        <v>2830</v>
      </c>
      <c r="K626" s="10">
        <v>401</v>
      </c>
      <c r="L626" s="10">
        <v>410</v>
      </c>
      <c r="M626" s="10" t="s">
        <v>4616</v>
      </c>
      <c r="N626" s="10" t="s">
        <v>2830</v>
      </c>
      <c r="O626" s="10" t="s">
        <v>2830</v>
      </c>
      <c r="P626" s="10" t="s">
        <v>5232</v>
      </c>
      <c r="R626" s="10" t="s">
        <v>5614</v>
      </c>
      <c r="S626" s="10" t="s">
        <v>5889</v>
      </c>
      <c r="AB626" s="11"/>
      <c r="AE626" s="10" t="s">
        <v>3155</v>
      </c>
      <c r="AF626" s="10" t="s">
        <v>5982</v>
      </c>
      <c r="AG626" s="10" t="s">
        <v>5988</v>
      </c>
    </row>
    <row r="627" spans="1:33" s="10" customFormat="1" x14ac:dyDescent="0.3">
      <c r="A627" s="12">
        <v>626</v>
      </c>
      <c r="B627" s="13" t="s">
        <v>3157</v>
      </c>
      <c r="C627" s="10" t="s">
        <v>3451</v>
      </c>
      <c r="D627" s="10" t="s">
        <v>3803</v>
      </c>
      <c r="F627" s="10" t="s">
        <v>4085</v>
      </c>
      <c r="G627" s="11"/>
      <c r="H627" s="10">
        <v>2004</v>
      </c>
      <c r="I627" s="10" t="s">
        <v>2869</v>
      </c>
      <c r="J627" s="10" t="s">
        <v>2830</v>
      </c>
      <c r="K627" s="10">
        <v>610</v>
      </c>
      <c r="L627" s="10">
        <v>616</v>
      </c>
      <c r="M627" s="10" t="s">
        <v>4617</v>
      </c>
      <c r="N627" s="10" t="s">
        <v>2830</v>
      </c>
      <c r="O627" s="10" t="s">
        <v>2830</v>
      </c>
      <c r="P627" s="10" t="s">
        <v>2830</v>
      </c>
      <c r="R627" s="10" t="s">
        <v>5615</v>
      </c>
      <c r="S627" s="10" t="s">
        <v>5890</v>
      </c>
      <c r="AB627" s="11"/>
      <c r="AE627" s="10" t="s">
        <v>2830</v>
      </c>
      <c r="AF627" s="10" t="s">
        <v>5982</v>
      </c>
      <c r="AG627" s="10" t="s">
        <v>5988</v>
      </c>
    </row>
    <row r="628" spans="1:33" s="10" customFormat="1" x14ac:dyDescent="0.3">
      <c r="A628" s="9">
        <v>627</v>
      </c>
      <c r="B628" s="9" t="s">
        <v>3157</v>
      </c>
      <c r="C628" s="10" t="s">
        <v>3452</v>
      </c>
      <c r="D628" s="10" t="s">
        <v>3804</v>
      </c>
      <c r="F628" s="10" t="s">
        <v>4086</v>
      </c>
      <c r="G628" s="11"/>
      <c r="H628" s="10">
        <v>2004</v>
      </c>
      <c r="I628" s="10" t="s">
        <v>2897</v>
      </c>
      <c r="J628" s="10" t="s">
        <v>2894</v>
      </c>
      <c r="K628" s="10">
        <v>6</v>
      </c>
      <c r="L628" s="10">
        <v>8</v>
      </c>
      <c r="M628" s="10" t="s">
        <v>4618</v>
      </c>
      <c r="N628" s="10" t="s">
        <v>4787</v>
      </c>
      <c r="O628" s="10" t="s">
        <v>2830</v>
      </c>
      <c r="P628" s="10" t="s">
        <v>2830</v>
      </c>
      <c r="R628" s="10" t="s">
        <v>5616</v>
      </c>
      <c r="S628" s="10" t="s">
        <v>2830</v>
      </c>
      <c r="AB628" s="11"/>
      <c r="AE628" s="10" t="s">
        <v>2830</v>
      </c>
      <c r="AF628" s="10" t="s">
        <v>5985</v>
      </c>
      <c r="AG628" s="10" t="s">
        <v>5988</v>
      </c>
    </row>
    <row r="629" spans="1:33" s="10" customFormat="1" x14ac:dyDescent="0.3">
      <c r="A629" s="12">
        <v>628</v>
      </c>
      <c r="B629" s="13" t="s">
        <v>3157</v>
      </c>
      <c r="C629" s="10" t="s">
        <v>3453</v>
      </c>
      <c r="D629" s="10" t="s">
        <v>3805</v>
      </c>
      <c r="F629" s="10" t="s">
        <v>4069</v>
      </c>
      <c r="G629" s="11"/>
      <c r="H629" s="10">
        <v>2003</v>
      </c>
      <c r="I629" s="10" t="s">
        <v>2887</v>
      </c>
      <c r="J629" s="10" t="s">
        <v>2830</v>
      </c>
      <c r="K629" s="10">
        <v>3213</v>
      </c>
      <c r="L629" s="10">
        <v>3225</v>
      </c>
      <c r="M629" s="10" t="s">
        <v>4619</v>
      </c>
      <c r="N629" s="10" t="s">
        <v>4779</v>
      </c>
      <c r="O629" s="10" t="s">
        <v>5040</v>
      </c>
      <c r="P629" s="10" t="s">
        <v>5233</v>
      </c>
      <c r="R629" s="10" t="s">
        <v>5617</v>
      </c>
      <c r="S629" s="10" t="s">
        <v>2830</v>
      </c>
      <c r="AB629" s="11"/>
      <c r="AE629" s="10" t="s">
        <v>2830</v>
      </c>
      <c r="AF629" s="10" t="s">
        <v>5982</v>
      </c>
      <c r="AG629" s="10" t="s">
        <v>5988</v>
      </c>
    </row>
    <row r="630" spans="1:33" s="10" customFormat="1" x14ac:dyDescent="0.3">
      <c r="A630" s="9">
        <v>629</v>
      </c>
      <c r="B630" s="9" t="s">
        <v>3157</v>
      </c>
      <c r="C630" s="10" t="s">
        <v>3454</v>
      </c>
      <c r="D630" s="10" t="s">
        <v>3806</v>
      </c>
      <c r="F630" s="10" t="s">
        <v>4087</v>
      </c>
      <c r="G630" s="11"/>
      <c r="H630" s="10">
        <v>2003</v>
      </c>
      <c r="I630" s="10" t="s">
        <v>4220</v>
      </c>
      <c r="J630" s="10" t="s">
        <v>2894</v>
      </c>
      <c r="K630" s="10">
        <v>315</v>
      </c>
      <c r="L630" s="10">
        <v>321</v>
      </c>
      <c r="M630" s="10" t="s">
        <v>4620</v>
      </c>
      <c r="N630" s="10" t="s">
        <v>4788</v>
      </c>
      <c r="O630" s="10" t="s">
        <v>2830</v>
      </c>
      <c r="P630" s="10" t="s">
        <v>5234</v>
      </c>
      <c r="R630" s="10" t="s">
        <v>5618</v>
      </c>
      <c r="S630" s="10" t="s">
        <v>2830</v>
      </c>
      <c r="AB630" s="11"/>
      <c r="AE630" s="10" t="s">
        <v>2830</v>
      </c>
      <c r="AF630" s="10" t="s">
        <v>5985</v>
      </c>
      <c r="AG630" s="10" t="s">
        <v>5988</v>
      </c>
    </row>
    <row r="631" spans="1:33" s="10" customFormat="1" x14ac:dyDescent="0.3">
      <c r="A631" s="12">
        <v>630</v>
      </c>
      <c r="B631" s="13" t="s">
        <v>3157</v>
      </c>
      <c r="C631" s="10" t="s">
        <v>3455</v>
      </c>
      <c r="D631" s="10" t="s">
        <v>3807</v>
      </c>
      <c r="F631" s="10" t="s">
        <v>4088</v>
      </c>
      <c r="G631" s="11"/>
      <c r="H631" s="10">
        <v>2003</v>
      </c>
      <c r="I631" s="10" t="s">
        <v>4237</v>
      </c>
      <c r="J631" s="10" t="s">
        <v>2830</v>
      </c>
      <c r="K631" s="10">
        <v>255</v>
      </c>
      <c r="L631" s="10">
        <v>264</v>
      </c>
      <c r="M631" s="10" t="s">
        <v>4621</v>
      </c>
      <c r="N631" s="10" t="s">
        <v>4789</v>
      </c>
      <c r="O631" s="10" t="s">
        <v>5041</v>
      </c>
      <c r="P631" s="10" t="s">
        <v>2458</v>
      </c>
      <c r="R631" s="10" t="s">
        <v>5619</v>
      </c>
      <c r="S631" s="10" t="s">
        <v>2830</v>
      </c>
      <c r="AB631" s="11"/>
      <c r="AE631" s="10" t="s">
        <v>5908</v>
      </c>
      <c r="AF631" s="10" t="s">
        <v>5982</v>
      </c>
      <c r="AG631" s="10" t="s">
        <v>5988</v>
      </c>
    </row>
    <row r="632" spans="1:33" s="10" customFormat="1" x14ac:dyDescent="0.3">
      <c r="A632" s="9">
        <v>631</v>
      </c>
      <c r="B632" s="9" t="s">
        <v>3157</v>
      </c>
      <c r="C632" s="10" t="s">
        <v>3456</v>
      </c>
      <c r="D632" s="10" t="s">
        <v>3808</v>
      </c>
      <c r="F632" s="10" t="s">
        <v>3952</v>
      </c>
      <c r="G632" s="11"/>
      <c r="H632" s="10">
        <v>2002</v>
      </c>
      <c r="I632" s="10" t="s">
        <v>4238</v>
      </c>
      <c r="J632" s="10" t="s">
        <v>2830</v>
      </c>
      <c r="K632" s="10">
        <v>479</v>
      </c>
      <c r="L632" s="10">
        <v>489</v>
      </c>
      <c r="M632" s="10" t="s">
        <v>4622</v>
      </c>
      <c r="N632" s="10" t="s">
        <v>4732</v>
      </c>
      <c r="O632" s="10" t="s">
        <v>2830</v>
      </c>
      <c r="P632" s="10" t="s">
        <v>5235</v>
      </c>
      <c r="R632" s="10" t="s">
        <v>5620</v>
      </c>
      <c r="S632" s="10" t="s">
        <v>5891</v>
      </c>
      <c r="AB632" s="11"/>
      <c r="AE632" s="10" t="s">
        <v>2830</v>
      </c>
      <c r="AF632" s="10" t="s">
        <v>5982</v>
      </c>
      <c r="AG632" s="10" t="s">
        <v>5988</v>
      </c>
    </row>
    <row r="633" spans="1:33" s="10" customFormat="1" x14ac:dyDescent="0.3">
      <c r="A633" s="12">
        <v>632</v>
      </c>
      <c r="B633" s="13" t="s">
        <v>3157</v>
      </c>
      <c r="C633" s="10" t="s">
        <v>3457</v>
      </c>
      <c r="D633" s="10" t="s">
        <v>3518</v>
      </c>
      <c r="F633" s="10" t="s">
        <v>3864</v>
      </c>
      <c r="G633" s="11"/>
      <c r="H633" s="10">
        <v>2001</v>
      </c>
      <c r="I633" s="10" t="s">
        <v>4239</v>
      </c>
      <c r="J633" s="10" t="s">
        <v>2830</v>
      </c>
      <c r="K633" s="10">
        <v>1</v>
      </c>
      <c r="L633" s="10">
        <v>361</v>
      </c>
      <c r="M633" s="10" t="s">
        <v>4623</v>
      </c>
      <c r="N633" s="10" t="s">
        <v>4677</v>
      </c>
      <c r="O633" s="10" t="s">
        <v>5042</v>
      </c>
      <c r="P633" s="10" t="s">
        <v>2830</v>
      </c>
      <c r="R633" s="10" t="s">
        <v>5621</v>
      </c>
      <c r="S633" s="10" t="s">
        <v>2830</v>
      </c>
      <c r="AB633" s="11"/>
      <c r="AE633" s="10" t="s">
        <v>5936</v>
      </c>
      <c r="AF633" s="10" t="s">
        <v>5983</v>
      </c>
      <c r="AG633" s="10" t="s">
        <v>5988</v>
      </c>
    </row>
    <row r="634" spans="1:33" s="10" customFormat="1" x14ac:dyDescent="0.3">
      <c r="A634" s="9">
        <v>633</v>
      </c>
      <c r="B634" s="9" t="s">
        <v>3157</v>
      </c>
      <c r="C634" s="10" t="s">
        <v>3458</v>
      </c>
      <c r="D634" s="10" t="s">
        <v>3809</v>
      </c>
      <c r="F634" s="10" t="s">
        <v>4089</v>
      </c>
      <c r="G634" s="11"/>
      <c r="H634" s="10">
        <v>2000</v>
      </c>
      <c r="I634" s="10" t="s">
        <v>2830</v>
      </c>
      <c r="J634" s="10" t="s">
        <v>2830</v>
      </c>
      <c r="M634" s="10" t="s">
        <v>4624</v>
      </c>
      <c r="N634" s="10" t="s">
        <v>4790</v>
      </c>
      <c r="O634" s="10" t="s">
        <v>2830</v>
      </c>
      <c r="P634" s="10" t="s">
        <v>2830</v>
      </c>
      <c r="R634" s="10" t="s">
        <v>5622</v>
      </c>
      <c r="S634" s="10" t="s">
        <v>2830</v>
      </c>
      <c r="AB634" s="11"/>
      <c r="AE634" s="10" t="s">
        <v>2830</v>
      </c>
      <c r="AF634" s="10" t="s">
        <v>5982</v>
      </c>
      <c r="AG634" s="10" t="s">
        <v>5988</v>
      </c>
    </row>
    <row r="635" spans="1:33" s="10" customFormat="1" x14ac:dyDescent="0.3">
      <c r="A635" s="12">
        <v>634</v>
      </c>
      <c r="B635" s="13" t="s">
        <v>3157</v>
      </c>
      <c r="C635" s="10" t="s">
        <v>3459</v>
      </c>
      <c r="D635" s="10" t="s">
        <v>3810</v>
      </c>
      <c r="F635" s="10" t="s">
        <v>4090</v>
      </c>
      <c r="G635" s="11"/>
      <c r="H635" s="10">
        <v>1999</v>
      </c>
      <c r="I635" s="10" t="s">
        <v>2891</v>
      </c>
      <c r="J635" s="10" t="s">
        <v>2830</v>
      </c>
      <c r="K635" s="10">
        <v>212</v>
      </c>
      <c r="L635" s="10">
        <v>217</v>
      </c>
      <c r="M635" s="10" t="s">
        <v>4625</v>
      </c>
      <c r="N635" s="10" t="s">
        <v>2830</v>
      </c>
      <c r="O635" s="10" t="s">
        <v>2830</v>
      </c>
      <c r="P635" s="10" t="s">
        <v>2830</v>
      </c>
      <c r="R635" s="10" t="s">
        <v>5623</v>
      </c>
      <c r="S635" s="10" t="s">
        <v>2830</v>
      </c>
      <c r="AB635" s="11"/>
      <c r="AE635" s="10" t="s">
        <v>5968</v>
      </c>
      <c r="AF635" s="10" t="s">
        <v>5981</v>
      </c>
      <c r="AG635" s="10" t="s">
        <v>5988</v>
      </c>
    </row>
    <row r="636" spans="1:33" s="10" customFormat="1" x14ac:dyDescent="0.3">
      <c r="A636" s="9">
        <v>635</v>
      </c>
      <c r="B636" s="9" t="s">
        <v>3157</v>
      </c>
      <c r="C636" s="10" t="s">
        <v>3460</v>
      </c>
      <c r="D636" s="10" t="s">
        <v>3811</v>
      </c>
      <c r="F636" s="10" t="s">
        <v>4091</v>
      </c>
      <c r="G636" s="11"/>
      <c r="H636" s="10">
        <v>1997</v>
      </c>
      <c r="I636" s="10" t="s">
        <v>2885</v>
      </c>
      <c r="J636" s="10" t="s">
        <v>2924</v>
      </c>
      <c r="M636" s="10" t="s">
        <v>4626</v>
      </c>
      <c r="N636" s="10" t="s">
        <v>4791</v>
      </c>
      <c r="O636" s="10" t="s">
        <v>2830</v>
      </c>
      <c r="P636" s="10" t="s">
        <v>2830</v>
      </c>
      <c r="R636" s="10" t="s">
        <v>5624</v>
      </c>
      <c r="S636" s="10" t="s">
        <v>2830</v>
      </c>
      <c r="AB636" s="11"/>
      <c r="AE636" s="10" t="s">
        <v>5969</v>
      </c>
      <c r="AF636" s="10" t="s">
        <v>5981</v>
      </c>
      <c r="AG636" s="10" t="s">
        <v>5988</v>
      </c>
    </row>
    <row r="637" spans="1:33" s="10" customFormat="1" x14ac:dyDescent="0.3">
      <c r="A637" s="12">
        <v>636</v>
      </c>
      <c r="B637" s="13" t="s">
        <v>3157</v>
      </c>
      <c r="C637" s="10" t="s">
        <v>3461</v>
      </c>
      <c r="D637" s="10" t="s">
        <v>3812</v>
      </c>
      <c r="F637" s="10" t="s">
        <v>4092</v>
      </c>
      <c r="G637" s="11"/>
      <c r="H637" s="10">
        <v>1997</v>
      </c>
      <c r="I637" s="10" t="s">
        <v>4240</v>
      </c>
      <c r="J637" s="10" t="s">
        <v>2830</v>
      </c>
      <c r="K637" s="10">
        <v>940</v>
      </c>
      <c r="L637" s="10">
        <v>944</v>
      </c>
      <c r="M637" s="10" t="s">
        <v>4627</v>
      </c>
      <c r="N637" s="10" t="s">
        <v>4792</v>
      </c>
      <c r="O637" s="10" t="s">
        <v>2830</v>
      </c>
      <c r="P637" s="10" t="s">
        <v>5236</v>
      </c>
      <c r="R637" s="10" t="s">
        <v>5625</v>
      </c>
      <c r="S637" s="10" t="s">
        <v>2830</v>
      </c>
      <c r="AB637" s="11"/>
      <c r="AE637" s="10" t="s">
        <v>5923</v>
      </c>
      <c r="AF637" s="10" t="s">
        <v>5981</v>
      </c>
      <c r="AG637" s="10" t="s">
        <v>5988</v>
      </c>
    </row>
    <row r="638" spans="1:33" s="10" customFormat="1" x14ac:dyDescent="0.3">
      <c r="A638" s="9">
        <v>637</v>
      </c>
      <c r="B638" s="9" t="s">
        <v>3157</v>
      </c>
      <c r="C638" s="10" t="s">
        <v>3462</v>
      </c>
      <c r="D638" s="10" t="s">
        <v>3813</v>
      </c>
      <c r="F638" s="10" t="s">
        <v>4093</v>
      </c>
      <c r="G638" s="11"/>
      <c r="H638" s="10">
        <v>1995</v>
      </c>
      <c r="I638" s="10" t="s">
        <v>2998</v>
      </c>
      <c r="J638" s="10" t="s">
        <v>4113</v>
      </c>
      <c r="M638" s="10" t="s">
        <v>4628</v>
      </c>
      <c r="N638" s="10" t="s">
        <v>4793</v>
      </c>
      <c r="O638" s="10" t="s">
        <v>2830</v>
      </c>
      <c r="P638" s="10" t="s">
        <v>2830</v>
      </c>
      <c r="R638" s="10" t="s">
        <v>5626</v>
      </c>
      <c r="S638" s="10" t="s">
        <v>2830</v>
      </c>
      <c r="AB638" s="11"/>
      <c r="AE638" s="10" t="s">
        <v>5970</v>
      </c>
      <c r="AF638" s="10" t="s">
        <v>5981</v>
      </c>
      <c r="AG638" s="10" t="s">
        <v>5988</v>
      </c>
    </row>
    <row r="639" spans="1:33" s="10" customFormat="1" x14ac:dyDescent="0.3">
      <c r="A639" s="12">
        <v>638</v>
      </c>
      <c r="B639" s="13" t="s">
        <v>3157</v>
      </c>
      <c r="C639" s="10" t="s">
        <v>3463</v>
      </c>
      <c r="D639" s="10" t="s">
        <v>3814</v>
      </c>
      <c r="F639" s="10" t="s">
        <v>2830</v>
      </c>
      <c r="G639" s="11"/>
      <c r="H639" s="10">
        <v>1994</v>
      </c>
      <c r="I639" s="10" t="s">
        <v>2830</v>
      </c>
      <c r="J639" s="10" t="s">
        <v>2830</v>
      </c>
      <c r="K639" s="10">
        <v>481</v>
      </c>
      <c r="L639" s="10">
        <v>486</v>
      </c>
      <c r="M639" s="10" t="s">
        <v>4629</v>
      </c>
      <c r="N639" s="10" t="s">
        <v>2830</v>
      </c>
      <c r="O639" s="10" t="s">
        <v>2830</v>
      </c>
      <c r="P639" s="10" t="s">
        <v>2830</v>
      </c>
      <c r="R639" s="10" t="s">
        <v>5627</v>
      </c>
      <c r="S639" s="10" t="s">
        <v>2830</v>
      </c>
      <c r="AB639" s="11"/>
      <c r="AE639" s="10" t="s">
        <v>2830</v>
      </c>
      <c r="AF639" s="10" t="s">
        <v>5982</v>
      </c>
      <c r="AG639" s="10" t="s">
        <v>5988</v>
      </c>
    </row>
    <row r="640" spans="1:33" s="10" customFormat="1" x14ac:dyDescent="0.3">
      <c r="A640" s="9">
        <v>639</v>
      </c>
      <c r="B640" s="9" t="s">
        <v>3157</v>
      </c>
      <c r="C640" s="10" t="s">
        <v>3464</v>
      </c>
      <c r="D640" s="10" t="s">
        <v>3815</v>
      </c>
      <c r="F640" s="10" t="s">
        <v>4094</v>
      </c>
      <c r="G640" s="11"/>
      <c r="H640" s="10">
        <v>1994</v>
      </c>
      <c r="I640" s="10" t="s">
        <v>4241</v>
      </c>
      <c r="J640" s="10" t="s">
        <v>2830</v>
      </c>
      <c r="K640" s="10">
        <v>137</v>
      </c>
      <c r="L640" s="10">
        <v>142</v>
      </c>
      <c r="M640" s="10" t="s">
        <v>4630</v>
      </c>
      <c r="N640" s="10" t="s">
        <v>2830</v>
      </c>
      <c r="O640" s="10" t="s">
        <v>5043</v>
      </c>
      <c r="P640" s="10" t="s">
        <v>5237</v>
      </c>
      <c r="R640" s="10" t="s">
        <v>5628</v>
      </c>
      <c r="S640" s="10" t="s">
        <v>2830</v>
      </c>
      <c r="AB640" s="11"/>
      <c r="AE640" s="10" t="s">
        <v>3155</v>
      </c>
      <c r="AF640" s="10" t="s">
        <v>5982</v>
      </c>
      <c r="AG640" s="10" t="s">
        <v>5988</v>
      </c>
    </row>
    <row r="641" spans="1:33" s="10" customFormat="1" x14ac:dyDescent="0.3">
      <c r="A641" s="12">
        <v>640</v>
      </c>
      <c r="B641" s="13" t="s">
        <v>3157</v>
      </c>
      <c r="C641" s="10" t="s">
        <v>45</v>
      </c>
      <c r="D641" s="10" t="s">
        <v>3816</v>
      </c>
      <c r="F641" s="10" t="s">
        <v>3896</v>
      </c>
      <c r="G641" s="11"/>
      <c r="H641" s="10">
        <v>1993</v>
      </c>
      <c r="I641" s="10" t="s">
        <v>2891</v>
      </c>
      <c r="J641" s="10" t="s">
        <v>2830</v>
      </c>
      <c r="K641" s="10">
        <v>493</v>
      </c>
      <c r="L641" s="10">
        <v>498</v>
      </c>
      <c r="M641" s="10" t="s">
        <v>4631</v>
      </c>
      <c r="N641" s="10" t="s">
        <v>2830</v>
      </c>
      <c r="O641" s="10" t="s">
        <v>5044</v>
      </c>
      <c r="P641" s="10" t="s">
        <v>2830</v>
      </c>
      <c r="R641" s="10" t="s">
        <v>5629</v>
      </c>
      <c r="S641" s="10" t="s">
        <v>2830</v>
      </c>
      <c r="AB641" s="11"/>
      <c r="AE641" s="10" t="s">
        <v>5971</v>
      </c>
      <c r="AF641" s="10" t="s">
        <v>5982</v>
      </c>
      <c r="AG641" s="10" t="s">
        <v>5988</v>
      </c>
    </row>
    <row r="642" spans="1:33" s="10" customFormat="1" x14ac:dyDescent="0.3">
      <c r="A642" s="9">
        <v>641</v>
      </c>
      <c r="B642" s="9" t="s">
        <v>3157</v>
      </c>
      <c r="C642" s="10" t="s">
        <v>3465</v>
      </c>
      <c r="D642" s="10" t="s">
        <v>3817</v>
      </c>
      <c r="F642" s="10" t="s">
        <v>4095</v>
      </c>
      <c r="G642" s="11"/>
      <c r="H642" s="10">
        <v>1993</v>
      </c>
      <c r="I642" s="10" t="s">
        <v>2830</v>
      </c>
      <c r="J642" s="10" t="s">
        <v>2830</v>
      </c>
      <c r="K642" s="10">
        <v>986</v>
      </c>
      <c r="L642" s="10">
        <v>991</v>
      </c>
      <c r="M642" s="10" t="s">
        <v>4632</v>
      </c>
      <c r="N642" s="10" t="s">
        <v>2830</v>
      </c>
      <c r="O642" s="10" t="s">
        <v>5045</v>
      </c>
      <c r="P642" s="10" t="s">
        <v>2830</v>
      </c>
      <c r="R642" s="10" t="s">
        <v>5630</v>
      </c>
      <c r="S642" s="10" t="s">
        <v>2830</v>
      </c>
      <c r="AB642" s="11"/>
      <c r="AE642" s="10" t="s">
        <v>5972</v>
      </c>
      <c r="AF642" s="10" t="s">
        <v>5982</v>
      </c>
      <c r="AG642" s="10" t="s">
        <v>5988</v>
      </c>
    </row>
    <row r="643" spans="1:33" s="10" customFormat="1" x14ac:dyDescent="0.3">
      <c r="A643" s="12">
        <v>642</v>
      </c>
      <c r="B643" s="13" t="s">
        <v>3157</v>
      </c>
      <c r="C643" s="10" t="s">
        <v>3466</v>
      </c>
      <c r="D643" s="10" t="s">
        <v>3818</v>
      </c>
      <c r="F643" s="10" t="s">
        <v>4096</v>
      </c>
      <c r="G643" s="11"/>
      <c r="H643" s="10">
        <v>1991</v>
      </c>
      <c r="I643" s="10" t="s">
        <v>4115</v>
      </c>
      <c r="J643" s="10" t="s">
        <v>2887</v>
      </c>
      <c r="M643" s="10" t="s">
        <v>4633</v>
      </c>
      <c r="N643" s="10" t="s">
        <v>4794</v>
      </c>
      <c r="O643" s="10" t="s">
        <v>2830</v>
      </c>
      <c r="P643" s="10" t="s">
        <v>2830</v>
      </c>
      <c r="R643" s="10" t="s">
        <v>5631</v>
      </c>
      <c r="S643" s="10" t="s">
        <v>2830</v>
      </c>
      <c r="AB643" s="11"/>
      <c r="AE643" s="10" t="s">
        <v>2830</v>
      </c>
      <c r="AF643" s="10" t="s">
        <v>5981</v>
      </c>
      <c r="AG643" s="10" t="s">
        <v>5988</v>
      </c>
    </row>
    <row r="644" spans="1:33" s="10" customFormat="1" x14ac:dyDescent="0.3">
      <c r="A644" s="9">
        <v>643</v>
      </c>
      <c r="B644" s="9" t="s">
        <v>3157</v>
      </c>
      <c r="C644" s="10" t="s">
        <v>3467</v>
      </c>
      <c r="D644" s="10" t="s">
        <v>3819</v>
      </c>
      <c r="F644" s="10" t="s">
        <v>4097</v>
      </c>
      <c r="G644" s="11"/>
      <c r="H644" s="10">
        <v>1991</v>
      </c>
      <c r="I644" s="10" t="s">
        <v>4225</v>
      </c>
      <c r="J644" s="10" t="s">
        <v>2868</v>
      </c>
      <c r="K644" s="10">
        <v>152</v>
      </c>
      <c r="L644" s="10">
        <v>153</v>
      </c>
      <c r="M644" s="10" t="s">
        <v>4634</v>
      </c>
      <c r="N644" s="10" t="s">
        <v>4795</v>
      </c>
      <c r="O644" s="10" t="s">
        <v>2830</v>
      </c>
      <c r="P644" s="10" t="s">
        <v>2830</v>
      </c>
      <c r="R644" s="10" t="s">
        <v>5632</v>
      </c>
      <c r="S644" s="10" t="s">
        <v>2830</v>
      </c>
      <c r="AB644" s="11"/>
      <c r="AE644" s="10" t="s">
        <v>2830</v>
      </c>
      <c r="AF644" s="10" t="s">
        <v>5981</v>
      </c>
      <c r="AG644" s="10" t="s">
        <v>5988</v>
      </c>
    </row>
    <row r="645" spans="1:33" s="10" customFormat="1" x14ac:dyDescent="0.3">
      <c r="A645" s="12">
        <v>644</v>
      </c>
      <c r="B645" s="13" t="s">
        <v>3157</v>
      </c>
      <c r="C645" s="10" t="s">
        <v>3468</v>
      </c>
      <c r="D645" s="10" t="s">
        <v>3820</v>
      </c>
      <c r="F645" s="10" t="s">
        <v>4098</v>
      </c>
      <c r="G645" s="11"/>
      <c r="H645" s="10">
        <v>1990</v>
      </c>
      <c r="I645" s="10" t="s">
        <v>4120</v>
      </c>
      <c r="J645" s="10" t="s">
        <v>4248</v>
      </c>
      <c r="K645" s="10">
        <v>42</v>
      </c>
      <c r="L645" s="10">
        <v>45</v>
      </c>
      <c r="M645" s="10" t="s">
        <v>4635</v>
      </c>
      <c r="N645" s="10" t="s">
        <v>4796</v>
      </c>
      <c r="O645" s="10" t="s">
        <v>2830</v>
      </c>
      <c r="P645" s="10" t="s">
        <v>2830</v>
      </c>
      <c r="R645" s="10" t="s">
        <v>5633</v>
      </c>
      <c r="S645" s="10" t="s">
        <v>2830</v>
      </c>
      <c r="AB645" s="11"/>
      <c r="AE645" s="10" t="s">
        <v>2830</v>
      </c>
      <c r="AF645" s="10" t="s">
        <v>5981</v>
      </c>
      <c r="AG645" s="10" t="s">
        <v>5988</v>
      </c>
    </row>
    <row r="646" spans="1:33" s="10" customFormat="1" x14ac:dyDescent="0.3">
      <c r="A646" s="9">
        <v>645</v>
      </c>
      <c r="B646" s="9" t="s">
        <v>3157</v>
      </c>
      <c r="C646" s="10" t="s">
        <v>3469</v>
      </c>
      <c r="D646" s="10" t="s">
        <v>3821</v>
      </c>
      <c r="F646" s="10" t="s">
        <v>4099</v>
      </c>
      <c r="G646" s="11"/>
      <c r="H646" s="10">
        <v>1989</v>
      </c>
      <c r="I646" s="10" t="s">
        <v>4169</v>
      </c>
      <c r="J646" s="10" t="s">
        <v>2894</v>
      </c>
      <c r="K646" s="10">
        <v>240</v>
      </c>
      <c r="L646" s="10">
        <v>243</v>
      </c>
      <c r="M646" s="10" t="s">
        <v>4636</v>
      </c>
      <c r="N646" s="10" t="s">
        <v>4797</v>
      </c>
      <c r="O646" s="10" t="s">
        <v>2830</v>
      </c>
      <c r="P646" s="10" t="s">
        <v>2830</v>
      </c>
      <c r="R646" s="10" t="s">
        <v>5634</v>
      </c>
      <c r="S646" s="10" t="s">
        <v>2830</v>
      </c>
      <c r="AB646" s="11"/>
      <c r="AE646" s="10" t="s">
        <v>2830</v>
      </c>
      <c r="AF646" s="10" t="s">
        <v>5981</v>
      </c>
      <c r="AG646" s="10" t="s">
        <v>5988</v>
      </c>
    </row>
    <row r="647" spans="1:33" s="10" customFormat="1" x14ac:dyDescent="0.3">
      <c r="A647" s="12">
        <v>646</v>
      </c>
      <c r="B647" s="13" t="s">
        <v>3157</v>
      </c>
      <c r="C647" s="10" t="s">
        <v>3470</v>
      </c>
      <c r="D647" s="10" t="s">
        <v>3822</v>
      </c>
      <c r="F647" s="10" t="s">
        <v>4100</v>
      </c>
      <c r="G647" s="11"/>
      <c r="H647" s="10">
        <v>1988</v>
      </c>
      <c r="I647" s="10" t="s">
        <v>2830</v>
      </c>
      <c r="J647" s="10" t="s">
        <v>4249</v>
      </c>
      <c r="K647" s="10">
        <v>39</v>
      </c>
      <c r="L647" s="10">
        <v>44</v>
      </c>
      <c r="M647" s="10" t="s">
        <v>4637</v>
      </c>
      <c r="N647" s="10" t="s">
        <v>4798</v>
      </c>
      <c r="O647" s="10" t="s">
        <v>2830</v>
      </c>
      <c r="P647" s="10" t="s">
        <v>2830</v>
      </c>
      <c r="R647" s="10" t="s">
        <v>5635</v>
      </c>
      <c r="S647" s="10" t="s">
        <v>2830</v>
      </c>
      <c r="AB647" s="11"/>
      <c r="AE647" s="10" t="s">
        <v>5973</v>
      </c>
      <c r="AF647" s="10" t="s">
        <v>5982</v>
      </c>
      <c r="AG647" s="10" t="s">
        <v>5988</v>
      </c>
    </row>
    <row r="648" spans="1:33" s="10" customFormat="1" x14ac:dyDescent="0.3">
      <c r="A648" s="9">
        <v>647</v>
      </c>
      <c r="B648" s="9" t="s">
        <v>3157</v>
      </c>
      <c r="C648" s="10" t="s">
        <v>3471</v>
      </c>
      <c r="D648" s="10" t="s">
        <v>3823</v>
      </c>
      <c r="F648" s="10" t="s">
        <v>2830</v>
      </c>
      <c r="G648" s="11"/>
      <c r="H648" s="10">
        <v>1987</v>
      </c>
      <c r="I648" s="10" t="s">
        <v>2830</v>
      </c>
      <c r="J648" s="10" t="s">
        <v>2830</v>
      </c>
      <c r="K648" s="10">
        <v>32</v>
      </c>
      <c r="L648" s="10">
        <v>34</v>
      </c>
      <c r="M648" s="10" t="s">
        <v>4638</v>
      </c>
      <c r="N648" s="10" t="s">
        <v>2830</v>
      </c>
      <c r="O648" s="10" t="s">
        <v>2830</v>
      </c>
      <c r="P648" s="10" t="s">
        <v>2830</v>
      </c>
      <c r="R648" s="10" t="s">
        <v>5636</v>
      </c>
      <c r="S648" s="10" t="s">
        <v>2830</v>
      </c>
      <c r="AB648" s="11"/>
      <c r="AE648" s="10" t="s">
        <v>5974</v>
      </c>
      <c r="AF648" s="10" t="s">
        <v>5982</v>
      </c>
      <c r="AG648" s="10" t="s">
        <v>5988</v>
      </c>
    </row>
    <row r="649" spans="1:33" s="10" customFormat="1" x14ac:dyDescent="0.3">
      <c r="A649" s="12">
        <v>648</v>
      </c>
      <c r="B649" s="13" t="s">
        <v>3157</v>
      </c>
      <c r="C649" s="10" t="s">
        <v>3472</v>
      </c>
      <c r="D649" s="10" t="s">
        <v>3824</v>
      </c>
      <c r="F649" s="10" t="s">
        <v>4101</v>
      </c>
      <c r="G649" s="11"/>
      <c r="H649" s="10">
        <v>1987</v>
      </c>
      <c r="I649" s="10" t="s">
        <v>2868</v>
      </c>
      <c r="J649" s="10" t="s">
        <v>2868</v>
      </c>
      <c r="K649" s="10">
        <v>313</v>
      </c>
      <c r="L649" s="10">
        <v>330</v>
      </c>
      <c r="M649" s="10" t="s">
        <v>4639</v>
      </c>
      <c r="N649" s="10" t="s">
        <v>4799</v>
      </c>
      <c r="O649" s="10" t="s">
        <v>2830</v>
      </c>
      <c r="P649" s="10" t="s">
        <v>5238</v>
      </c>
      <c r="R649" s="10" t="s">
        <v>5637</v>
      </c>
      <c r="S649" s="10" t="s">
        <v>2830</v>
      </c>
      <c r="AB649" s="11"/>
      <c r="AE649" s="10" t="s">
        <v>2830</v>
      </c>
      <c r="AF649" s="10" t="s">
        <v>5981</v>
      </c>
      <c r="AG649" s="10" t="s">
        <v>5988</v>
      </c>
    </row>
    <row r="650" spans="1:33" s="10" customFormat="1" x14ac:dyDescent="0.3">
      <c r="A650" s="9">
        <v>649</v>
      </c>
      <c r="B650" s="9" t="s">
        <v>3157</v>
      </c>
      <c r="C650" s="10" t="s">
        <v>3473</v>
      </c>
      <c r="D650" s="10" t="s">
        <v>3825</v>
      </c>
      <c r="F650" s="10" t="s">
        <v>4102</v>
      </c>
      <c r="G650" s="11"/>
      <c r="H650" s="10">
        <v>1987</v>
      </c>
      <c r="I650" s="10" t="s">
        <v>2956</v>
      </c>
      <c r="J650" s="10" t="s">
        <v>4250</v>
      </c>
      <c r="K650" s="10">
        <v>350</v>
      </c>
      <c r="L650" s="10">
        <v>356</v>
      </c>
      <c r="M650" s="10" t="s">
        <v>4640</v>
      </c>
      <c r="N650" s="10" t="s">
        <v>4800</v>
      </c>
      <c r="O650" s="10" t="s">
        <v>2830</v>
      </c>
      <c r="P650" s="10" t="s">
        <v>5239</v>
      </c>
      <c r="R650" s="10" t="s">
        <v>5638</v>
      </c>
      <c r="S650" s="10" t="s">
        <v>2830</v>
      </c>
      <c r="AB650" s="11"/>
      <c r="AE650" s="10" t="s">
        <v>2830</v>
      </c>
      <c r="AF650" s="10" t="s">
        <v>5981</v>
      </c>
      <c r="AG650" s="10" t="s">
        <v>5988</v>
      </c>
    </row>
    <row r="651" spans="1:33" s="10" customFormat="1" x14ac:dyDescent="0.3">
      <c r="A651" s="12">
        <v>650</v>
      </c>
      <c r="B651" s="13" t="s">
        <v>3157</v>
      </c>
      <c r="C651" s="10" t="s">
        <v>3474</v>
      </c>
      <c r="D651" s="10" t="s">
        <v>3826</v>
      </c>
      <c r="F651" s="10" t="s">
        <v>2830</v>
      </c>
      <c r="G651" s="11"/>
      <c r="H651" s="10">
        <v>1987</v>
      </c>
      <c r="I651" s="10" t="s">
        <v>2830</v>
      </c>
      <c r="J651" s="10" t="s">
        <v>2830</v>
      </c>
      <c r="M651" s="10" t="s">
        <v>4641</v>
      </c>
      <c r="N651" s="10" t="s">
        <v>2830</v>
      </c>
      <c r="O651" s="10" t="s">
        <v>2830</v>
      </c>
      <c r="P651" s="10" t="s">
        <v>2830</v>
      </c>
      <c r="R651" s="10" t="s">
        <v>5639</v>
      </c>
      <c r="S651" s="10" t="s">
        <v>2830</v>
      </c>
      <c r="AB651" s="11"/>
      <c r="AE651" s="10" t="s">
        <v>5975</v>
      </c>
      <c r="AF651" s="10" t="s">
        <v>5982</v>
      </c>
      <c r="AG651" s="10" t="s">
        <v>5988</v>
      </c>
    </row>
    <row r="652" spans="1:33" s="10" customFormat="1" x14ac:dyDescent="0.3">
      <c r="A652" s="9">
        <v>651</v>
      </c>
      <c r="B652" s="9" t="s">
        <v>3157</v>
      </c>
      <c r="C652" s="10" t="s">
        <v>3475</v>
      </c>
      <c r="D652" s="10" t="s">
        <v>3827</v>
      </c>
      <c r="F652" s="10" t="s">
        <v>4103</v>
      </c>
      <c r="G652" s="11"/>
      <c r="H652" s="10">
        <v>1986</v>
      </c>
      <c r="I652" s="10" t="s">
        <v>2905</v>
      </c>
      <c r="J652" s="10" t="s">
        <v>4251</v>
      </c>
      <c r="K652" s="10">
        <v>2754</v>
      </c>
      <c r="L652" s="10">
        <v>2763</v>
      </c>
      <c r="M652" s="10" t="s">
        <v>4642</v>
      </c>
      <c r="N652" s="10" t="s">
        <v>4801</v>
      </c>
      <c r="O652" s="10" t="s">
        <v>2830</v>
      </c>
      <c r="P652" s="10" t="s">
        <v>5240</v>
      </c>
      <c r="R652" s="10" t="s">
        <v>5640</v>
      </c>
      <c r="S652" s="10" t="s">
        <v>5892</v>
      </c>
      <c r="AB652" s="11"/>
      <c r="AE652" s="10" t="s">
        <v>2830</v>
      </c>
      <c r="AF652" s="10" t="s">
        <v>5981</v>
      </c>
      <c r="AG652" s="10" t="s">
        <v>5988</v>
      </c>
    </row>
    <row r="653" spans="1:33" s="10" customFormat="1" x14ac:dyDescent="0.3">
      <c r="A653" s="12">
        <v>652</v>
      </c>
      <c r="B653" s="13" t="s">
        <v>3157</v>
      </c>
      <c r="C653" s="10" t="s">
        <v>3476</v>
      </c>
      <c r="D653" s="10" t="s">
        <v>3828</v>
      </c>
      <c r="F653" s="10" t="s">
        <v>4104</v>
      </c>
      <c r="G653" s="11"/>
      <c r="H653" s="10">
        <v>1985</v>
      </c>
      <c r="I653" s="10" t="s">
        <v>2876</v>
      </c>
      <c r="J653" s="10" t="s">
        <v>2869</v>
      </c>
      <c r="K653" s="10">
        <v>121</v>
      </c>
      <c r="L653" s="10">
        <v>130</v>
      </c>
      <c r="M653" s="10" t="s">
        <v>4643</v>
      </c>
      <c r="N653" s="10" t="s">
        <v>4802</v>
      </c>
      <c r="O653" s="10" t="s">
        <v>2830</v>
      </c>
      <c r="P653" s="10" t="s">
        <v>5241</v>
      </c>
      <c r="R653" s="10" t="s">
        <v>5641</v>
      </c>
      <c r="S653" s="10" t="s">
        <v>5893</v>
      </c>
      <c r="AB653" s="11"/>
      <c r="AE653" s="10" t="s">
        <v>2830</v>
      </c>
      <c r="AF653" s="10" t="s">
        <v>5981</v>
      </c>
      <c r="AG653" s="10" t="s">
        <v>5988</v>
      </c>
    </row>
    <row r="654" spans="1:33" s="10" customFormat="1" x14ac:dyDescent="0.3">
      <c r="A654" s="9">
        <v>653</v>
      </c>
      <c r="B654" s="9" t="s">
        <v>3157</v>
      </c>
      <c r="C654" s="10" t="s">
        <v>3477</v>
      </c>
      <c r="D654" s="10" t="s">
        <v>3829</v>
      </c>
      <c r="F654" s="10" t="s">
        <v>2830</v>
      </c>
      <c r="G654" s="11"/>
      <c r="H654" s="10">
        <v>1984</v>
      </c>
      <c r="I654" s="10" t="s">
        <v>2830</v>
      </c>
      <c r="J654" s="10" t="s">
        <v>2830</v>
      </c>
      <c r="K654" s="10">
        <v>56</v>
      </c>
      <c r="M654" s="10" t="s">
        <v>4644</v>
      </c>
      <c r="N654" s="10" t="s">
        <v>2830</v>
      </c>
      <c r="O654" s="10" t="s">
        <v>5046</v>
      </c>
      <c r="P654" s="10" t="s">
        <v>2830</v>
      </c>
      <c r="R654" s="10" t="s">
        <v>5642</v>
      </c>
      <c r="S654" s="10" t="s">
        <v>2830</v>
      </c>
      <c r="AB654" s="11"/>
      <c r="AE654" s="10" t="s">
        <v>5976</v>
      </c>
      <c r="AF654" s="10" t="s">
        <v>5982</v>
      </c>
      <c r="AG654" s="10" t="s">
        <v>5988</v>
      </c>
    </row>
    <row r="655" spans="1:33" s="10" customFormat="1" x14ac:dyDescent="0.3">
      <c r="A655" s="12">
        <v>654</v>
      </c>
      <c r="B655" s="13" t="s">
        <v>3157</v>
      </c>
      <c r="C655" s="10" t="s">
        <v>3478</v>
      </c>
      <c r="D655" s="10" t="s">
        <v>3830</v>
      </c>
      <c r="F655" s="10" t="s">
        <v>4105</v>
      </c>
      <c r="G655" s="11"/>
      <c r="H655" s="10">
        <v>1984</v>
      </c>
      <c r="I655" s="10" t="s">
        <v>4158</v>
      </c>
      <c r="J655" s="10" t="s">
        <v>2894</v>
      </c>
      <c r="K655" s="10">
        <v>59</v>
      </c>
      <c r="L655" s="10">
        <v>66</v>
      </c>
      <c r="M655" s="10" t="s">
        <v>4645</v>
      </c>
      <c r="N655" s="10" t="s">
        <v>4803</v>
      </c>
      <c r="O655" s="10" t="s">
        <v>2830</v>
      </c>
      <c r="P655" s="10" t="s">
        <v>5242</v>
      </c>
      <c r="R655" s="10" t="s">
        <v>5643</v>
      </c>
      <c r="S655" s="10" t="s">
        <v>2830</v>
      </c>
      <c r="AB655" s="11"/>
      <c r="AE655" s="10" t="s">
        <v>2830</v>
      </c>
      <c r="AF655" s="10" t="s">
        <v>5981</v>
      </c>
      <c r="AG655" s="10" t="s">
        <v>5988</v>
      </c>
    </row>
    <row r="656" spans="1:33" s="10" customFormat="1" x14ac:dyDescent="0.3">
      <c r="A656" s="9">
        <v>655</v>
      </c>
      <c r="B656" s="9" t="s">
        <v>3157</v>
      </c>
      <c r="C656" s="10" t="s">
        <v>3479</v>
      </c>
      <c r="D656" s="10" t="s">
        <v>3831</v>
      </c>
      <c r="F656" s="10" t="s">
        <v>4106</v>
      </c>
      <c r="G656" s="11"/>
      <c r="H656" s="10">
        <v>1983</v>
      </c>
      <c r="I656" s="10" t="s">
        <v>2830</v>
      </c>
      <c r="J656" s="10" t="s">
        <v>2830</v>
      </c>
      <c r="M656" s="10" t="s">
        <v>4646</v>
      </c>
      <c r="N656" s="10" t="s">
        <v>2830</v>
      </c>
      <c r="O656" s="10" t="s">
        <v>2830</v>
      </c>
      <c r="P656" s="10" t="s">
        <v>2830</v>
      </c>
      <c r="R656" s="10" t="s">
        <v>5644</v>
      </c>
      <c r="S656" s="10" t="s">
        <v>2830</v>
      </c>
      <c r="AB656" s="11"/>
      <c r="AE656" s="10" t="s">
        <v>5977</v>
      </c>
      <c r="AF656" s="10" t="s">
        <v>5982</v>
      </c>
      <c r="AG656" s="10" t="s">
        <v>5988</v>
      </c>
    </row>
    <row r="657" spans="1:33" s="10" customFormat="1" x14ac:dyDescent="0.3">
      <c r="A657" s="12">
        <v>656</v>
      </c>
      <c r="B657" s="13" t="s">
        <v>3157</v>
      </c>
      <c r="C657" s="10" t="s">
        <v>3480</v>
      </c>
      <c r="D657" s="10" t="s">
        <v>3832</v>
      </c>
      <c r="F657" s="10" t="s">
        <v>2830</v>
      </c>
      <c r="G657" s="11"/>
      <c r="H657" s="10">
        <v>1983</v>
      </c>
      <c r="I657" s="10" t="s">
        <v>2830</v>
      </c>
      <c r="J657" s="10" t="s">
        <v>2830</v>
      </c>
      <c r="M657" s="10" t="s">
        <v>4647</v>
      </c>
      <c r="N657" s="10" t="s">
        <v>2830</v>
      </c>
      <c r="O657" s="10" t="s">
        <v>2830</v>
      </c>
      <c r="P657" s="10" t="s">
        <v>2830</v>
      </c>
      <c r="R657" s="10" t="s">
        <v>5645</v>
      </c>
      <c r="S657" s="10" t="s">
        <v>2830</v>
      </c>
      <c r="AB657" s="11"/>
      <c r="AE657" s="10" t="s">
        <v>5978</v>
      </c>
      <c r="AF657" s="10" t="s">
        <v>5982</v>
      </c>
      <c r="AG657" s="10" t="s">
        <v>5988</v>
      </c>
    </row>
    <row r="658" spans="1:33" s="10" customFormat="1" x14ac:dyDescent="0.3">
      <c r="A658" s="9">
        <v>657</v>
      </c>
      <c r="B658" s="9" t="s">
        <v>3157</v>
      </c>
      <c r="C658" s="10" t="s">
        <v>3481</v>
      </c>
      <c r="D658" s="10" t="s">
        <v>3833</v>
      </c>
      <c r="F658" s="10" t="s">
        <v>2830</v>
      </c>
      <c r="G658" s="11"/>
      <c r="H658" s="10">
        <v>1982</v>
      </c>
      <c r="I658" s="10" t="s">
        <v>2830</v>
      </c>
      <c r="J658" s="10" t="s">
        <v>2830</v>
      </c>
      <c r="M658" s="10" t="s">
        <v>4646</v>
      </c>
      <c r="N658" s="10" t="s">
        <v>2830</v>
      </c>
      <c r="O658" s="10" t="s">
        <v>2830</v>
      </c>
      <c r="P658" s="10" t="s">
        <v>2830</v>
      </c>
      <c r="R658" s="10" t="s">
        <v>5646</v>
      </c>
      <c r="S658" s="10" t="s">
        <v>2830</v>
      </c>
      <c r="AB658" s="11"/>
      <c r="AE658" s="10" t="s">
        <v>5978</v>
      </c>
      <c r="AF658" s="10" t="s">
        <v>5982</v>
      </c>
      <c r="AG658" s="10" t="s">
        <v>5988</v>
      </c>
    </row>
    <row r="659" spans="1:33" s="10" customFormat="1" x14ac:dyDescent="0.3">
      <c r="A659" s="12">
        <v>658</v>
      </c>
      <c r="B659" s="13" t="s">
        <v>3157</v>
      </c>
      <c r="C659" s="10" t="s">
        <v>3482</v>
      </c>
      <c r="D659" s="10" t="s">
        <v>3834</v>
      </c>
      <c r="F659" s="10" t="s">
        <v>4107</v>
      </c>
      <c r="G659" s="11"/>
      <c r="H659" s="10">
        <v>1982</v>
      </c>
      <c r="I659" s="10" t="s">
        <v>2956</v>
      </c>
      <c r="J659" s="10" t="s">
        <v>4227</v>
      </c>
      <c r="K659" s="10">
        <v>145</v>
      </c>
      <c r="L659" s="10">
        <v>150</v>
      </c>
      <c r="M659" s="10" t="s">
        <v>4648</v>
      </c>
      <c r="N659" s="10" t="s">
        <v>4804</v>
      </c>
      <c r="O659" s="10" t="s">
        <v>2830</v>
      </c>
      <c r="P659" s="10" t="s">
        <v>2830</v>
      </c>
      <c r="R659" s="10" t="s">
        <v>5647</v>
      </c>
      <c r="S659" s="10" t="s">
        <v>2830</v>
      </c>
      <c r="AB659" s="11"/>
      <c r="AE659" s="10" t="s">
        <v>2830</v>
      </c>
      <c r="AF659" s="10" t="s">
        <v>5981</v>
      </c>
      <c r="AG659" s="10" t="s">
        <v>5988</v>
      </c>
    </row>
    <row r="660" spans="1:33" s="10" customFormat="1" x14ac:dyDescent="0.3">
      <c r="A660" s="9">
        <v>659</v>
      </c>
      <c r="B660" s="9" t="s">
        <v>3157</v>
      </c>
      <c r="C660" s="10" t="s">
        <v>3483</v>
      </c>
      <c r="D660" s="10" t="s">
        <v>3835</v>
      </c>
      <c r="F660" s="10" t="s">
        <v>4108</v>
      </c>
      <c r="G660" s="11"/>
      <c r="H660" s="10">
        <v>1982</v>
      </c>
      <c r="I660" s="10" t="s">
        <v>4242</v>
      </c>
      <c r="J660" s="10" t="s">
        <v>4252</v>
      </c>
      <c r="K660" s="10">
        <v>102</v>
      </c>
      <c r="L660" s="10">
        <v>106</v>
      </c>
      <c r="M660" s="10" t="s">
        <v>4649</v>
      </c>
      <c r="N660" s="10" t="s">
        <v>4805</v>
      </c>
      <c r="O660" s="10" t="s">
        <v>2830</v>
      </c>
      <c r="P660" s="10" t="s">
        <v>2830</v>
      </c>
      <c r="R660" s="10" t="s">
        <v>5648</v>
      </c>
      <c r="S660" s="10" t="s">
        <v>2830</v>
      </c>
      <c r="AB660" s="11"/>
      <c r="AE660" s="10" t="s">
        <v>2830</v>
      </c>
      <c r="AF660" s="10" t="s">
        <v>5981</v>
      </c>
      <c r="AG660" s="10" t="s">
        <v>2830</v>
      </c>
    </row>
    <row r="661" spans="1:33" s="10" customFormat="1" x14ac:dyDescent="0.3">
      <c r="A661" s="12">
        <v>660</v>
      </c>
      <c r="B661" s="13" t="s">
        <v>3157</v>
      </c>
      <c r="C661" s="10" t="s">
        <v>3484</v>
      </c>
      <c r="D661" s="10" t="s">
        <v>3836</v>
      </c>
      <c r="F661" s="10" t="s">
        <v>4109</v>
      </c>
      <c r="G661" s="11"/>
      <c r="H661" s="10">
        <v>1980</v>
      </c>
      <c r="I661" s="10" t="s">
        <v>2830</v>
      </c>
      <c r="J661" s="10" t="s">
        <v>2830</v>
      </c>
      <c r="K661" s="10">
        <v>76</v>
      </c>
      <c r="L661" s="10">
        <v>79</v>
      </c>
      <c r="M661" s="10" t="s">
        <v>4650</v>
      </c>
      <c r="N661" s="10" t="s">
        <v>4806</v>
      </c>
      <c r="O661" s="10" t="s">
        <v>2830</v>
      </c>
      <c r="P661" s="10" t="s">
        <v>2830</v>
      </c>
      <c r="R661" s="10" t="s">
        <v>5649</v>
      </c>
      <c r="S661" s="10" t="s">
        <v>2830</v>
      </c>
      <c r="AB661" s="11"/>
      <c r="AE661" s="10" t="s">
        <v>5979</v>
      </c>
      <c r="AF661" s="10" t="s">
        <v>5982</v>
      </c>
      <c r="AG661" s="10" t="s">
        <v>2830</v>
      </c>
    </row>
    <row r="662" spans="1:33" s="10" customFormat="1" x14ac:dyDescent="0.3">
      <c r="A662" s="9">
        <v>661</v>
      </c>
      <c r="B662" s="9" t="s">
        <v>3157</v>
      </c>
      <c r="C662" s="10" t="s">
        <v>3485</v>
      </c>
      <c r="D662" s="10" t="s">
        <v>3837</v>
      </c>
      <c r="F662" s="10" t="s">
        <v>4107</v>
      </c>
      <c r="G662" s="11"/>
      <c r="H662" s="10">
        <v>1980</v>
      </c>
      <c r="I662" s="10" t="s">
        <v>3000</v>
      </c>
      <c r="J662" s="10" t="s">
        <v>4149</v>
      </c>
      <c r="K662" s="10">
        <v>159</v>
      </c>
      <c r="L662" s="10">
        <v>163</v>
      </c>
      <c r="M662" s="10" t="s">
        <v>4651</v>
      </c>
      <c r="N662" s="10" t="s">
        <v>4804</v>
      </c>
      <c r="O662" s="10" t="s">
        <v>2830</v>
      </c>
      <c r="P662" s="10" t="s">
        <v>2830</v>
      </c>
      <c r="R662" s="10" t="s">
        <v>5650</v>
      </c>
      <c r="S662" s="10" t="s">
        <v>2830</v>
      </c>
      <c r="AB662" s="11"/>
      <c r="AE662" s="10" t="s">
        <v>2830</v>
      </c>
      <c r="AF662" s="10" t="s">
        <v>5981</v>
      </c>
      <c r="AG662" s="10" t="s">
        <v>2830</v>
      </c>
    </row>
    <row r="663" spans="1:33" s="10" customFormat="1" x14ac:dyDescent="0.3">
      <c r="A663" s="12">
        <v>662</v>
      </c>
      <c r="B663" s="13" t="s">
        <v>3157</v>
      </c>
      <c r="C663" s="10" t="s">
        <v>3486</v>
      </c>
      <c r="D663" s="10" t="s">
        <v>3838</v>
      </c>
      <c r="F663" s="10" t="s">
        <v>3908</v>
      </c>
      <c r="G663" s="11"/>
      <c r="H663" s="10">
        <v>1979</v>
      </c>
      <c r="I663" s="10" t="s">
        <v>2841</v>
      </c>
      <c r="J663" s="10" t="s">
        <v>2891</v>
      </c>
      <c r="K663" s="10">
        <v>3</v>
      </c>
      <c r="L663" s="10">
        <v>6</v>
      </c>
      <c r="M663" s="10" t="s">
        <v>4652</v>
      </c>
      <c r="N663" s="10" t="s">
        <v>4711</v>
      </c>
      <c r="O663" s="10" t="s">
        <v>2830</v>
      </c>
      <c r="P663" s="10" t="s">
        <v>5243</v>
      </c>
      <c r="R663" s="10" t="s">
        <v>5651</v>
      </c>
      <c r="S663" s="10" t="s">
        <v>2830</v>
      </c>
      <c r="AB663" s="11"/>
      <c r="AE663" s="10" t="s">
        <v>2830</v>
      </c>
      <c r="AF663" s="10" t="s">
        <v>5981</v>
      </c>
      <c r="AG663" s="10" t="s">
        <v>5988</v>
      </c>
    </row>
    <row r="664" spans="1:33" s="10" customFormat="1" x14ac:dyDescent="0.3">
      <c r="A664" s="9">
        <v>663</v>
      </c>
      <c r="B664" s="9" t="s">
        <v>3157</v>
      </c>
      <c r="C664" s="10" t="s">
        <v>3487</v>
      </c>
      <c r="D664" s="10" t="s">
        <v>3839</v>
      </c>
      <c r="F664" s="10" t="s">
        <v>4110</v>
      </c>
      <c r="G664" s="11"/>
      <c r="H664" s="10">
        <v>1978</v>
      </c>
      <c r="I664" s="10" t="s">
        <v>2959</v>
      </c>
      <c r="J664" s="10" t="s">
        <v>2830</v>
      </c>
      <c r="M664" s="10" t="s">
        <v>4653</v>
      </c>
      <c r="N664" s="10" t="s">
        <v>2830</v>
      </c>
      <c r="O664" s="10" t="s">
        <v>2830</v>
      </c>
      <c r="P664" s="10" t="s">
        <v>2830</v>
      </c>
      <c r="R664" s="10" t="s">
        <v>5652</v>
      </c>
      <c r="S664" s="10" t="s">
        <v>2830</v>
      </c>
      <c r="AB664" s="11"/>
      <c r="AE664" s="10" t="s">
        <v>5980</v>
      </c>
      <c r="AF664" s="10" t="s">
        <v>5982</v>
      </c>
      <c r="AG664" s="10" t="s">
        <v>2830</v>
      </c>
    </row>
    <row r="665" spans="1:33" x14ac:dyDescent="0.3">
      <c r="A665" s="4">
        <v>664</v>
      </c>
      <c r="B665" s="6" t="s">
        <v>5992</v>
      </c>
      <c r="C665" t="s">
        <v>611</v>
      </c>
      <c r="D665" t="s">
        <v>6136</v>
      </c>
      <c r="E665" t="s">
        <v>6407</v>
      </c>
      <c r="F665" t="s">
        <v>6640</v>
      </c>
      <c r="G665" s="1"/>
      <c r="H665">
        <v>2012</v>
      </c>
      <c r="K665">
        <v>1074</v>
      </c>
      <c r="L665">
        <v>1079</v>
      </c>
      <c r="M665" t="s">
        <v>6880</v>
      </c>
      <c r="N665" t="s">
        <v>7188</v>
      </c>
      <c r="O665" t="s">
        <v>7325</v>
      </c>
      <c r="P665" t="s">
        <v>618</v>
      </c>
      <c r="R665" t="str">
        <f>HYPERLINK("http://dx.doi.org/10.1109/ICDM.2012.73","http://dx.doi.org/10.1109/ICDM.2012.73")</f>
        <v>http://dx.doi.org/10.1109/ICDM.2012.73</v>
      </c>
      <c r="S665" t="s">
        <v>7389</v>
      </c>
      <c r="AB665" s="1"/>
      <c r="AE665" t="s">
        <v>43</v>
      </c>
      <c r="AF665" t="s">
        <v>7607</v>
      </c>
      <c r="AG665" t="s">
        <v>5988</v>
      </c>
    </row>
    <row r="666" spans="1:33" x14ac:dyDescent="0.3">
      <c r="A666" s="3">
        <v>665</v>
      </c>
      <c r="B666" s="3" t="s">
        <v>5992</v>
      </c>
      <c r="C666" t="s">
        <v>5993</v>
      </c>
      <c r="D666" t="s">
        <v>6137</v>
      </c>
      <c r="E666" t="s">
        <v>6408</v>
      </c>
      <c r="F666" t="s">
        <v>6641</v>
      </c>
      <c r="G666" s="1"/>
      <c r="H666">
        <v>2019</v>
      </c>
      <c r="K666">
        <v>59</v>
      </c>
      <c r="L666">
        <v>65</v>
      </c>
      <c r="M666" t="s">
        <v>6881</v>
      </c>
      <c r="N666" t="s">
        <v>7189</v>
      </c>
      <c r="O666" t="s">
        <v>7326</v>
      </c>
      <c r="P666" t="s">
        <v>5154</v>
      </c>
      <c r="R666" t="str">
        <f>HYPERLINK("http://dx.doi.org/10.1007/978-981-13-2622-6_6","http://dx.doi.org/10.1007/978-981-13-2622-6_6")</f>
        <v>http://dx.doi.org/10.1007/978-981-13-2622-6_6</v>
      </c>
      <c r="S666" t="s">
        <v>7390</v>
      </c>
      <c r="AB666" s="1"/>
      <c r="AE666" t="s">
        <v>7611</v>
      </c>
      <c r="AF666" t="s">
        <v>7607</v>
      </c>
      <c r="AG666" t="s">
        <v>5988</v>
      </c>
    </row>
    <row r="667" spans="1:33" x14ac:dyDescent="0.3">
      <c r="A667" s="4">
        <v>666</v>
      </c>
      <c r="B667" s="6" t="s">
        <v>5992</v>
      </c>
      <c r="C667" t="s">
        <v>389</v>
      </c>
      <c r="D667" t="s">
        <v>6138</v>
      </c>
      <c r="E667" t="s">
        <v>6409</v>
      </c>
      <c r="F667" t="s">
        <v>6642</v>
      </c>
      <c r="G667" s="1"/>
      <c r="H667">
        <v>2022</v>
      </c>
      <c r="K667">
        <v>321</v>
      </c>
      <c r="L667">
        <v>326</v>
      </c>
      <c r="M667" t="s">
        <v>6882</v>
      </c>
      <c r="N667" t="s">
        <v>7190</v>
      </c>
      <c r="O667" t="s">
        <v>395</v>
      </c>
      <c r="P667" t="s">
        <v>396</v>
      </c>
      <c r="R667" t="str">
        <f>HYPERLINK("http://dx.doi.org/10.1109/SCC55611.2022.00053","http://dx.doi.org/10.1109/SCC55611.2022.00053")</f>
        <v>http://dx.doi.org/10.1109/SCC55611.2022.00053</v>
      </c>
      <c r="S667" t="s">
        <v>7391</v>
      </c>
      <c r="AB667" s="1"/>
      <c r="AE667" t="s">
        <v>7612</v>
      </c>
      <c r="AF667" t="s">
        <v>7607</v>
      </c>
      <c r="AG667" t="s">
        <v>5988</v>
      </c>
    </row>
    <row r="668" spans="1:33" x14ac:dyDescent="0.3">
      <c r="A668" s="3">
        <v>667</v>
      </c>
      <c r="B668" s="3" t="s">
        <v>5992</v>
      </c>
      <c r="C668" t="s">
        <v>439</v>
      </c>
      <c r="D668" t="s">
        <v>6139</v>
      </c>
      <c r="E668" t="s">
        <v>6410</v>
      </c>
      <c r="F668" t="s">
        <v>6643</v>
      </c>
      <c r="G668" s="1"/>
      <c r="H668">
        <v>2020</v>
      </c>
      <c r="K668" t="s">
        <v>2830</v>
      </c>
      <c r="L668" t="s">
        <v>2830</v>
      </c>
      <c r="M668" t="s">
        <v>443</v>
      </c>
      <c r="N668" t="s">
        <v>2830</v>
      </c>
      <c r="O668" t="s">
        <v>444</v>
      </c>
      <c r="P668" t="s">
        <v>2830</v>
      </c>
      <c r="R668" t="s">
        <v>2830</v>
      </c>
      <c r="S668" t="s">
        <v>7392</v>
      </c>
      <c r="AB668" s="1"/>
      <c r="AE668" t="s">
        <v>43</v>
      </c>
      <c r="AF668" t="s">
        <v>7607</v>
      </c>
      <c r="AG668" t="s">
        <v>5988</v>
      </c>
    </row>
    <row r="669" spans="1:33" x14ac:dyDescent="0.3">
      <c r="A669" s="4">
        <v>668</v>
      </c>
      <c r="B669" s="6" t="s">
        <v>5992</v>
      </c>
      <c r="C669" t="s">
        <v>3325</v>
      </c>
      <c r="D669" t="s">
        <v>6140</v>
      </c>
      <c r="E669" t="s">
        <v>6411</v>
      </c>
      <c r="F669" t="s">
        <v>6644</v>
      </c>
      <c r="G669" s="1"/>
      <c r="H669">
        <v>2018</v>
      </c>
      <c r="K669">
        <v>172</v>
      </c>
      <c r="L669">
        <v>186</v>
      </c>
      <c r="M669" t="s">
        <v>6883</v>
      </c>
      <c r="N669" t="s">
        <v>7191</v>
      </c>
      <c r="O669" t="s">
        <v>2830</v>
      </c>
      <c r="P669" t="s">
        <v>5160</v>
      </c>
      <c r="R669" t="str">
        <f>HYPERLINK("http://dx.doi.org/10.1016/j.jss.2018.05.016","http://dx.doi.org/10.1016/j.jss.2018.05.016")</f>
        <v>http://dx.doi.org/10.1016/j.jss.2018.05.016</v>
      </c>
      <c r="S669" t="s">
        <v>7393</v>
      </c>
      <c r="AB669" s="1"/>
      <c r="AE669" t="s">
        <v>7613</v>
      </c>
      <c r="AF669" t="s">
        <v>5981</v>
      </c>
      <c r="AG669" t="s">
        <v>5988</v>
      </c>
    </row>
    <row r="670" spans="1:33" x14ac:dyDescent="0.3">
      <c r="A670" s="3">
        <v>669</v>
      </c>
      <c r="B670" s="3" t="s">
        <v>5992</v>
      </c>
      <c r="C670" t="s">
        <v>5994</v>
      </c>
      <c r="D670" t="s">
        <v>6141</v>
      </c>
      <c r="E670" t="s">
        <v>6412</v>
      </c>
      <c r="F670" t="s">
        <v>6645</v>
      </c>
      <c r="G670" s="1"/>
      <c r="H670">
        <v>2022</v>
      </c>
      <c r="K670">
        <v>3064</v>
      </c>
      <c r="L670">
        <v>3069</v>
      </c>
      <c r="M670" t="s">
        <v>6884</v>
      </c>
      <c r="N670" t="s">
        <v>7192</v>
      </c>
      <c r="O670" t="s">
        <v>2830</v>
      </c>
      <c r="P670" t="s">
        <v>7103</v>
      </c>
      <c r="R670" t="str">
        <f>HYPERLINK("http://dx.doi.org/10.1016/j.ifacol.2022.10.199","http://dx.doi.org/10.1016/j.ifacol.2022.10.199")</f>
        <v>http://dx.doi.org/10.1016/j.ifacol.2022.10.199</v>
      </c>
      <c r="S670" t="s">
        <v>7394</v>
      </c>
      <c r="AB670" s="1"/>
      <c r="AE670" t="s">
        <v>7614</v>
      </c>
      <c r="AF670" t="s">
        <v>7607</v>
      </c>
      <c r="AG670" t="s">
        <v>5988</v>
      </c>
    </row>
    <row r="671" spans="1:33" x14ac:dyDescent="0.3">
      <c r="A671" s="4">
        <v>670</v>
      </c>
      <c r="B671" s="6" t="s">
        <v>5992</v>
      </c>
      <c r="C671" t="s">
        <v>365</v>
      </c>
      <c r="D671" t="s">
        <v>6142</v>
      </c>
      <c r="E671" t="s">
        <v>6413</v>
      </c>
      <c r="F671" t="s">
        <v>6646</v>
      </c>
      <c r="G671" s="1"/>
      <c r="H671">
        <v>2020</v>
      </c>
      <c r="K671">
        <v>2822</v>
      </c>
      <c r="L671">
        <v>2829</v>
      </c>
      <c r="M671" t="s">
        <v>369</v>
      </c>
      <c r="N671" t="s">
        <v>7193</v>
      </c>
      <c r="O671" t="s">
        <v>370</v>
      </c>
      <c r="P671" t="s">
        <v>2830</v>
      </c>
      <c r="R671" t="s">
        <v>2830</v>
      </c>
      <c r="S671" t="s">
        <v>5752</v>
      </c>
      <c r="AB671" s="1"/>
      <c r="AE671" t="s">
        <v>43</v>
      </c>
      <c r="AF671" t="s">
        <v>7607</v>
      </c>
      <c r="AG671" t="s">
        <v>5988</v>
      </c>
    </row>
    <row r="672" spans="1:33" x14ac:dyDescent="0.3">
      <c r="A672" s="3">
        <v>671</v>
      </c>
      <c r="B672" s="3" t="s">
        <v>5992</v>
      </c>
      <c r="C672" t="s">
        <v>5995</v>
      </c>
      <c r="D672" t="s">
        <v>6143</v>
      </c>
      <c r="E672" t="s">
        <v>6414</v>
      </c>
      <c r="F672" t="s">
        <v>6647</v>
      </c>
      <c r="G672" s="1"/>
      <c r="H672">
        <v>2021</v>
      </c>
      <c r="K672">
        <v>1448</v>
      </c>
      <c r="L672">
        <v>1460</v>
      </c>
      <c r="M672" t="s">
        <v>6885</v>
      </c>
      <c r="N672" t="s">
        <v>7194</v>
      </c>
      <c r="O672" t="s">
        <v>7327</v>
      </c>
      <c r="P672" t="s">
        <v>7104</v>
      </c>
      <c r="R672" t="str">
        <f>HYPERLINK("http://dx.doi.org/10.1109/ICSE43902.2021.00130","http://dx.doi.org/10.1109/ICSE43902.2021.00130")</f>
        <v>http://dx.doi.org/10.1109/ICSE43902.2021.00130</v>
      </c>
      <c r="S672" t="s">
        <v>7395</v>
      </c>
      <c r="AB672" s="1"/>
      <c r="AE672" t="s">
        <v>7612</v>
      </c>
      <c r="AF672" t="s">
        <v>7607</v>
      </c>
      <c r="AG672" t="s">
        <v>5988</v>
      </c>
    </row>
    <row r="673" spans="1:33" x14ac:dyDescent="0.3">
      <c r="A673" s="4">
        <v>672</v>
      </c>
      <c r="B673" s="6" t="s">
        <v>5992</v>
      </c>
      <c r="C673" t="s">
        <v>5996</v>
      </c>
      <c r="D673" t="s">
        <v>6144</v>
      </c>
      <c r="E673" t="s">
        <v>6415</v>
      </c>
      <c r="F673" t="s">
        <v>6648</v>
      </c>
      <c r="G673" s="1"/>
      <c r="H673">
        <v>2018</v>
      </c>
      <c r="K673">
        <v>140</v>
      </c>
      <c r="L673">
        <v>143</v>
      </c>
      <c r="M673" t="s">
        <v>344</v>
      </c>
      <c r="N673" t="s">
        <v>2830</v>
      </c>
      <c r="O673" t="s">
        <v>345</v>
      </c>
      <c r="P673" t="s">
        <v>346</v>
      </c>
      <c r="R673" t="str">
        <f>HYPERLINK("http://dx.doi.org/10.1109/EDCC.2018.00033","http://dx.doi.org/10.1109/EDCC.2018.00033")</f>
        <v>http://dx.doi.org/10.1109/EDCC.2018.00033</v>
      </c>
      <c r="S673" t="s">
        <v>7396</v>
      </c>
      <c r="AB673" s="1"/>
      <c r="AE673" t="s">
        <v>43</v>
      </c>
      <c r="AF673" t="s">
        <v>7607</v>
      </c>
      <c r="AG673" t="s">
        <v>5988</v>
      </c>
    </row>
    <row r="674" spans="1:33" x14ac:dyDescent="0.3">
      <c r="A674" s="3">
        <v>673</v>
      </c>
      <c r="B674" s="3" t="s">
        <v>5992</v>
      </c>
      <c r="C674" t="s">
        <v>3239</v>
      </c>
      <c r="D674" t="s">
        <v>6145</v>
      </c>
      <c r="E674" t="s">
        <v>6416</v>
      </c>
      <c r="F674" t="s">
        <v>6649</v>
      </c>
      <c r="G674" s="1"/>
      <c r="H674">
        <v>2021</v>
      </c>
      <c r="K674">
        <v>335</v>
      </c>
      <c r="L674">
        <v>347</v>
      </c>
      <c r="M674" t="s">
        <v>6886</v>
      </c>
      <c r="N674" t="s">
        <v>7195</v>
      </c>
      <c r="O674" t="s">
        <v>7328</v>
      </c>
      <c r="P674" t="s">
        <v>5110</v>
      </c>
      <c r="R674" t="str">
        <f>HYPERLINK("http://dx.doi.org/10.1007/978-3-030-86472-9_31","http://dx.doi.org/10.1007/978-3-030-86472-9_31")</f>
        <v>http://dx.doi.org/10.1007/978-3-030-86472-9_31</v>
      </c>
      <c r="S674" t="s">
        <v>7397</v>
      </c>
      <c r="AB674" s="1"/>
      <c r="AE674" t="s">
        <v>7615</v>
      </c>
      <c r="AF674" t="s">
        <v>7607</v>
      </c>
      <c r="AG674" t="s">
        <v>5988</v>
      </c>
    </row>
    <row r="675" spans="1:33" x14ac:dyDescent="0.3">
      <c r="A675" s="4">
        <v>674</v>
      </c>
      <c r="B675" s="6" t="s">
        <v>5992</v>
      </c>
      <c r="C675" t="s">
        <v>3258</v>
      </c>
      <c r="D675" t="s">
        <v>6146</v>
      </c>
      <c r="E675" t="s">
        <v>6417</v>
      </c>
      <c r="F675" t="s">
        <v>6650</v>
      </c>
      <c r="G675" s="1"/>
      <c r="H675">
        <v>2020</v>
      </c>
      <c r="K675" t="s">
        <v>2830</v>
      </c>
      <c r="L675" t="s">
        <v>2830</v>
      </c>
      <c r="M675" t="s">
        <v>6887</v>
      </c>
      <c r="N675" t="s">
        <v>7196</v>
      </c>
      <c r="O675" t="s">
        <v>2830</v>
      </c>
      <c r="P675" t="s">
        <v>5120</v>
      </c>
      <c r="R675" t="str">
        <f>HYPERLINK("http://dx.doi.org/10.1016/j.cose.2020.101935","http://dx.doi.org/10.1016/j.cose.2020.101935")</f>
        <v>http://dx.doi.org/10.1016/j.cose.2020.101935</v>
      </c>
      <c r="S675" t="s">
        <v>7398</v>
      </c>
      <c r="AB675" s="1"/>
      <c r="AE675" t="s">
        <v>7616</v>
      </c>
      <c r="AF675" t="s">
        <v>5981</v>
      </c>
      <c r="AG675" t="s">
        <v>5988</v>
      </c>
    </row>
    <row r="676" spans="1:33" x14ac:dyDescent="0.3">
      <c r="A676" s="3">
        <v>675</v>
      </c>
      <c r="B676" s="3" t="s">
        <v>5992</v>
      </c>
      <c r="C676" t="s">
        <v>5997</v>
      </c>
      <c r="D676" t="s">
        <v>6147</v>
      </c>
      <c r="E676" t="s">
        <v>6418</v>
      </c>
      <c r="F676" t="s">
        <v>6651</v>
      </c>
      <c r="G676" s="1"/>
      <c r="H676">
        <v>2019</v>
      </c>
      <c r="K676" t="s">
        <v>2830</v>
      </c>
      <c r="L676" t="s">
        <v>2830</v>
      </c>
      <c r="M676" t="s">
        <v>6888</v>
      </c>
      <c r="N676" t="s">
        <v>2830</v>
      </c>
      <c r="O676" t="s">
        <v>2830</v>
      </c>
      <c r="P676" t="s">
        <v>7105</v>
      </c>
      <c r="R676" t="str">
        <f>HYPERLINK("http://dx.doi.org/10.3390/jmmp3040097","http://dx.doi.org/10.3390/jmmp3040097")</f>
        <v>http://dx.doi.org/10.3390/jmmp3040097</v>
      </c>
      <c r="S676" t="s">
        <v>7399</v>
      </c>
      <c r="AB676" s="1"/>
      <c r="AE676" t="s">
        <v>5895</v>
      </c>
      <c r="AF676" t="s">
        <v>5981</v>
      </c>
      <c r="AG676" t="s">
        <v>5988</v>
      </c>
    </row>
    <row r="677" spans="1:33" x14ac:dyDescent="0.3">
      <c r="A677" s="4">
        <v>676</v>
      </c>
      <c r="B677" s="6" t="s">
        <v>5992</v>
      </c>
      <c r="C677" t="s">
        <v>802</v>
      </c>
      <c r="D677" t="s">
        <v>6148</v>
      </c>
      <c r="E677" t="s">
        <v>2830</v>
      </c>
      <c r="F677" t="s">
        <v>6652</v>
      </c>
      <c r="G677" s="1"/>
      <c r="H677">
        <v>2022</v>
      </c>
      <c r="K677">
        <v>129</v>
      </c>
      <c r="L677">
        <v>134</v>
      </c>
      <c r="M677" t="s">
        <v>6889</v>
      </c>
      <c r="N677" t="s">
        <v>2830</v>
      </c>
      <c r="O677" t="s">
        <v>807</v>
      </c>
      <c r="P677" t="s">
        <v>808</v>
      </c>
      <c r="R677" t="str">
        <f>HYPERLINK("http://dx.doi.org/10.1109/SEAI55746.2022.9832400","http://dx.doi.org/10.1109/SEAI55746.2022.9832400")</f>
        <v>http://dx.doi.org/10.1109/SEAI55746.2022.9832400</v>
      </c>
      <c r="S677" t="s">
        <v>7400</v>
      </c>
      <c r="AB677" s="1"/>
      <c r="AE677" t="s">
        <v>43</v>
      </c>
      <c r="AF677" t="s">
        <v>7607</v>
      </c>
      <c r="AG677" t="s">
        <v>5988</v>
      </c>
    </row>
    <row r="678" spans="1:33" x14ac:dyDescent="0.3">
      <c r="A678" s="3">
        <v>677</v>
      </c>
      <c r="B678" s="3" t="s">
        <v>5992</v>
      </c>
      <c r="C678" t="s">
        <v>3278</v>
      </c>
      <c r="D678" t="s">
        <v>6149</v>
      </c>
      <c r="E678" t="s">
        <v>6419</v>
      </c>
      <c r="F678" t="s">
        <v>6653</v>
      </c>
      <c r="G678" s="1"/>
      <c r="H678">
        <v>2020</v>
      </c>
      <c r="K678">
        <v>352</v>
      </c>
      <c r="L678">
        <v>361</v>
      </c>
      <c r="M678" t="s">
        <v>6890</v>
      </c>
      <c r="N678" t="s">
        <v>7197</v>
      </c>
      <c r="O678" t="s">
        <v>7329</v>
      </c>
      <c r="P678" t="s">
        <v>5133</v>
      </c>
      <c r="R678" t="str">
        <f>HYPERLINK("http://dx.doi.org/10.1007/978-3-030-50097-9_36","http://dx.doi.org/10.1007/978-3-030-50097-9_36")</f>
        <v>http://dx.doi.org/10.1007/978-3-030-50097-9_36</v>
      </c>
      <c r="S678" t="s">
        <v>7401</v>
      </c>
      <c r="AB678" s="1"/>
      <c r="AE678" t="s">
        <v>7615</v>
      </c>
      <c r="AF678" t="s">
        <v>7607</v>
      </c>
      <c r="AG678" t="s">
        <v>5988</v>
      </c>
    </row>
    <row r="679" spans="1:33" x14ac:dyDescent="0.3">
      <c r="A679" s="4">
        <v>678</v>
      </c>
      <c r="B679" s="6" t="s">
        <v>5992</v>
      </c>
      <c r="C679" t="s">
        <v>3180</v>
      </c>
      <c r="D679" t="s">
        <v>6150</v>
      </c>
      <c r="E679" t="s">
        <v>6420</v>
      </c>
      <c r="F679" t="s">
        <v>6654</v>
      </c>
      <c r="G679" s="1"/>
      <c r="H679">
        <v>2022</v>
      </c>
      <c r="K679" t="s">
        <v>2830</v>
      </c>
      <c r="L679" t="s">
        <v>2830</v>
      </c>
      <c r="M679" t="s">
        <v>6891</v>
      </c>
      <c r="N679" t="s">
        <v>7198</v>
      </c>
      <c r="O679" t="s">
        <v>2830</v>
      </c>
      <c r="P679" t="s">
        <v>5069</v>
      </c>
      <c r="R679" t="str">
        <f>HYPERLINK("http://dx.doi.org/10.1016/j.eswa.2021.116263","http://dx.doi.org/10.1016/j.eswa.2021.116263")</f>
        <v>http://dx.doi.org/10.1016/j.eswa.2021.116263</v>
      </c>
      <c r="S679" t="s">
        <v>7402</v>
      </c>
      <c r="AB679" s="1"/>
      <c r="AE679" t="s">
        <v>7617</v>
      </c>
      <c r="AF679" t="s">
        <v>5981</v>
      </c>
      <c r="AG679" t="s">
        <v>5988</v>
      </c>
    </row>
    <row r="680" spans="1:33" x14ac:dyDescent="0.3">
      <c r="A680" s="3">
        <v>679</v>
      </c>
      <c r="B680" s="3" t="s">
        <v>5992</v>
      </c>
      <c r="C680" t="s">
        <v>377</v>
      </c>
      <c r="D680" t="s">
        <v>6151</v>
      </c>
      <c r="E680" t="s">
        <v>6421</v>
      </c>
      <c r="F680" t="s">
        <v>6655</v>
      </c>
      <c r="G680" s="1"/>
      <c r="H680">
        <v>2021</v>
      </c>
      <c r="K680">
        <v>19</v>
      </c>
      <c r="L680">
        <v>24</v>
      </c>
      <c r="M680" t="s">
        <v>381</v>
      </c>
      <c r="N680" t="s">
        <v>2830</v>
      </c>
      <c r="O680" t="s">
        <v>382</v>
      </c>
      <c r="P680" t="s">
        <v>383</v>
      </c>
      <c r="R680" t="str">
        <f>HYPERLINK("http://dx.doi.org/10.1109/CloudIntelligence52565.2021.00013","http://dx.doi.org/10.1109/CloudIntelligence52565.2021.00013")</f>
        <v>http://dx.doi.org/10.1109/CloudIntelligence52565.2021.00013</v>
      </c>
      <c r="S680" t="s">
        <v>7403</v>
      </c>
      <c r="AB680" s="1"/>
      <c r="AE680" t="s">
        <v>7612</v>
      </c>
      <c r="AF680" t="s">
        <v>7607</v>
      </c>
      <c r="AG680" t="s">
        <v>5988</v>
      </c>
    </row>
    <row r="681" spans="1:33" x14ac:dyDescent="0.3">
      <c r="A681" s="4">
        <v>680</v>
      </c>
      <c r="B681" s="6" t="s">
        <v>5992</v>
      </c>
      <c r="C681" t="s">
        <v>253</v>
      </c>
      <c r="D681" t="s">
        <v>6152</v>
      </c>
      <c r="E681" t="s">
        <v>6422</v>
      </c>
      <c r="F681" t="s">
        <v>6656</v>
      </c>
      <c r="G681" s="1"/>
      <c r="H681">
        <v>2022</v>
      </c>
      <c r="K681">
        <v>623</v>
      </c>
      <c r="L681">
        <v>634</v>
      </c>
      <c r="M681" t="s">
        <v>6892</v>
      </c>
      <c r="N681" t="s">
        <v>7194</v>
      </c>
      <c r="O681" t="s">
        <v>259</v>
      </c>
      <c r="P681" t="s">
        <v>260</v>
      </c>
      <c r="R681" t="str">
        <f>HYPERLINK("http://dx.doi.org/10.1145/3510003.3510180","http://dx.doi.org/10.1145/3510003.3510180")</f>
        <v>http://dx.doi.org/10.1145/3510003.3510180</v>
      </c>
      <c r="S681" t="s">
        <v>7404</v>
      </c>
      <c r="AB681" s="1"/>
      <c r="AE681" t="s">
        <v>7612</v>
      </c>
      <c r="AF681" t="s">
        <v>7607</v>
      </c>
      <c r="AG681" t="s">
        <v>5988</v>
      </c>
    </row>
    <row r="682" spans="1:33" x14ac:dyDescent="0.3">
      <c r="A682" s="3">
        <v>681</v>
      </c>
      <c r="B682" s="3" t="s">
        <v>5992</v>
      </c>
      <c r="C682" t="s">
        <v>648</v>
      </c>
      <c r="D682" t="s">
        <v>6153</v>
      </c>
      <c r="E682" t="s">
        <v>6423</v>
      </c>
      <c r="F682" t="s">
        <v>6657</v>
      </c>
      <c r="G682" s="1"/>
      <c r="H682">
        <v>2019</v>
      </c>
      <c r="K682">
        <v>69422</v>
      </c>
      <c r="L682">
        <v>69433</v>
      </c>
      <c r="M682" t="s">
        <v>651</v>
      </c>
      <c r="N682" t="s">
        <v>148</v>
      </c>
      <c r="O682" t="s">
        <v>2830</v>
      </c>
      <c r="P682" t="s">
        <v>652</v>
      </c>
      <c r="R682" t="str">
        <f>HYPERLINK("http://dx.doi.org/10.1109/ACCESS.2019.2917256","http://dx.doi.org/10.1109/ACCESS.2019.2917256")</f>
        <v>http://dx.doi.org/10.1109/ACCESS.2019.2917256</v>
      </c>
      <c r="S682" t="s">
        <v>7405</v>
      </c>
      <c r="AB682" s="1"/>
      <c r="AE682" t="s">
        <v>7618</v>
      </c>
      <c r="AF682" t="s">
        <v>5981</v>
      </c>
      <c r="AG682" t="s">
        <v>5988</v>
      </c>
    </row>
    <row r="683" spans="1:33" x14ac:dyDescent="0.3">
      <c r="A683" s="4">
        <v>682</v>
      </c>
      <c r="B683" s="6" t="s">
        <v>5992</v>
      </c>
      <c r="C683" t="s">
        <v>3299</v>
      </c>
      <c r="D683" t="s">
        <v>6154</v>
      </c>
      <c r="E683" t="s">
        <v>6424</v>
      </c>
      <c r="F683" t="s">
        <v>6658</v>
      </c>
      <c r="G683" s="1"/>
      <c r="H683">
        <v>2019</v>
      </c>
      <c r="K683">
        <v>48</v>
      </c>
      <c r="L683">
        <v>68</v>
      </c>
      <c r="M683" t="s">
        <v>6893</v>
      </c>
      <c r="N683" t="s">
        <v>7199</v>
      </c>
      <c r="O683" t="s">
        <v>2830</v>
      </c>
      <c r="P683" t="s">
        <v>5145</v>
      </c>
      <c r="R683" t="str">
        <f>HYPERLINK("http://dx.doi.org/10.1016/j.ijcip.2018.10.008","http://dx.doi.org/10.1016/j.ijcip.2018.10.008")</f>
        <v>http://dx.doi.org/10.1016/j.ijcip.2018.10.008</v>
      </c>
      <c r="S683" t="s">
        <v>7406</v>
      </c>
      <c r="AB683" s="1"/>
      <c r="AE683" t="s">
        <v>7619</v>
      </c>
      <c r="AF683" t="s">
        <v>5981</v>
      </c>
      <c r="AG683" t="s">
        <v>5988</v>
      </c>
    </row>
    <row r="684" spans="1:33" x14ac:dyDescent="0.3">
      <c r="A684" s="3">
        <v>683</v>
      </c>
      <c r="B684" s="3" t="s">
        <v>5992</v>
      </c>
      <c r="C684" t="s">
        <v>5998</v>
      </c>
      <c r="D684" t="s">
        <v>6155</v>
      </c>
      <c r="E684" t="s">
        <v>6425</v>
      </c>
      <c r="F684" t="s">
        <v>6659</v>
      </c>
      <c r="G684" s="1"/>
      <c r="H684">
        <v>2017</v>
      </c>
      <c r="K684">
        <v>174</v>
      </c>
      <c r="L684">
        <v>179</v>
      </c>
      <c r="M684" t="s">
        <v>6894</v>
      </c>
      <c r="N684" t="s">
        <v>7200</v>
      </c>
      <c r="O684" t="s">
        <v>2830</v>
      </c>
      <c r="P684" t="s">
        <v>7106</v>
      </c>
      <c r="R684" t="str">
        <f>HYPERLINK("http://dx.doi.org/10.1080/10903127.2016.1241327","http://dx.doi.org/10.1080/10903127.2016.1241327")</f>
        <v>http://dx.doi.org/10.1080/10903127.2016.1241327</v>
      </c>
      <c r="S684" t="s">
        <v>7407</v>
      </c>
      <c r="AB684" s="1"/>
      <c r="AE684" t="s">
        <v>7620</v>
      </c>
      <c r="AF684" t="s">
        <v>5981</v>
      </c>
      <c r="AG684" t="s">
        <v>5988</v>
      </c>
    </row>
    <row r="685" spans="1:33" s="10" customFormat="1" x14ac:dyDescent="0.3">
      <c r="A685" s="12">
        <v>684</v>
      </c>
      <c r="B685" s="13" t="s">
        <v>5992</v>
      </c>
      <c r="C685" s="10" t="s">
        <v>5999</v>
      </c>
      <c r="D685" s="10" t="s">
        <v>6156</v>
      </c>
      <c r="E685" s="10" t="s">
        <v>6426</v>
      </c>
      <c r="F685" s="10" t="s">
        <v>6660</v>
      </c>
      <c r="G685" s="11"/>
      <c r="H685" s="10">
        <v>2009</v>
      </c>
      <c r="K685" s="10">
        <v>123</v>
      </c>
      <c r="L685" s="10" t="s">
        <v>7100</v>
      </c>
      <c r="M685" s="10" t="s">
        <v>6895</v>
      </c>
      <c r="N685" s="10" t="s">
        <v>7201</v>
      </c>
      <c r="O685" s="10" t="s">
        <v>7330</v>
      </c>
      <c r="P685" s="10" t="s">
        <v>7107</v>
      </c>
      <c r="R685" s="10" t="str">
        <f>HYPERLINK("http://dx.doi.org/10.1109/QSIC.2009.24","http://dx.doi.org/10.1109/QSIC.2009.24")</f>
        <v>http://dx.doi.org/10.1109/QSIC.2009.24</v>
      </c>
      <c r="S685" s="10" t="s">
        <v>7408</v>
      </c>
      <c r="AB685" s="11"/>
      <c r="AE685" s="10" t="s">
        <v>43</v>
      </c>
      <c r="AF685" s="10" t="s">
        <v>7607</v>
      </c>
      <c r="AG685" s="10" t="s">
        <v>5988</v>
      </c>
    </row>
    <row r="686" spans="1:33" x14ac:dyDescent="0.3">
      <c r="A686" s="3">
        <v>685</v>
      </c>
      <c r="B686" s="3" t="s">
        <v>5992</v>
      </c>
      <c r="C686" t="s">
        <v>3352</v>
      </c>
      <c r="D686" t="s">
        <v>6157</v>
      </c>
      <c r="E686" t="s">
        <v>6427</v>
      </c>
      <c r="F686" t="s">
        <v>6658</v>
      </c>
      <c r="G686" s="1"/>
      <c r="H686">
        <v>2016</v>
      </c>
      <c r="K686">
        <v>12</v>
      </c>
      <c r="L686">
        <v>26</v>
      </c>
      <c r="M686" t="s">
        <v>6896</v>
      </c>
      <c r="N686" t="s">
        <v>7199</v>
      </c>
      <c r="O686" t="s">
        <v>2830</v>
      </c>
      <c r="P686" t="s">
        <v>5180</v>
      </c>
      <c r="R686" t="str">
        <f>HYPERLINK("http://dx.doi.org/10.1016/j.ijcip.2016.07.003","http://dx.doi.org/10.1016/j.ijcip.2016.07.003")</f>
        <v>http://dx.doi.org/10.1016/j.ijcip.2016.07.003</v>
      </c>
      <c r="S686" t="s">
        <v>7409</v>
      </c>
      <c r="AB686" s="1"/>
      <c r="AE686" t="s">
        <v>7614</v>
      </c>
      <c r="AF686" t="s">
        <v>5981</v>
      </c>
      <c r="AG686" t="s">
        <v>5988</v>
      </c>
    </row>
    <row r="687" spans="1:33" x14ac:dyDescent="0.3">
      <c r="A687" s="4">
        <v>686</v>
      </c>
      <c r="B687" s="6" t="s">
        <v>5992</v>
      </c>
      <c r="C687" t="s">
        <v>981</v>
      </c>
      <c r="D687" t="s">
        <v>6158</v>
      </c>
      <c r="E687" t="s">
        <v>6428</v>
      </c>
      <c r="F687" t="s">
        <v>6661</v>
      </c>
      <c r="G687" s="1"/>
      <c r="H687">
        <v>2018</v>
      </c>
      <c r="K687">
        <v>1177</v>
      </c>
      <c r="L687">
        <v>1182</v>
      </c>
      <c r="M687" t="s">
        <v>6897</v>
      </c>
      <c r="N687" t="s">
        <v>2830</v>
      </c>
      <c r="O687" t="s">
        <v>580</v>
      </c>
      <c r="P687" t="s">
        <v>985</v>
      </c>
      <c r="R687" t="str">
        <f>HYPERLINK("http://dx.doi.org/10.1109/HPCC/SmartCity/DSS.2018.00198","http://dx.doi.org/10.1109/HPCC/SmartCity/DSS.2018.00198")</f>
        <v>http://dx.doi.org/10.1109/HPCC/SmartCity/DSS.2018.00198</v>
      </c>
      <c r="S687" t="s">
        <v>7410</v>
      </c>
      <c r="AB687" s="1"/>
      <c r="AE687" t="s">
        <v>43</v>
      </c>
      <c r="AF687" t="s">
        <v>7607</v>
      </c>
      <c r="AG687" t="s">
        <v>5988</v>
      </c>
    </row>
    <row r="688" spans="1:33" x14ac:dyDescent="0.3">
      <c r="A688" s="3">
        <v>687</v>
      </c>
      <c r="B688" s="3" t="s">
        <v>5992</v>
      </c>
      <c r="C688" t="s">
        <v>6000</v>
      </c>
      <c r="D688" t="s">
        <v>6159</v>
      </c>
      <c r="E688" t="s">
        <v>6429</v>
      </c>
      <c r="F688" t="s">
        <v>6662</v>
      </c>
      <c r="G688" s="1"/>
      <c r="H688">
        <v>2019</v>
      </c>
      <c r="K688" t="s">
        <v>2830</v>
      </c>
      <c r="L688" t="s">
        <v>2830</v>
      </c>
      <c r="M688" t="s">
        <v>579</v>
      </c>
      <c r="N688" t="s">
        <v>2830</v>
      </c>
      <c r="O688" t="s">
        <v>7331</v>
      </c>
      <c r="P688" t="s">
        <v>5161</v>
      </c>
      <c r="R688" t="str">
        <f>HYPERLINK("http://dx.doi.org/10.1145/3230833.3230855","http://dx.doi.org/10.1145/3230833.3230855")</f>
        <v>http://dx.doi.org/10.1145/3230833.3230855</v>
      </c>
      <c r="S688" t="s">
        <v>7411</v>
      </c>
      <c r="AB688" s="1"/>
      <c r="AE688" t="s">
        <v>7621</v>
      </c>
      <c r="AF688" t="s">
        <v>7607</v>
      </c>
      <c r="AG688" t="s">
        <v>5988</v>
      </c>
    </row>
    <row r="689" spans="1:33" x14ac:dyDescent="0.3">
      <c r="A689" s="4">
        <v>688</v>
      </c>
      <c r="B689" s="6" t="s">
        <v>5992</v>
      </c>
      <c r="C689" t="s">
        <v>6001</v>
      </c>
      <c r="D689" t="s">
        <v>6160</v>
      </c>
      <c r="E689" t="s">
        <v>2830</v>
      </c>
      <c r="F689" t="s">
        <v>6663</v>
      </c>
      <c r="G689" s="1"/>
      <c r="H689">
        <v>2018</v>
      </c>
      <c r="K689" t="s">
        <v>2830</v>
      </c>
      <c r="L689" t="s">
        <v>2830</v>
      </c>
      <c r="M689" t="s">
        <v>6898</v>
      </c>
      <c r="N689" t="s">
        <v>7202</v>
      </c>
      <c r="O689" t="s">
        <v>7332</v>
      </c>
      <c r="P689" t="s">
        <v>7108</v>
      </c>
      <c r="R689" t="str">
        <f>HYPERLINK("http://dx.doi.org/10.1117/12.2502675","http://dx.doi.org/10.1117/12.2502675")</f>
        <v>http://dx.doi.org/10.1117/12.2502675</v>
      </c>
      <c r="S689" t="s">
        <v>7412</v>
      </c>
      <c r="AB689" s="1"/>
      <c r="AE689" t="s">
        <v>7622</v>
      </c>
      <c r="AF689" t="s">
        <v>7607</v>
      </c>
      <c r="AG689" t="s">
        <v>5988</v>
      </c>
    </row>
    <row r="690" spans="1:33" x14ac:dyDescent="0.3">
      <c r="A690" s="3">
        <v>689</v>
      </c>
      <c r="B690" s="3" t="s">
        <v>5992</v>
      </c>
      <c r="C690" t="s">
        <v>6002</v>
      </c>
      <c r="D690" t="s">
        <v>6161</v>
      </c>
      <c r="E690" t="s">
        <v>6430</v>
      </c>
      <c r="F690" t="s">
        <v>6664</v>
      </c>
      <c r="G690" s="1"/>
      <c r="H690">
        <v>2021</v>
      </c>
      <c r="K690">
        <v>222</v>
      </c>
      <c r="L690">
        <v>235</v>
      </c>
      <c r="M690" t="s">
        <v>6899</v>
      </c>
      <c r="N690" t="s">
        <v>7195</v>
      </c>
      <c r="O690" t="s">
        <v>7333</v>
      </c>
      <c r="P690" t="s">
        <v>7109</v>
      </c>
      <c r="R690" t="str">
        <f>HYPERLINK("http://dx.doi.org/10.1007/978-3-030-82153-1_19","http://dx.doi.org/10.1007/978-3-030-82153-1_19")</f>
        <v>http://dx.doi.org/10.1007/978-3-030-82153-1_19</v>
      </c>
      <c r="S690" t="s">
        <v>7413</v>
      </c>
      <c r="AB690" s="1"/>
      <c r="AE690" t="s">
        <v>7615</v>
      </c>
      <c r="AF690" t="s">
        <v>7607</v>
      </c>
      <c r="AG690" t="s">
        <v>5988</v>
      </c>
    </row>
    <row r="691" spans="1:33" x14ac:dyDescent="0.3">
      <c r="A691" s="4">
        <v>690</v>
      </c>
      <c r="B691" s="6" t="s">
        <v>5992</v>
      </c>
      <c r="C691" t="s">
        <v>278</v>
      </c>
      <c r="D691" t="s">
        <v>6162</v>
      </c>
      <c r="E691" t="s">
        <v>6431</v>
      </c>
      <c r="F691" t="s">
        <v>6665</v>
      </c>
      <c r="G691" s="1"/>
      <c r="H691">
        <v>2020</v>
      </c>
      <c r="K691">
        <v>548</v>
      </c>
      <c r="L691">
        <v>561</v>
      </c>
      <c r="M691" t="s">
        <v>282</v>
      </c>
      <c r="N691" t="s">
        <v>283</v>
      </c>
      <c r="O691" t="s">
        <v>2830</v>
      </c>
      <c r="P691" t="s">
        <v>284</v>
      </c>
      <c r="R691" t="str">
        <f>HYPERLINK("http://dx.doi.org/10.1109/TCCN.2020.2966615","http://dx.doi.org/10.1109/TCCN.2020.2966615")</f>
        <v>http://dx.doi.org/10.1109/TCCN.2020.2966615</v>
      </c>
      <c r="S691" t="s">
        <v>7414</v>
      </c>
      <c r="AB691" s="1"/>
      <c r="AE691" t="s">
        <v>7618</v>
      </c>
      <c r="AF691" t="s">
        <v>5981</v>
      </c>
      <c r="AG691" t="s">
        <v>5988</v>
      </c>
    </row>
    <row r="692" spans="1:33" x14ac:dyDescent="0.3">
      <c r="A692" s="3">
        <v>691</v>
      </c>
      <c r="B692" s="3" t="s">
        <v>5992</v>
      </c>
      <c r="C692" t="s">
        <v>6003</v>
      </c>
      <c r="D692" t="s">
        <v>6163</v>
      </c>
      <c r="E692" t="s">
        <v>2830</v>
      </c>
      <c r="F692" t="s">
        <v>6666</v>
      </c>
      <c r="G692" s="1"/>
      <c r="H692">
        <v>2022</v>
      </c>
      <c r="K692">
        <v>139</v>
      </c>
      <c r="L692">
        <v>150</v>
      </c>
      <c r="M692" t="s">
        <v>6900</v>
      </c>
      <c r="N692" t="s">
        <v>7195</v>
      </c>
      <c r="O692" t="s">
        <v>7334</v>
      </c>
      <c r="P692" t="s">
        <v>5078</v>
      </c>
      <c r="R692" t="str">
        <f>HYPERLINK("http://dx.doi.org/10.1007/978-3-031-14135-5_11","http://dx.doi.org/10.1007/978-3-031-14135-5_11")</f>
        <v>http://dx.doi.org/10.1007/978-3-031-14135-5_11</v>
      </c>
      <c r="S692" t="s">
        <v>5693</v>
      </c>
      <c r="AB692" s="1"/>
      <c r="AE692" t="s">
        <v>7615</v>
      </c>
      <c r="AF692" t="s">
        <v>7607</v>
      </c>
      <c r="AG692" t="s">
        <v>5988</v>
      </c>
    </row>
    <row r="693" spans="1:33" x14ac:dyDescent="0.3">
      <c r="A693" s="4">
        <v>692</v>
      </c>
      <c r="B693" s="6" t="s">
        <v>5992</v>
      </c>
      <c r="C693" t="s">
        <v>6004</v>
      </c>
      <c r="D693" t="s">
        <v>6164</v>
      </c>
      <c r="E693" t="s">
        <v>6432</v>
      </c>
      <c r="F693" t="s">
        <v>6645</v>
      </c>
      <c r="G693" s="1"/>
      <c r="H693">
        <v>2022</v>
      </c>
      <c r="K693">
        <v>3082</v>
      </c>
      <c r="L693">
        <v>3087</v>
      </c>
      <c r="M693" t="s">
        <v>6901</v>
      </c>
      <c r="N693" t="s">
        <v>7192</v>
      </c>
      <c r="O693" t="s">
        <v>2830</v>
      </c>
      <c r="P693" t="s">
        <v>7110</v>
      </c>
      <c r="R693" t="str">
        <f>HYPERLINK("http://dx.doi.org/10.1016/j.ifacol.2022.10.202","http://dx.doi.org/10.1016/j.ifacol.2022.10.202")</f>
        <v>http://dx.doi.org/10.1016/j.ifacol.2022.10.202</v>
      </c>
      <c r="S693" t="s">
        <v>7415</v>
      </c>
      <c r="AB693" s="1"/>
      <c r="AE693" t="s">
        <v>7614</v>
      </c>
      <c r="AF693" t="s">
        <v>7607</v>
      </c>
      <c r="AG693" t="s">
        <v>5988</v>
      </c>
    </row>
    <row r="694" spans="1:33" x14ac:dyDescent="0.3">
      <c r="A694" s="3">
        <v>693</v>
      </c>
      <c r="B694" s="3" t="s">
        <v>5992</v>
      </c>
      <c r="C694" t="s">
        <v>6005</v>
      </c>
      <c r="D694" t="s">
        <v>6165</v>
      </c>
      <c r="E694" t="s">
        <v>6433</v>
      </c>
      <c r="F694" t="s">
        <v>6667</v>
      </c>
      <c r="G694" s="1"/>
      <c r="H694">
        <v>2014</v>
      </c>
      <c r="K694">
        <v>697</v>
      </c>
      <c r="L694">
        <v>708</v>
      </c>
      <c r="M694" t="s">
        <v>6902</v>
      </c>
      <c r="N694" t="s">
        <v>7195</v>
      </c>
      <c r="O694" t="s">
        <v>7335</v>
      </c>
      <c r="P694" t="s">
        <v>2830</v>
      </c>
      <c r="R694" t="s">
        <v>2830</v>
      </c>
      <c r="S694" t="s">
        <v>7416</v>
      </c>
      <c r="AB694" s="1"/>
      <c r="AE694" t="s">
        <v>7623</v>
      </c>
      <c r="AF694" t="s">
        <v>7607</v>
      </c>
      <c r="AG694" t="s">
        <v>5988</v>
      </c>
    </row>
    <row r="695" spans="1:33" x14ac:dyDescent="0.3">
      <c r="A695" s="4">
        <v>694</v>
      </c>
      <c r="B695" s="6" t="s">
        <v>5992</v>
      </c>
      <c r="C695" t="s">
        <v>475</v>
      </c>
      <c r="D695" t="s">
        <v>6166</v>
      </c>
      <c r="E695" t="s">
        <v>6434</v>
      </c>
      <c r="F695" t="s">
        <v>6668</v>
      </c>
      <c r="G695" s="1"/>
      <c r="H695">
        <v>2016</v>
      </c>
      <c r="K695">
        <v>207</v>
      </c>
      <c r="L695">
        <v>218</v>
      </c>
      <c r="M695" t="s">
        <v>6903</v>
      </c>
      <c r="N695" t="s">
        <v>7203</v>
      </c>
      <c r="O695" t="s">
        <v>481</v>
      </c>
      <c r="P695" t="s">
        <v>482</v>
      </c>
      <c r="R695" t="str">
        <f>HYPERLINK("http://dx.doi.org/10.1109/ISSRE.2016.21","http://dx.doi.org/10.1109/ISSRE.2016.21")</f>
        <v>http://dx.doi.org/10.1109/ISSRE.2016.21</v>
      </c>
      <c r="S695" t="s">
        <v>2830</v>
      </c>
      <c r="AB695" s="1"/>
      <c r="AE695" t="s">
        <v>43</v>
      </c>
      <c r="AF695" t="s">
        <v>7607</v>
      </c>
      <c r="AG695" t="s">
        <v>5988</v>
      </c>
    </row>
    <row r="696" spans="1:33" x14ac:dyDescent="0.3">
      <c r="A696" s="3">
        <v>695</v>
      </c>
      <c r="B696" s="3" t="s">
        <v>5992</v>
      </c>
      <c r="C696" t="s">
        <v>575</v>
      </c>
      <c r="D696" t="s">
        <v>6159</v>
      </c>
      <c r="E696" t="s">
        <v>6429</v>
      </c>
      <c r="F696" t="s">
        <v>6661</v>
      </c>
      <c r="G696" s="1"/>
      <c r="H696">
        <v>2018</v>
      </c>
      <c r="K696">
        <v>781</v>
      </c>
      <c r="L696">
        <v>788</v>
      </c>
      <c r="M696" t="s">
        <v>6904</v>
      </c>
      <c r="N696" t="s">
        <v>2830</v>
      </c>
      <c r="O696" t="s">
        <v>580</v>
      </c>
      <c r="P696" t="s">
        <v>581</v>
      </c>
      <c r="R696" t="str">
        <f>HYPERLINK("http://dx.doi.org/10.1109/HPCC/SmartCity/DSS.2018.00132","http://dx.doi.org/10.1109/HPCC/SmartCity/DSS.2018.00132")</f>
        <v>http://dx.doi.org/10.1109/HPCC/SmartCity/DSS.2018.00132</v>
      </c>
      <c r="S696" t="s">
        <v>7417</v>
      </c>
      <c r="AB696" s="1"/>
      <c r="AE696" t="s">
        <v>43</v>
      </c>
      <c r="AF696" t="s">
        <v>7607</v>
      </c>
      <c r="AG696" t="s">
        <v>5988</v>
      </c>
    </row>
    <row r="697" spans="1:33" x14ac:dyDescent="0.3">
      <c r="A697" s="4">
        <v>696</v>
      </c>
      <c r="B697" s="6" t="s">
        <v>5992</v>
      </c>
      <c r="C697" t="s">
        <v>6006</v>
      </c>
      <c r="D697" t="s">
        <v>6167</v>
      </c>
      <c r="E697" t="s">
        <v>6435</v>
      </c>
      <c r="F697" t="s">
        <v>6669</v>
      </c>
      <c r="G697" s="1"/>
      <c r="H697">
        <v>2022</v>
      </c>
      <c r="K697">
        <v>318</v>
      </c>
      <c r="L697">
        <v>328</v>
      </c>
      <c r="M697" t="s">
        <v>6905</v>
      </c>
      <c r="N697" t="s">
        <v>7195</v>
      </c>
      <c r="O697" t="s">
        <v>7336</v>
      </c>
      <c r="P697" t="s">
        <v>7111</v>
      </c>
      <c r="R697" t="str">
        <f>HYPERLINK("http://dx.doi.org/10.1007/978-3-030-97774-0_29","http://dx.doi.org/10.1007/978-3-030-97774-0_29")</f>
        <v>http://dx.doi.org/10.1007/978-3-030-97774-0_29</v>
      </c>
      <c r="S697" t="s">
        <v>7418</v>
      </c>
      <c r="AB697" s="1"/>
      <c r="AE697" t="s">
        <v>7615</v>
      </c>
      <c r="AF697" t="s">
        <v>7607</v>
      </c>
      <c r="AG697" t="s">
        <v>5988</v>
      </c>
    </row>
    <row r="698" spans="1:33" x14ac:dyDescent="0.3">
      <c r="A698" s="3">
        <v>697</v>
      </c>
      <c r="B698" s="3" t="s">
        <v>5992</v>
      </c>
      <c r="C698" t="s">
        <v>6007</v>
      </c>
      <c r="D698" t="s">
        <v>6168</v>
      </c>
      <c r="E698" t="s">
        <v>2830</v>
      </c>
      <c r="F698" t="s">
        <v>6670</v>
      </c>
      <c r="G698" s="1"/>
      <c r="H698">
        <v>2022</v>
      </c>
      <c r="K698">
        <v>383</v>
      </c>
      <c r="L698">
        <v>391</v>
      </c>
      <c r="M698" t="s">
        <v>6906</v>
      </c>
      <c r="N698" t="s">
        <v>7204</v>
      </c>
      <c r="O698" t="s">
        <v>7337</v>
      </c>
      <c r="P698" t="s">
        <v>5080</v>
      </c>
      <c r="R698" t="str">
        <f>HYPERLINK("http://dx.doi.org/10.1007/978-3-031-14343-4_36","http://dx.doi.org/10.1007/978-3-031-14343-4_36")</f>
        <v>http://dx.doi.org/10.1007/978-3-031-14343-4_36</v>
      </c>
      <c r="S698" t="s">
        <v>7419</v>
      </c>
      <c r="AB698" s="1"/>
      <c r="AE698" t="s">
        <v>7615</v>
      </c>
      <c r="AF698" t="s">
        <v>7607</v>
      </c>
      <c r="AG698" t="s">
        <v>5988</v>
      </c>
    </row>
    <row r="699" spans="1:33" x14ac:dyDescent="0.3">
      <c r="A699" s="4">
        <v>698</v>
      </c>
      <c r="B699" s="6" t="s">
        <v>5992</v>
      </c>
      <c r="C699" t="s">
        <v>719</v>
      </c>
      <c r="D699" t="s">
        <v>6169</v>
      </c>
      <c r="E699" t="s">
        <v>6436</v>
      </c>
      <c r="F699" t="s">
        <v>6657</v>
      </c>
      <c r="G699" s="1"/>
      <c r="H699">
        <v>2022</v>
      </c>
      <c r="K699">
        <v>115179</v>
      </c>
      <c r="L699">
        <v>115191</v>
      </c>
      <c r="M699" t="s">
        <v>6907</v>
      </c>
      <c r="N699" t="s">
        <v>148</v>
      </c>
      <c r="O699" t="s">
        <v>2830</v>
      </c>
      <c r="P699" t="s">
        <v>723</v>
      </c>
      <c r="R699" t="str">
        <f>HYPERLINK("http://dx.doi.org/10.1109/ACCESS.2022.3218624","http://dx.doi.org/10.1109/ACCESS.2022.3218624")</f>
        <v>http://dx.doi.org/10.1109/ACCESS.2022.3218624</v>
      </c>
      <c r="S699" t="s">
        <v>7420</v>
      </c>
      <c r="AB699" s="1"/>
      <c r="AE699" t="s">
        <v>7618</v>
      </c>
      <c r="AF699" t="s">
        <v>5981</v>
      </c>
      <c r="AG699" t="s">
        <v>5988</v>
      </c>
    </row>
    <row r="700" spans="1:33" x14ac:dyDescent="0.3">
      <c r="A700" s="3">
        <v>699</v>
      </c>
      <c r="B700" s="3" t="s">
        <v>5992</v>
      </c>
      <c r="C700" t="s">
        <v>887</v>
      </c>
      <c r="D700" t="s">
        <v>6170</v>
      </c>
      <c r="E700" t="s">
        <v>6437</v>
      </c>
      <c r="F700" t="s">
        <v>6671</v>
      </c>
      <c r="G700" s="1"/>
      <c r="H700">
        <v>2020</v>
      </c>
      <c r="K700">
        <v>1005</v>
      </c>
      <c r="L700">
        <v>1010</v>
      </c>
      <c r="M700" t="s">
        <v>891</v>
      </c>
      <c r="N700" t="s">
        <v>892</v>
      </c>
      <c r="O700" t="s">
        <v>893</v>
      </c>
      <c r="P700" t="s">
        <v>894</v>
      </c>
      <c r="R700" t="str">
        <f>HYPERLINK("http://dx.doi.org/10.1109/COMPSAC48688.2020.0-140","http://dx.doi.org/10.1109/COMPSAC48688.2020.0-140")</f>
        <v>http://dx.doi.org/10.1109/COMPSAC48688.2020.0-140</v>
      </c>
      <c r="S700" t="s">
        <v>2830</v>
      </c>
      <c r="AB700" s="1"/>
      <c r="AE700" t="s">
        <v>43</v>
      </c>
      <c r="AF700" t="s">
        <v>7607</v>
      </c>
      <c r="AG700" t="s">
        <v>5988</v>
      </c>
    </row>
    <row r="701" spans="1:33" x14ac:dyDescent="0.3">
      <c r="A701" s="4">
        <v>700</v>
      </c>
      <c r="B701" s="6" t="s">
        <v>5992</v>
      </c>
      <c r="C701" t="s">
        <v>3344</v>
      </c>
      <c r="D701" t="s">
        <v>6171</v>
      </c>
      <c r="E701" t="s">
        <v>6438</v>
      </c>
      <c r="F701" t="s">
        <v>6672</v>
      </c>
      <c r="G701" s="1"/>
      <c r="H701">
        <v>2017</v>
      </c>
      <c r="K701">
        <v>519</v>
      </c>
      <c r="L701">
        <v>534</v>
      </c>
      <c r="M701" t="s">
        <v>6908</v>
      </c>
      <c r="N701" t="s">
        <v>7205</v>
      </c>
      <c r="O701" t="s">
        <v>2830</v>
      </c>
      <c r="P701" t="s">
        <v>5176</v>
      </c>
      <c r="R701" t="str">
        <f>HYPERLINK("http://dx.doi.org/10.1631/FITEE.1601540","http://dx.doi.org/10.1631/FITEE.1601540")</f>
        <v>http://dx.doi.org/10.1631/FITEE.1601540</v>
      </c>
      <c r="S701" t="s">
        <v>7421</v>
      </c>
      <c r="AB701" s="1"/>
      <c r="AE701" t="s">
        <v>7624</v>
      </c>
      <c r="AF701" t="s">
        <v>5981</v>
      </c>
      <c r="AG701" t="s">
        <v>5988</v>
      </c>
    </row>
    <row r="702" spans="1:33" x14ac:dyDescent="0.3">
      <c r="A702" s="3">
        <v>701</v>
      </c>
      <c r="B702" s="3" t="s">
        <v>5992</v>
      </c>
      <c r="C702" t="s">
        <v>778</v>
      </c>
      <c r="D702" t="s">
        <v>6172</v>
      </c>
      <c r="E702" t="s">
        <v>2830</v>
      </c>
      <c r="F702" t="s">
        <v>6673</v>
      </c>
      <c r="G702" s="1"/>
      <c r="H702">
        <v>2019</v>
      </c>
      <c r="K702">
        <v>337</v>
      </c>
      <c r="L702">
        <v>350</v>
      </c>
      <c r="M702" t="s">
        <v>6909</v>
      </c>
      <c r="N702" t="s">
        <v>7206</v>
      </c>
      <c r="O702" t="s">
        <v>783</v>
      </c>
      <c r="P702" t="s">
        <v>784</v>
      </c>
      <c r="R702" t="str">
        <f>HYPERLINK("http://dx.doi.org/10.1109/DSAA.2019.00049","http://dx.doi.org/10.1109/DSAA.2019.00049")</f>
        <v>http://dx.doi.org/10.1109/DSAA.2019.00049</v>
      </c>
      <c r="S702" t="s">
        <v>7422</v>
      </c>
      <c r="AB702" s="1"/>
      <c r="AE702" t="s">
        <v>7612</v>
      </c>
      <c r="AF702" t="s">
        <v>7607</v>
      </c>
      <c r="AG702" t="s">
        <v>5988</v>
      </c>
    </row>
    <row r="703" spans="1:33" x14ac:dyDescent="0.3">
      <c r="A703" s="4">
        <v>702</v>
      </c>
      <c r="B703" s="6" t="s">
        <v>5992</v>
      </c>
      <c r="C703" t="s">
        <v>30</v>
      </c>
      <c r="D703" t="s">
        <v>6173</v>
      </c>
      <c r="E703" t="s">
        <v>6439</v>
      </c>
      <c r="F703" t="s">
        <v>6674</v>
      </c>
      <c r="G703" s="1"/>
      <c r="H703">
        <v>2017</v>
      </c>
      <c r="K703">
        <v>3397</v>
      </c>
      <c r="L703">
        <v>3417</v>
      </c>
      <c r="M703" t="s">
        <v>34</v>
      </c>
      <c r="N703" t="s">
        <v>7207</v>
      </c>
      <c r="O703" t="s">
        <v>2830</v>
      </c>
      <c r="P703" t="s">
        <v>36</v>
      </c>
      <c r="R703" t="str">
        <f>HYPERLINK("http://dx.doi.org/10.1109/TSMC.2016.2633392","http://dx.doi.org/10.1109/TSMC.2016.2633392")</f>
        <v>http://dx.doi.org/10.1109/TSMC.2016.2633392</v>
      </c>
      <c r="S703" t="s">
        <v>5828</v>
      </c>
      <c r="AB703" s="1"/>
      <c r="AE703" t="s">
        <v>7618</v>
      </c>
      <c r="AF703" t="s">
        <v>5981</v>
      </c>
      <c r="AG703" t="s">
        <v>5988</v>
      </c>
    </row>
    <row r="704" spans="1:33" x14ac:dyDescent="0.3">
      <c r="A704" s="3">
        <v>703</v>
      </c>
      <c r="B704" s="3" t="s">
        <v>5992</v>
      </c>
      <c r="C704" t="s">
        <v>6008</v>
      </c>
      <c r="D704" t="s">
        <v>6174</v>
      </c>
      <c r="E704" t="s">
        <v>6440</v>
      </c>
      <c r="F704" t="s">
        <v>6675</v>
      </c>
      <c r="G704" s="1"/>
      <c r="H704">
        <v>2018</v>
      </c>
      <c r="K704">
        <v>567</v>
      </c>
      <c r="L704">
        <v>576</v>
      </c>
      <c r="M704" t="s">
        <v>6910</v>
      </c>
      <c r="N704" t="s">
        <v>7197</v>
      </c>
      <c r="O704" t="s">
        <v>7338</v>
      </c>
      <c r="P704" t="s">
        <v>7112</v>
      </c>
      <c r="R704" t="str">
        <f>HYPERLINK("http://dx.doi.org/10.1007/978-3-319-67180-2_55","http://dx.doi.org/10.1007/978-3-319-67180-2_55")</f>
        <v>http://dx.doi.org/10.1007/978-3-319-67180-2_55</v>
      </c>
      <c r="S704" t="s">
        <v>7423</v>
      </c>
      <c r="AB704" s="1"/>
      <c r="AE704" t="s">
        <v>7615</v>
      </c>
      <c r="AF704" t="s">
        <v>7607</v>
      </c>
      <c r="AG704" t="s">
        <v>5988</v>
      </c>
    </row>
    <row r="705" spans="1:33" x14ac:dyDescent="0.3">
      <c r="A705" s="4">
        <v>704</v>
      </c>
      <c r="B705" s="6" t="s">
        <v>5992</v>
      </c>
      <c r="C705" t="s">
        <v>6009</v>
      </c>
      <c r="D705" t="s">
        <v>6168</v>
      </c>
      <c r="E705" t="s">
        <v>2830</v>
      </c>
      <c r="F705" t="s">
        <v>6670</v>
      </c>
      <c r="G705" s="1"/>
      <c r="H705">
        <v>2022</v>
      </c>
      <c r="K705">
        <v>424</v>
      </c>
      <c r="L705">
        <v>431</v>
      </c>
      <c r="M705" t="s">
        <v>6911</v>
      </c>
      <c r="N705" t="s">
        <v>7204</v>
      </c>
      <c r="O705" t="s">
        <v>7337</v>
      </c>
      <c r="P705" t="s">
        <v>5079</v>
      </c>
      <c r="R705" t="str">
        <f>HYPERLINK("http://dx.doi.org/10.1007/978-3-031-14343-4_40","http://dx.doi.org/10.1007/978-3-031-14343-4_40")</f>
        <v>http://dx.doi.org/10.1007/978-3-031-14343-4_40</v>
      </c>
      <c r="S705" t="s">
        <v>7424</v>
      </c>
      <c r="AB705" s="1"/>
      <c r="AE705" t="s">
        <v>7615</v>
      </c>
      <c r="AF705" t="s">
        <v>7607</v>
      </c>
      <c r="AG705" t="s">
        <v>5988</v>
      </c>
    </row>
    <row r="706" spans="1:33" s="10" customFormat="1" x14ac:dyDescent="0.3">
      <c r="A706" s="9">
        <v>705</v>
      </c>
      <c r="B706" s="9" t="s">
        <v>5992</v>
      </c>
      <c r="C706" s="10" t="s">
        <v>969</v>
      </c>
      <c r="D706" s="10" t="s">
        <v>6175</v>
      </c>
      <c r="E706" s="10" t="s">
        <v>6441</v>
      </c>
      <c r="F706" s="10" t="s">
        <v>6676</v>
      </c>
      <c r="G706" s="11"/>
      <c r="H706" s="10">
        <v>2008</v>
      </c>
      <c r="K706" s="10">
        <v>11</v>
      </c>
      <c r="L706" s="10">
        <v>18</v>
      </c>
      <c r="M706" s="10" t="s">
        <v>6912</v>
      </c>
      <c r="N706" s="10" t="s">
        <v>2830</v>
      </c>
      <c r="O706" s="10" t="s">
        <v>974</v>
      </c>
      <c r="P706" s="10" t="s">
        <v>975</v>
      </c>
      <c r="R706" s="10" t="str">
        <f>HYPERLINK("http://dx.doi.org/10.1109/EC2ND.2008.8","http://dx.doi.org/10.1109/EC2ND.2008.8")</f>
        <v>http://dx.doi.org/10.1109/EC2ND.2008.8</v>
      </c>
      <c r="S706" s="10" t="s">
        <v>2830</v>
      </c>
      <c r="AB706" s="11"/>
      <c r="AE706" s="10" t="s">
        <v>7612</v>
      </c>
      <c r="AF706" s="10" t="s">
        <v>7607</v>
      </c>
      <c r="AG706" s="10" t="s">
        <v>5988</v>
      </c>
    </row>
    <row r="707" spans="1:33" x14ac:dyDescent="0.3">
      <c r="A707" s="4">
        <v>706</v>
      </c>
      <c r="B707" s="6" t="s">
        <v>5992</v>
      </c>
      <c r="C707" t="s">
        <v>3324</v>
      </c>
      <c r="D707" t="s">
        <v>6176</v>
      </c>
      <c r="E707" t="s">
        <v>6442</v>
      </c>
      <c r="F707" t="s">
        <v>6650</v>
      </c>
      <c r="G707" s="1"/>
      <c r="H707">
        <v>2018</v>
      </c>
      <c r="K707">
        <v>103</v>
      </c>
      <c r="L707">
        <v>125</v>
      </c>
      <c r="M707" t="s">
        <v>6913</v>
      </c>
      <c r="N707" t="s">
        <v>7196</v>
      </c>
      <c r="O707" t="s">
        <v>2830</v>
      </c>
      <c r="P707" t="s">
        <v>5159</v>
      </c>
      <c r="R707" t="str">
        <f>HYPERLINK("http://dx.doi.org/10.1016/j.cose.2018.06.002","http://dx.doi.org/10.1016/j.cose.2018.06.002")</f>
        <v>http://dx.doi.org/10.1016/j.cose.2018.06.002</v>
      </c>
      <c r="S707" t="s">
        <v>7425</v>
      </c>
      <c r="AB707" s="1"/>
      <c r="AE707" t="s">
        <v>7616</v>
      </c>
      <c r="AF707" t="s">
        <v>5981</v>
      </c>
      <c r="AG707" t="s">
        <v>5988</v>
      </c>
    </row>
    <row r="708" spans="1:33" x14ac:dyDescent="0.3">
      <c r="A708" s="3">
        <v>707</v>
      </c>
      <c r="B708" s="3" t="s">
        <v>5992</v>
      </c>
      <c r="C708" t="s">
        <v>6010</v>
      </c>
      <c r="D708" t="s">
        <v>6177</v>
      </c>
      <c r="E708" t="s">
        <v>6443</v>
      </c>
      <c r="F708" t="s">
        <v>6677</v>
      </c>
      <c r="G708" s="1"/>
      <c r="H708">
        <v>2019</v>
      </c>
      <c r="K708">
        <v>47</v>
      </c>
      <c r="L708">
        <v>54</v>
      </c>
      <c r="M708" t="s">
        <v>6914</v>
      </c>
      <c r="N708" t="s">
        <v>7208</v>
      </c>
      <c r="O708" t="s">
        <v>2830</v>
      </c>
      <c r="P708" t="s">
        <v>7113</v>
      </c>
      <c r="R708" t="str">
        <f>HYPERLINK("http://dx.doi.org/10.1016/j.jlp.2018.08.010","http://dx.doi.org/10.1016/j.jlp.2018.08.010")</f>
        <v>http://dx.doi.org/10.1016/j.jlp.2018.08.010</v>
      </c>
      <c r="S708" t="s">
        <v>7426</v>
      </c>
      <c r="AB708" s="1"/>
      <c r="AE708" t="s">
        <v>7625</v>
      </c>
      <c r="AF708" t="s">
        <v>5981</v>
      </c>
      <c r="AG708" t="s">
        <v>5988</v>
      </c>
    </row>
    <row r="709" spans="1:33" x14ac:dyDescent="0.3">
      <c r="A709" s="4">
        <v>708</v>
      </c>
      <c r="B709" s="6" t="s">
        <v>5992</v>
      </c>
      <c r="C709" t="s">
        <v>6011</v>
      </c>
      <c r="D709" t="s">
        <v>6178</v>
      </c>
      <c r="E709" t="s">
        <v>6444</v>
      </c>
      <c r="F709" t="s">
        <v>6645</v>
      </c>
      <c r="G709" s="1"/>
      <c r="H709">
        <v>2019</v>
      </c>
      <c r="K709">
        <v>1204</v>
      </c>
      <c r="L709">
        <v>1209</v>
      </c>
      <c r="M709" t="s">
        <v>6915</v>
      </c>
      <c r="N709" t="s">
        <v>7192</v>
      </c>
      <c r="O709" t="s">
        <v>2830</v>
      </c>
      <c r="P709" t="s">
        <v>7114</v>
      </c>
      <c r="R709" t="str">
        <f>HYPERLINK("http://dx.doi.org/10.1016/j.ifacol.2019.11.362","http://dx.doi.org/10.1016/j.ifacol.2019.11.362")</f>
        <v>http://dx.doi.org/10.1016/j.ifacol.2019.11.362</v>
      </c>
      <c r="S709" t="s">
        <v>7427</v>
      </c>
      <c r="AB709" s="1"/>
      <c r="AE709" t="s">
        <v>7614</v>
      </c>
      <c r="AF709" t="s">
        <v>7607</v>
      </c>
      <c r="AG709" t="s">
        <v>5988</v>
      </c>
    </row>
    <row r="710" spans="1:33" x14ac:dyDescent="0.3">
      <c r="A710" s="3">
        <v>709</v>
      </c>
      <c r="B710" s="3" t="s">
        <v>5992</v>
      </c>
      <c r="C710" t="s">
        <v>3189</v>
      </c>
      <c r="D710" t="s">
        <v>6179</v>
      </c>
      <c r="E710" t="s">
        <v>6445</v>
      </c>
      <c r="F710" t="s">
        <v>6678</v>
      </c>
      <c r="G710" s="1"/>
      <c r="H710" t="s">
        <v>2830</v>
      </c>
      <c r="K710" t="s">
        <v>2830</v>
      </c>
      <c r="L710" t="s">
        <v>2830</v>
      </c>
      <c r="M710" t="s">
        <v>6916</v>
      </c>
      <c r="N710" t="s">
        <v>7209</v>
      </c>
      <c r="O710" t="s">
        <v>2830</v>
      </c>
      <c r="P710" t="s">
        <v>5075</v>
      </c>
      <c r="R710" t="str">
        <f>HYPERLINK("http://dx.doi.org/10.1002/spe.3164","http://dx.doi.org/10.1002/spe.3164")</f>
        <v>http://dx.doi.org/10.1002/spe.3164</v>
      </c>
      <c r="S710" t="s">
        <v>5686</v>
      </c>
      <c r="AB710" s="1"/>
      <c r="AE710" t="s">
        <v>7626</v>
      </c>
      <c r="AF710" t="s">
        <v>7608</v>
      </c>
      <c r="AG710" t="s">
        <v>5988</v>
      </c>
    </row>
    <row r="711" spans="1:33" x14ac:dyDescent="0.3">
      <c r="A711" s="4">
        <v>710</v>
      </c>
      <c r="B711" s="6" t="s">
        <v>5992</v>
      </c>
      <c r="C711" t="s">
        <v>6012</v>
      </c>
      <c r="D711" t="s">
        <v>6180</v>
      </c>
      <c r="E711" t="s">
        <v>6446</v>
      </c>
      <c r="F711" t="s">
        <v>6679</v>
      </c>
      <c r="G711" s="1"/>
      <c r="H711">
        <v>2020</v>
      </c>
      <c r="K711">
        <v>142</v>
      </c>
      <c r="L711">
        <v>150</v>
      </c>
      <c r="M711" t="s">
        <v>6917</v>
      </c>
      <c r="N711" t="s">
        <v>2830</v>
      </c>
      <c r="O711" t="s">
        <v>7339</v>
      </c>
      <c r="P711" t="s">
        <v>7115</v>
      </c>
      <c r="R711" t="str">
        <f>HYPERLINK("http://dx.doi.org/10.1109/ICWS49710.2020.00026","http://dx.doi.org/10.1109/ICWS49710.2020.00026")</f>
        <v>http://dx.doi.org/10.1109/ICWS49710.2020.00026</v>
      </c>
      <c r="S711" t="s">
        <v>2830</v>
      </c>
      <c r="AB711" s="1"/>
      <c r="AE711" t="s">
        <v>7612</v>
      </c>
      <c r="AF711" t="s">
        <v>7607</v>
      </c>
      <c r="AG711" t="s">
        <v>5988</v>
      </c>
    </row>
    <row r="712" spans="1:33" x14ac:dyDescent="0.3">
      <c r="A712" s="3">
        <v>711</v>
      </c>
      <c r="B712" s="3" t="s">
        <v>5992</v>
      </c>
      <c r="C712" t="s">
        <v>943</v>
      </c>
      <c r="D712" t="s">
        <v>6181</v>
      </c>
      <c r="E712" t="s">
        <v>6447</v>
      </c>
      <c r="F712" t="s">
        <v>6680</v>
      </c>
      <c r="G712" s="1"/>
      <c r="H712">
        <v>2022</v>
      </c>
      <c r="K712">
        <v>5161</v>
      </c>
      <c r="L712">
        <v>5173</v>
      </c>
      <c r="M712" t="s">
        <v>947</v>
      </c>
      <c r="N712" t="s">
        <v>7210</v>
      </c>
      <c r="O712" t="s">
        <v>2830</v>
      </c>
      <c r="P712" t="s">
        <v>949</v>
      </c>
      <c r="R712" t="str">
        <f>HYPERLINK("http://dx.doi.org/10.1109/TCYB.2020.3027724","http://dx.doi.org/10.1109/TCYB.2020.3027724")</f>
        <v>http://dx.doi.org/10.1109/TCYB.2020.3027724</v>
      </c>
      <c r="S712" t="s">
        <v>7428</v>
      </c>
      <c r="AB712" s="1"/>
      <c r="AE712" t="s">
        <v>7618</v>
      </c>
      <c r="AF712" t="s">
        <v>5981</v>
      </c>
      <c r="AG712" t="s">
        <v>5988</v>
      </c>
    </row>
    <row r="713" spans="1:33" x14ac:dyDescent="0.3">
      <c r="A713" s="4">
        <v>712</v>
      </c>
      <c r="B713" s="6" t="s">
        <v>5992</v>
      </c>
      <c r="C713" t="s">
        <v>1638</v>
      </c>
      <c r="D713" t="s">
        <v>6182</v>
      </c>
      <c r="E713" t="s">
        <v>6448</v>
      </c>
      <c r="F713" t="s">
        <v>6681</v>
      </c>
      <c r="G713" s="1"/>
      <c r="H713">
        <v>2016</v>
      </c>
      <c r="K713" t="s">
        <v>2830</v>
      </c>
      <c r="L713" t="s">
        <v>2830</v>
      </c>
      <c r="M713" t="s">
        <v>1642</v>
      </c>
      <c r="N713" t="s">
        <v>2830</v>
      </c>
      <c r="O713" t="s">
        <v>1643</v>
      </c>
      <c r="P713" t="s">
        <v>2830</v>
      </c>
      <c r="R713" t="s">
        <v>2830</v>
      </c>
      <c r="S713" t="s">
        <v>2830</v>
      </c>
      <c r="AB713" s="1"/>
      <c r="AE713" t="s">
        <v>43</v>
      </c>
      <c r="AF713" t="s">
        <v>7607</v>
      </c>
      <c r="AG713" t="s">
        <v>5988</v>
      </c>
    </row>
    <row r="714" spans="1:33" x14ac:dyDescent="0.3">
      <c r="A714" s="3">
        <v>713</v>
      </c>
      <c r="B714" s="3" t="s">
        <v>5992</v>
      </c>
      <c r="C714" t="s">
        <v>6013</v>
      </c>
      <c r="D714" t="s">
        <v>6183</v>
      </c>
      <c r="E714" t="s">
        <v>6449</v>
      </c>
      <c r="F714" t="s">
        <v>6682</v>
      </c>
      <c r="G714" s="1"/>
      <c r="H714">
        <v>2019</v>
      </c>
      <c r="K714" t="s">
        <v>2830</v>
      </c>
      <c r="L714" t="s">
        <v>2830</v>
      </c>
      <c r="M714" t="s">
        <v>6918</v>
      </c>
      <c r="N714" t="s">
        <v>2830</v>
      </c>
      <c r="O714" t="s">
        <v>2830</v>
      </c>
      <c r="P714" t="s">
        <v>5138</v>
      </c>
      <c r="R714" t="str">
        <f>HYPERLINK("http://dx.doi.org/10.3390/app9214502","http://dx.doi.org/10.3390/app9214502")</f>
        <v>http://dx.doi.org/10.3390/app9214502</v>
      </c>
      <c r="S714" t="s">
        <v>7429</v>
      </c>
      <c r="AB714" s="1"/>
      <c r="AE714" t="s">
        <v>5895</v>
      </c>
      <c r="AF714" t="s">
        <v>5981</v>
      </c>
      <c r="AG714" t="s">
        <v>5988</v>
      </c>
    </row>
    <row r="715" spans="1:33" x14ac:dyDescent="0.3">
      <c r="A715" s="4">
        <v>714</v>
      </c>
      <c r="B715" s="6" t="s">
        <v>5992</v>
      </c>
      <c r="C715" t="s">
        <v>3184</v>
      </c>
      <c r="D715" t="s">
        <v>6184</v>
      </c>
      <c r="E715" t="s">
        <v>6450</v>
      </c>
      <c r="F715" t="s">
        <v>6683</v>
      </c>
      <c r="G715" s="1"/>
      <c r="H715">
        <v>2022</v>
      </c>
      <c r="K715">
        <v>2467</v>
      </c>
      <c r="L715">
        <v>2479</v>
      </c>
      <c r="M715" t="s">
        <v>6919</v>
      </c>
      <c r="N715" t="s">
        <v>7211</v>
      </c>
      <c r="O715" t="s">
        <v>2830</v>
      </c>
      <c r="P715" t="s">
        <v>5073</v>
      </c>
      <c r="R715" t="str">
        <f>HYPERLINK("http://dx.doi.org/10.1007/s00170-021-08001-6","http://dx.doi.org/10.1007/s00170-021-08001-6")</f>
        <v>http://dx.doi.org/10.1007/s00170-021-08001-6</v>
      </c>
      <c r="S715" t="s">
        <v>7430</v>
      </c>
      <c r="AB715" s="1"/>
      <c r="AE715" t="s">
        <v>7627</v>
      </c>
      <c r="AF715" t="s">
        <v>5981</v>
      </c>
      <c r="AG715" t="s">
        <v>5988</v>
      </c>
    </row>
    <row r="716" spans="1:33" x14ac:dyDescent="0.3">
      <c r="A716" s="3">
        <v>715</v>
      </c>
      <c r="B716" s="3" t="s">
        <v>5992</v>
      </c>
      <c r="C716" t="s">
        <v>6014</v>
      </c>
      <c r="D716" t="s">
        <v>6185</v>
      </c>
      <c r="E716" t="s">
        <v>6451</v>
      </c>
      <c r="F716" t="s">
        <v>6684</v>
      </c>
      <c r="G716" s="1"/>
      <c r="H716">
        <v>2014</v>
      </c>
      <c r="K716">
        <v>83</v>
      </c>
      <c r="L716">
        <v>92</v>
      </c>
      <c r="M716" t="s">
        <v>1150</v>
      </c>
      <c r="N716" t="s">
        <v>7212</v>
      </c>
      <c r="O716" t="s">
        <v>1151</v>
      </c>
      <c r="P716" t="s">
        <v>2830</v>
      </c>
      <c r="R716" t="s">
        <v>2830</v>
      </c>
      <c r="S716" t="s">
        <v>7431</v>
      </c>
      <c r="AB716" s="1"/>
      <c r="AE716" t="s">
        <v>43</v>
      </c>
      <c r="AF716" t="s">
        <v>7607</v>
      </c>
      <c r="AG716" t="s">
        <v>5988</v>
      </c>
    </row>
    <row r="717" spans="1:33" x14ac:dyDescent="0.3">
      <c r="A717" s="4">
        <v>716</v>
      </c>
      <c r="B717" s="6" t="s">
        <v>5992</v>
      </c>
      <c r="C717" t="s">
        <v>3183</v>
      </c>
      <c r="D717" t="s">
        <v>6186</v>
      </c>
      <c r="E717" t="s">
        <v>6452</v>
      </c>
      <c r="F717" t="s">
        <v>6685</v>
      </c>
      <c r="G717" s="1"/>
      <c r="H717">
        <v>2022</v>
      </c>
      <c r="K717">
        <v>349</v>
      </c>
      <c r="L717">
        <v>363</v>
      </c>
      <c r="M717" t="s">
        <v>6920</v>
      </c>
      <c r="N717" t="s">
        <v>7213</v>
      </c>
      <c r="O717" t="s">
        <v>2830</v>
      </c>
      <c r="P717" t="s">
        <v>5072</v>
      </c>
      <c r="R717" t="str">
        <f>HYPERLINK("http://dx.doi.org/10.2118/208586-PA","http://dx.doi.org/10.2118/208586-PA")</f>
        <v>http://dx.doi.org/10.2118/208586-PA</v>
      </c>
      <c r="S717" t="s">
        <v>2830</v>
      </c>
      <c r="AB717" s="1"/>
      <c r="AE717" t="s">
        <v>7628</v>
      </c>
      <c r="AF717" t="s">
        <v>5981</v>
      </c>
      <c r="AG717" t="s">
        <v>5988</v>
      </c>
    </row>
    <row r="718" spans="1:33" x14ac:dyDescent="0.3">
      <c r="A718" s="3">
        <v>717</v>
      </c>
      <c r="B718" s="3" t="s">
        <v>5992</v>
      </c>
      <c r="C718" t="s">
        <v>6015</v>
      </c>
      <c r="D718" t="s">
        <v>6187</v>
      </c>
      <c r="E718" t="s">
        <v>6453</v>
      </c>
      <c r="F718" t="s">
        <v>6686</v>
      </c>
      <c r="G718" s="1"/>
      <c r="H718">
        <v>2022</v>
      </c>
      <c r="K718">
        <v>65</v>
      </c>
      <c r="L718">
        <v>72</v>
      </c>
      <c r="M718" t="s">
        <v>6921</v>
      </c>
      <c r="N718" t="s">
        <v>7214</v>
      </c>
      <c r="O718" t="s">
        <v>7340</v>
      </c>
      <c r="P718" t="s">
        <v>7116</v>
      </c>
      <c r="R718" t="str">
        <f>HYPERLINK("http://dx.doi.org/10.1007/978-3-030-93639-6_6","http://dx.doi.org/10.1007/978-3-030-93639-6_6")</f>
        <v>http://dx.doi.org/10.1007/978-3-030-93639-6_6</v>
      </c>
      <c r="S718" t="s">
        <v>7432</v>
      </c>
      <c r="AB718" s="1"/>
      <c r="AE718" t="s">
        <v>7629</v>
      </c>
      <c r="AF718" t="s">
        <v>7607</v>
      </c>
      <c r="AG718" t="s">
        <v>5988</v>
      </c>
    </row>
    <row r="719" spans="1:33" x14ac:dyDescent="0.3">
      <c r="A719" s="4">
        <v>718</v>
      </c>
      <c r="B719" s="6" t="s">
        <v>5992</v>
      </c>
      <c r="C719" t="s">
        <v>6016</v>
      </c>
      <c r="D719" t="s">
        <v>6188</v>
      </c>
      <c r="E719" t="s">
        <v>6454</v>
      </c>
      <c r="F719" t="s">
        <v>6687</v>
      </c>
      <c r="G719" s="1"/>
      <c r="H719">
        <v>2017</v>
      </c>
      <c r="K719">
        <v>519</v>
      </c>
      <c r="L719">
        <v>523</v>
      </c>
      <c r="M719" t="s">
        <v>431</v>
      </c>
      <c r="N719" t="s">
        <v>2830</v>
      </c>
      <c r="O719" t="s">
        <v>432</v>
      </c>
      <c r="P719" t="s">
        <v>2830</v>
      </c>
      <c r="R719" t="s">
        <v>2830</v>
      </c>
      <c r="S719" t="s">
        <v>7433</v>
      </c>
      <c r="AB719" s="1"/>
      <c r="AE719" t="s">
        <v>43</v>
      </c>
      <c r="AF719" t="s">
        <v>7607</v>
      </c>
      <c r="AG719" t="s">
        <v>5988</v>
      </c>
    </row>
    <row r="720" spans="1:33" x14ac:dyDescent="0.3">
      <c r="A720" s="3">
        <v>719</v>
      </c>
      <c r="B720" s="3" t="s">
        <v>5992</v>
      </c>
      <c r="C720" t="s">
        <v>6017</v>
      </c>
      <c r="D720" t="s">
        <v>6189</v>
      </c>
      <c r="E720" t="s">
        <v>6455</v>
      </c>
      <c r="F720" t="s">
        <v>6688</v>
      </c>
      <c r="G720" s="1"/>
      <c r="H720">
        <v>2016</v>
      </c>
      <c r="K720" t="s">
        <v>2830</v>
      </c>
      <c r="L720" t="s">
        <v>2830</v>
      </c>
      <c r="M720" t="s">
        <v>6922</v>
      </c>
      <c r="N720" t="s">
        <v>7215</v>
      </c>
      <c r="O720" t="s">
        <v>604</v>
      </c>
      <c r="P720" t="s">
        <v>2830</v>
      </c>
      <c r="R720" t="s">
        <v>2830</v>
      </c>
      <c r="S720" t="s">
        <v>7434</v>
      </c>
      <c r="AB720" s="1"/>
      <c r="AE720" t="s">
        <v>43</v>
      </c>
      <c r="AF720" t="s">
        <v>7607</v>
      </c>
      <c r="AG720" t="s">
        <v>5988</v>
      </c>
    </row>
    <row r="721" spans="1:33" x14ac:dyDescent="0.3">
      <c r="A721" s="4">
        <v>720</v>
      </c>
      <c r="B721" s="6" t="s">
        <v>5992</v>
      </c>
      <c r="C721" t="s">
        <v>6018</v>
      </c>
      <c r="D721" t="s">
        <v>6190</v>
      </c>
      <c r="E721" t="s">
        <v>6456</v>
      </c>
      <c r="F721" t="s">
        <v>6689</v>
      </c>
      <c r="G721" s="1"/>
      <c r="H721">
        <v>2016</v>
      </c>
      <c r="K721" t="s">
        <v>2830</v>
      </c>
      <c r="L721" t="s">
        <v>2830</v>
      </c>
      <c r="M721" t="s">
        <v>6923</v>
      </c>
      <c r="N721" t="s">
        <v>7216</v>
      </c>
      <c r="O721" t="s">
        <v>2830</v>
      </c>
      <c r="P721" t="s">
        <v>7117</v>
      </c>
      <c r="R721" t="str">
        <f>HYPERLINK("http://dx.doi.org/10.1051/matecconf/20166810006","http://dx.doi.org/10.1051/matecconf/20166810006")</f>
        <v>http://dx.doi.org/10.1051/matecconf/20166810006</v>
      </c>
      <c r="S721" t="s">
        <v>2830</v>
      </c>
      <c r="AB721" s="1"/>
      <c r="AE721" t="s">
        <v>7630</v>
      </c>
      <c r="AF721" t="s">
        <v>7607</v>
      </c>
      <c r="AG721" t="s">
        <v>5988</v>
      </c>
    </row>
    <row r="722" spans="1:33" x14ac:dyDescent="0.3">
      <c r="A722" s="3">
        <v>721</v>
      </c>
      <c r="B722" s="3" t="s">
        <v>5992</v>
      </c>
      <c r="C722" t="s">
        <v>6019</v>
      </c>
      <c r="D722" t="s">
        <v>6191</v>
      </c>
      <c r="E722" t="s">
        <v>6457</v>
      </c>
      <c r="F722" t="s">
        <v>6690</v>
      </c>
      <c r="G722" s="1"/>
      <c r="H722">
        <v>2018</v>
      </c>
      <c r="K722">
        <v>107</v>
      </c>
      <c r="L722">
        <v>114</v>
      </c>
      <c r="M722" t="s">
        <v>6924</v>
      </c>
      <c r="N722" t="s">
        <v>2830</v>
      </c>
      <c r="O722" t="s">
        <v>7341</v>
      </c>
      <c r="P722" t="s">
        <v>5164</v>
      </c>
      <c r="R722" t="str">
        <f>HYPERLINK("http://dx.doi.org/10.1145/3184407.3184436","http://dx.doi.org/10.1145/3184407.3184436")</f>
        <v>http://dx.doi.org/10.1145/3184407.3184436</v>
      </c>
      <c r="S722" t="s">
        <v>7435</v>
      </c>
      <c r="AB722" s="1"/>
      <c r="AE722" t="s">
        <v>7621</v>
      </c>
      <c r="AF722" t="s">
        <v>7607</v>
      </c>
      <c r="AG722" t="s">
        <v>5988</v>
      </c>
    </row>
    <row r="723" spans="1:33" x14ac:dyDescent="0.3">
      <c r="A723" s="4">
        <v>722</v>
      </c>
      <c r="B723" s="6" t="s">
        <v>5992</v>
      </c>
      <c r="C723" t="s">
        <v>3179</v>
      </c>
      <c r="D723" t="s">
        <v>6192</v>
      </c>
      <c r="E723" t="s">
        <v>6458</v>
      </c>
      <c r="F723" t="s">
        <v>6691</v>
      </c>
      <c r="G723" s="1"/>
      <c r="H723">
        <v>2022</v>
      </c>
      <c r="K723" t="s">
        <v>2830</v>
      </c>
      <c r="L723" t="s">
        <v>2830</v>
      </c>
      <c r="M723" t="s">
        <v>6925</v>
      </c>
      <c r="N723" t="s">
        <v>2830</v>
      </c>
      <c r="O723" t="s">
        <v>2830</v>
      </c>
      <c r="P723" t="s">
        <v>5068</v>
      </c>
      <c r="R723" t="str">
        <f>HYPERLINK("http://dx.doi.org/10.3390/s22072479","http://dx.doi.org/10.3390/s22072479")</f>
        <v>http://dx.doi.org/10.3390/s22072479</v>
      </c>
      <c r="S723" t="s">
        <v>7436</v>
      </c>
      <c r="AB723" s="1"/>
      <c r="AE723" t="s">
        <v>5895</v>
      </c>
      <c r="AF723" t="s">
        <v>5981</v>
      </c>
      <c r="AG723" t="s">
        <v>5988</v>
      </c>
    </row>
    <row r="724" spans="1:33" x14ac:dyDescent="0.3">
      <c r="A724" s="3">
        <v>723</v>
      </c>
      <c r="B724" s="3" t="s">
        <v>5992</v>
      </c>
      <c r="C724" t="s">
        <v>169</v>
      </c>
      <c r="D724" t="s">
        <v>6193</v>
      </c>
      <c r="E724" t="s">
        <v>6459</v>
      </c>
      <c r="F724" t="s">
        <v>6692</v>
      </c>
      <c r="G724" s="1"/>
      <c r="H724">
        <v>2020</v>
      </c>
      <c r="K724">
        <v>1920</v>
      </c>
      <c r="L724">
        <v>1925</v>
      </c>
      <c r="M724" t="s">
        <v>173</v>
      </c>
      <c r="N724" t="s">
        <v>7217</v>
      </c>
      <c r="O724" t="s">
        <v>175</v>
      </c>
      <c r="P724" t="s">
        <v>176</v>
      </c>
      <c r="R724" t="str">
        <f>HYPERLINK("http://dx.doi.org/10.1109/TrustCom50675.2020.00262","http://dx.doi.org/10.1109/TrustCom50675.2020.00262")</f>
        <v>http://dx.doi.org/10.1109/TrustCom50675.2020.00262</v>
      </c>
      <c r="S724" t="s">
        <v>7437</v>
      </c>
      <c r="AB724" s="1"/>
      <c r="AE724" t="s">
        <v>7612</v>
      </c>
      <c r="AF724" t="s">
        <v>7607</v>
      </c>
      <c r="AG724" t="s">
        <v>5988</v>
      </c>
    </row>
    <row r="725" spans="1:33" x14ac:dyDescent="0.3">
      <c r="A725" s="4">
        <v>724</v>
      </c>
      <c r="B725" s="6" t="s">
        <v>5992</v>
      </c>
      <c r="C725" t="s">
        <v>6020</v>
      </c>
      <c r="D725" t="s">
        <v>6194</v>
      </c>
      <c r="E725" t="s">
        <v>6460</v>
      </c>
      <c r="F725" t="s">
        <v>6693</v>
      </c>
      <c r="G725" s="1"/>
      <c r="H725">
        <v>2016</v>
      </c>
      <c r="K725">
        <v>1</v>
      </c>
      <c r="L725">
        <v>12</v>
      </c>
      <c r="M725" t="s">
        <v>6926</v>
      </c>
      <c r="N725" t="s">
        <v>2830</v>
      </c>
      <c r="O725" t="s">
        <v>7342</v>
      </c>
      <c r="P725" t="s">
        <v>5182</v>
      </c>
      <c r="R725" t="str">
        <f>HYPERLINK("http://dx.doi.org/10.1145/2994487.2994490","http://dx.doi.org/10.1145/2994487.2994490")</f>
        <v>http://dx.doi.org/10.1145/2994487.2994490</v>
      </c>
      <c r="S725" t="s">
        <v>7438</v>
      </c>
      <c r="AB725" s="1"/>
      <c r="AE725" t="s">
        <v>7621</v>
      </c>
      <c r="AF725" t="s">
        <v>7607</v>
      </c>
      <c r="AG725" t="s">
        <v>5988</v>
      </c>
    </row>
    <row r="726" spans="1:33" x14ac:dyDescent="0.3">
      <c r="A726" s="3">
        <v>725</v>
      </c>
      <c r="B726" s="3" t="s">
        <v>5992</v>
      </c>
      <c r="C726" t="s">
        <v>82</v>
      </c>
      <c r="D726" t="s">
        <v>6195</v>
      </c>
      <c r="E726" t="s">
        <v>6461</v>
      </c>
      <c r="F726" t="s">
        <v>6694</v>
      </c>
      <c r="G726" s="1"/>
      <c r="H726">
        <v>2021</v>
      </c>
      <c r="K726" t="s">
        <v>2830</v>
      </c>
      <c r="L726" t="s">
        <v>2830</v>
      </c>
      <c r="M726" t="s">
        <v>86</v>
      </c>
      <c r="N726" t="s">
        <v>2830</v>
      </c>
      <c r="O726" t="s">
        <v>87</v>
      </c>
      <c r="P726" t="s">
        <v>88</v>
      </c>
      <c r="R726" t="str">
        <f>HYPERLINK("http://dx.doi.org/10.1109/ICECIE52348.2021.9664675","http://dx.doi.org/10.1109/ICECIE52348.2021.9664675")</f>
        <v>http://dx.doi.org/10.1109/ICECIE52348.2021.9664675</v>
      </c>
      <c r="S726" t="s">
        <v>7439</v>
      </c>
      <c r="AB726" s="1"/>
      <c r="AE726" t="s">
        <v>43</v>
      </c>
      <c r="AF726" t="s">
        <v>7607</v>
      </c>
      <c r="AG726" t="s">
        <v>5988</v>
      </c>
    </row>
    <row r="727" spans="1:33" s="10" customFormat="1" x14ac:dyDescent="0.3">
      <c r="A727" s="12">
        <v>726</v>
      </c>
      <c r="B727" s="13" t="s">
        <v>5992</v>
      </c>
      <c r="C727" s="10" t="s">
        <v>6021</v>
      </c>
      <c r="D727" s="10" t="s">
        <v>6196</v>
      </c>
      <c r="E727" s="10" t="s">
        <v>6462</v>
      </c>
      <c r="F727" s="10" t="s">
        <v>6695</v>
      </c>
      <c r="G727" s="11"/>
      <c r="H727" s="10">
        <v>2007</v>
      </c>
      <c r="K727" s="10">
        <v>244</v>
      </c>
      <c r="L727" s="10" t="s">
        <v>7100</v>
      </c>
      <c r="M727" s="10" t="s">
        <v>6927</v>
      </c>
      <c r="N727" s="10" t="s">
        <v>7195</v>
      </c>
      <c r="O727" s="10" t="s">
        <v>7343</v>
      </c>
      <c r="P727" s="10" t="s">
        <v>2830</v>
      </c>
      <c r="R727" s="10" t="s">
        <v>2830</v>
      </c>
      <c r="S727" s="10" t="s">
        <v>2830</v>
      </c>
      <c r="AB727" s="11"/>
      <c r="AE727" s="10" t="s">
        <v>7623</v>
      </c>
      <c r="AF727" s="10" t="s">
        <v>7607</v>
      </c>
      <c r="AG727" s="10" t="s">
        <v>5988</v>
      </c>
    </row>
    <row r="728" spans="1:33" x14ac:dyDescent="0.3">
      <c r="A728" s="3">
        <v>727</v>
      </c>
      <c r="B728" s="3" t="s">
        <v>5992</v>
      </c>
      <c r="C728" t="s">
        <v>3303</v>
      </c>
      <c r="D728" t="s">
        <v>6197</v>
      </c>
      <c r="E728" t="s">
        <v>6463</v>
      </c>
      <c r="F728" t="s">
        <v>6696</v>
      </c>
      <c r="G728" s="1"/>
      <c r="H728">
        <v>2019</v>
      </c>
      <c r="K728">
        <v>63</v>
      </c>
      <c r="L728">
        <v>78</v>
      </c>
      <c r="M728" t="s">
        <v>6928</v>
      </c>
      <c r="N728" t="s">
        <v>7195</v>
      </c>
      <c r="O728" t="s">
        <v>7344</v>
      </c>
      <c r="P728" t="s">
        <v>5149</v>
      </c>
      <c r="R728" t="str">
        <f>HYPERLINK("http://dx.doi.org/10.1007/978-3-030-27615-7_5","http://dx.doi.org/10.1007/978-3-030-27615-7_5")</f>
        <v>http://dx.doi.org/10.1007/978-3-030-27615-7_5</v>
      </c>
      <c r="S728" t="s">
        <v>7440</v>
      </c>
      <c r="AB728" s="1"/>
      <c r="AE728" t="s">
        <v>7615</v>
      </c>
      <c r="AF728" t="s">
        <v>7607</v>
      </c>
      <c r="AG728" t="s">
        <v>5988</v>
      </c>
    </row>
    <row r="729" spans="1:33" s="10" customFormat="1" x14ac:dyDescent="0.3">
      <c r="A729" s="12">
        <v>728</v>
      </c>
      <c r="B729" s="13" t="s">
        <v>5992</v>
      </c>
      <c r="C729" s="10" t="s">
        <v>6022</v>
      </c>
      <c r="D729" s="10" t="s">
        <v>6198</v>
      </c>
      <c r="E729" s="10" t="s">
        <v>6464</v>
      </c>
      <c r="F729" s="10" t="s">
        <v>6697</v>
      </c>
      <c r="G729" s="11"/>
      <c r="H729" s="10">
        <v>2008</v>
      </c>
      <c r="K729" s="10">
        <v>610</v>
      </c>
      <c r="L729" s="10" t="s">
        <v>7100</v>
      </c>
      <c r="M729" s="10" t="s">
        <v>6929</v>
      </c>
      <c r="N729" s="10" t="s">
        <v>2830</v>
      </c>
      <c r="O729" s="10" t="s">
        <v>7345</v>
      </c>
      <c r="P729" s="10" t="s">
        <v>7118</v>
      </c>
      <c r="R729" s="10" t="str">
        <f>HYPERLINK("http://dx.doi.org/10.1109/ARES.2008.148","http://dx.doi.org/10.1109/ARES.2008.148")</f>
        <v>http://dx.doi.org/10.1109/ARES.2008.148</v>
      </c>
      <c r="S729" s="10" t="s">
        <v>2830</v>
      </c>
      <c r="AB729" s="11"/>
      <c r="AE729" s="10" t="s">
        <v>7612</v>
      </c>
      <c r="AF729" s="10" t="s">
        <v>7607</v>
      </c>
      <c r="AG729" s="10" t="s">
        <v>5988</v>
      </c>
    </row>
    <row r="730" spans="1:33" x14ac:dyDescent="0.3">
      <c r="A730" s="3">
        <v>729</v>
      </c>
      <c r="B730" s="3" t="s">
        <v>5992</v>
      </c>
      <c r="C730" t="s">
        <v>3296</v>
      </c>
      <c r="D730" t="s">
        <v>6199</v>
      </c>
      <c r="E730" t="s">
        <v>6465</v>
      </c>
      <c r="F730" t="s">
        <v>6698</v>
      </c>
      <c r="G730" s="1"/>
      <c r="H730">
        <v>2019</v>
      </c>
      <c r="K730" t="s">
        <v>2830</v>
      </c>
      <c r="L730" t="s">
        <v>2830</v>
      </c>
      <c r="M730" t="s">
        <v>6930</v>
      </c>
      <c r="N730" t="s">
        <v>7218</v>
      </c>
      <c r="O730" t="s">
        <v>2830</v>
      </c>
      <c r="P730" t="s">
        <v>5142</v>
      </c>
      <c r="R730" t="str">
        <f>HYPERLINK("http://dx.doi.org/10.1371/journal.pone.0218341","http://dx.doi.org/10.1371/journal.pone.0218341")</f>
        <v>http://dx.doi.org/10.1371/journal.pone.0218341</v>
      </c>
      <c r="S730" t="s">
        <v>2830</v>
      </c>
      <c r="AB730" s="1"/>
      <c r="AE730" t="s">
        <v>7631</v>
      </c>
      <c r="AF730" t="s">
        <v>5981</v>
      </c>
      <c r="AG730" t="s">
        <v>5988</v>
      </c>
    </row>
    <row r="731" spans="1:33" x14ac:dyDescent="0.3">
      <c r="A731" s="4">
        <v>730</v>
      </c>
      <c r="B731" s="6" t="s">
        <v>5992</v>
      </c>
      <c r="C731" t="s">
        <v>827</v>
      </c>
      <c r="D731" t="s">
        <v>6200</v>
      </c>
      <c r="E731" t="s">
        <v>6466</v>
      </c>
      <c r="F731" t="s">
        <v>6699</v>
      </c>
      <c r="G731" s="1"/>
      <c r="H731">
        <v>2021</v>
      </c>
      <c r="K731" t="s">
        <v>2830</v>
      </c>
      <c r="L731" t="s">
        <v>2830</v>
      </c>
      <c r="M731" t="s">
        <v>6931</v>
      </c>
      <c r="N731" t="s">
        <v>2830</v>
      </c>
      <c r="O731" t="s">
        <v>832</v>
      </c>
      <c r="P731" t="s">
        <v>833</v>
      </c>
      <c r="R731" t="str">
        <f>HYPERLINK("http://dx.doi.org/10.1109/RWS52686.2021.9611805","http://dx.doi.org/10.1109/RWS52686.2021.9611805")</f>
        <v>http://dx.doi.org/10.1109/RWS52686.2021.9611805</v>
      </c>
      <c r="S731" t="s">
        <v>7441</v>
      </c>
      <c r="AB731" s="1"/>
      <c r="AE731" t="s">
        <v>43</v>
      </c>
      <c r="AF731" t="s">
        <v>7607</v>
      </c>
      <c r="AG731" t="s">
        <v>5988</v>
      </c>
    </row>
    <row r="732" spans="1:33" x14ac:dyDescent="0.3">
      <c r="A732" s="3">
        <v>731</v>
      </c>
      <c r="B732" s="3" t="s">
        <v>5992</v>
      </c>
      <c r="C732" t="s">
        <v>6023</v>
      </c>
      <c r="D732" t="s">
        <v>6201</v>
      </c>
      <c r="E732" t="s">
        <v>2830</v>
      </c>
      <c r="F732" t="s">
        <v>6700</v>
      </c>
      <c r="G732" s="1"/>
      <c r="H732">
        <v>2022</v>
      </c>
      <c r="K732">
        <v>44</v>
      </c>
      <c r="L732">
        <v>59</v>
      </c>
      <c r="M732" t="s">
        <v>6932</v>
      </c>
      <c r="N732" t="s">
        <v>2830</v>
      </c>
      <c r="O732" t="s">
        <v>7346</v>
      </c>
      <c r="P732" t="s">
        <v>7119</v>
      </c>
      <c r="R732" t="str">
        <f>HYPERLINK("http://dx.doi.org/10.1109/EuroSP53844.2022.00011","http://dx.doi.org/10.1109/EuroSP53844.2022.00011")</f>
        <v>http://dx.doi.org/10.1109/EuroSP53844.2022.00011</v>
      </c>
      <c r="S732" t="s">
        <v>7442</v>
      </c>
      <c r="AB732" s="1"/>
      <c r="AE732" t="s">
        <v>7612</v>
      </c>
      <c r="AF732" t="s">
        <v>7607</v>
      </c>
      <c r="AG732" t="s">
        <v>5988</v>
      </c>
    </row>
    <row r="733" spans="1:33" x14ac:dyDescent="0.3">
      <c r="A733" s="4">
        <v>732</v>
      </c>
      <c r="B733" s="6" t="s">
        <v>5992</v>
      </c>
      <c r="C733" t="s">
        <v>3168</v>
      </c>
      <c r="D733" t="s">
        <v>6202</v>
      </c>
      <c r="E733" t="s">
        <v>6467</v>
      </c>
      <c r="F733" t="s">
        <v>6701</v>
      </c>
      <c r="G733" s="1"/>
      <c r="H733">
        <v>2022</v>
      </c>
      <c r="K733" t="s">
        <v>2830</v>
      </c>
      <c r="L733" t="s">
        <v>2830</v>
      </c>
      <c r="M733" t="s">
        <v>6933</v>
      </c>
      <c r="N733" t="s">
        <v>7219</v>
      </c>
      <c r="O733" t="s">
        <v>2830</v>
      </c>
      <c r="P733" t="s">
        <v>5057</v>
      </c>
      <c r="R733" t="str">
        <f>HYPERLINK("http://dx.doi.org/10.3390/computers11080117","http://dx.doi.org/10.3390/computers11080117")</f>
        <v>http://dx.doi.org/10.3390/computers11080117</v>
      </c>
      <c r="S733" t="s">
        <v>7443</v>
      </c>
      <c r="AB733" s="1"/>
      <c r="AE733" t="s">
        <v>5895</v>
      </c>
      <c r="AF733" t="s">
        <v>5981</v>
      </c>
      <c r="AG733" t="s">
        <v>5988</v>
      </c>
    </row>
    <row r="734" spans="1:33" s="10" customFormat="1" x14ac:dyDescent="0.3">
      <c r="A734" s="9">
        <v>733</v>
      </c>
      <c r="B734" s="9" t="s">
        <v>5992</v>
      </c>
      <c r="C734" s="10" t="s">
        <v>3429</v>
      </c>
      <c r="D734" s="10" t="s">
        <v>6203</v>
      </c>
      <c r="E734" s="10" t="s">
        <v>6468</v>
      </c>
      <c r="F734" s="10" t="s">
        <v>6702</v>
      </c>
      <c r="G734" s="11"/>
      <c r="H734" s="10">
        <v>2008</v>
      </c>
      <c r="K734" s="10">
        <v>1508</v>
      </c>
      <c r="L734" s="10">
        <v>1526</v>
      </c>
      <c r="M734" s="10" t="s">
        <v>6934</v>
      </c>
      <c r="N734" s="10" t="s">
        <v>7220</v>
      </c>
      <c r="O734" s="10" t="s">
        <v>2830</v>
      </c>
      <c r="P734" s="10" t="s">
        <v>5221</v>
      </c>
      <c r="R734" s="10" t="str">
        <f>HYPERLINK("http://dx.doi.org/10.1002/sim.3017","http://dx.doi.org/10.1002/sim.3017")</f>
        <v>http://dx.doi.org/10.1002/sim.3017</v>
      </c>
      <c r="S734" s="10" t="s">
        <v>7444</v>
      </c>
      <c r="AB734" s="11"/>
      <c r="AE734" s="10" t="s">
        <v>7632</v>
      </c>
      <c r="AF734" s="10" t="s">
        <v>5981</v>
      </c>
      <c r="AG734" s="10" t="s">
        <v>5988</v>
      </c>
    </row>
    <row r="735" spans="1:33" x14ac:dyDescent="0.3">
      <c r="A735" s="4">
        <v>734</v>
      </c>
      <c r="B735" s="6" t="s">
        <v>5992</v>
      </c>
      <c r="C735" t="s">
        <v>6024</v>
      </c>
      <c r="D735" t="s">
        <v>6204</v>
      </c>
      <c r="E735" t="s">
        <v>6469</v>
      </c>
      <c r="F735" t="s">
        <v>6703</v>
      </c>
      <c r="G735" s="1"/>
      <c r="H735">
        <v>2017</v>
      </c>
      <c r="K735">
        <v>1051</v>
      </c>
      <c r="L735">
        <v>1062</v>
      </c>
      <c r="M735" t="s">
        <v>6935</v>
      </c>
      <c r="N735" t="s">
        <v>7221</v>
      </c>
      <c r="O735" t="s">
        <v>2830</v>
      </c>
      <c r="P735" t="s">
        <v>2830</v>
      </c>
      <c r="R735" t="s">
        <v>2830</v>
      </c>
      <c r="S735" t="s">
        <v>2830</v>
      </c>
      <c r="AB735" s="1"/>
      <c r="AE735" t="s">
        <v>7633</v>
      </c>
      <c r="AF735" t="s">
        <v>7607</v>
      </c>
      <c r="AG735" t="s">
        <v>5988</v>
      </c>
    </row>
    <row r="736" spans="1:33" x14ac:dyDescent="0.3">
      <c r="A736" s="3">
        <v>735</v>
      </c>
      <c r="B736" s="3" t="s">
        <v>5992</v>
      </c>
      <c r="C736" t="s">
        <v>6025</v>
      </c>
      <c r="D736" t="s">
        <v>6205</v>
      </c>
      <c r="E736" t="s">
        <v>6470</v>
      </c>
      <c r="F736" t="s">
        <v>6704</v>
      </c>
      <c r="G736" s="1"/>
      <c r="H736">
        <v>2019</v>
      </c>
      <c r="K736">
        <v>63</v>
      </c>
      <c r="L736">
        <v>66</v>
      </c>
      <c r="M736" t="s">
        <v>2114</v>
      </c>
      <c r="N736" t="s">
        <v>2830</v>
      </c>
      <c r="O736" t="s">
        <v>2115</v>
      </c>
      <c r="P736" t="s">
        <v>2116</v>
      </c>
      <c r="R736" t="str">
        <f>HYPERLINK("http://dx.doi.org/10.1109/AI4I46381.2019.00023","http://dx.doi.org/10.1109/AI4I46381.2019.00023")</f>
        <v>http://dx.doi.org/10.1109/AI4I46381.2019.00023</v>
      </c>
      <c r="S736" t="s">
        <v>7445</v>
      </c>
      <c r="AB736" s="1"/>
      <c r="AE736" t="s">
        <v>43</v>
      </c>
      <c r="AF736" t="s">
        <v>7607</v>
      </c>
      <c r="AG736" t="s">
        <v>5988</v>
      </c>
    </row>
    <row r="737" spans="1:33" x14ac:dyDescent="0.3">
      <c r="A737" s="4">
        <v>736</v>
      </c>
      <c r="B737" s="6" t="s">
        <v>5992</v>
      </c>
      <c r="C737" t="s">
        <v>839</v>
      </c>
      <c r="D737" t="s">
        <v>6206</v>
      </c>
      <c r="E737" t="s">
        <v>6471</v>
      </c>
      <c r="F737" t="s">
        <v>6705</v>
      </c>
      <c r="G737" s="1"/>
      <c r="H737">
        <v>2018</v>
      </c>
      <c r="K737">
        <v>151</v>
      </c>
      <c r="L737">
        <v>158</v>
      </c>
      <c r="M737" t="s">
        <v>6936</v>
      </c>
      <c r="N737" t="s">
        <v>2830</v>
      </c>
      <c r="O737" t="s">
        <v>844</v>
      </c>
      <c r="P737" t="s">
        <v>845</v>
      </c>
      <c r="R737" t="str">
        <f>HYPERLINK("http://dx.doi.org/10.1109/DASC/PiCom/DataCom/CyberSciTec.2018.00037","http://dx.doi.org/10.1109/DASC/PiCom/DataCom/CyberSciTec.2018.00037")</f>
        <v>http://dx.doi.org/10.1109/DASC/PiCom/DataCom/CyberSciTec.2018.00037</v>
      </c>
      <c r="S737" t="s">
        <v>7446</v>
      </c>
      <c r="AB737" s="1"/>
      <c r="AE737" t="s">
        <v>43</v>
      </c>
      <c r="AF737" t="s">
        <v>7607</v>
      </c>
      <c r="AG737" t="s">
        <v>5988</v>
      </c>
    </row>
    <row r="738" spans="1:33" x14ac:dyDescent="0.3">
      <c r="A738" s="3">
        <v>737</v>
      </c>
      <c r="B738" s="3" t="s">
        <v>5992</v>
      </c>
      <c r="C738" t="s">
        <v>3362</v>
      </c>
      <c r="D738" t="s">
        <v>6173</v>
      </c>
      <c r="E738" t="s">
        <v>6439</v>
      </c>
      <c r="F738" t="s">
        <v>6706</v>
      </c>
      <c r="G738" s="1"/>
      <c r="H738">
        <v>2016</v>
      </c>
      <c r="K738" t="s">
        <v>2830</v>
      </c>
      <c r="L738" t="s">
        <v>2830</v>
      </c>
      <c r="M738" t="s">
        <v>6937</v>
      </c>
      <c r="N738" t="s">
        <v>7222</v>
      </c>
      <c r="O738" t="s">
        <v>2830</v>
      </c>
      <c r="P738" t="s">
        <v>5189</v>
      </c>
      <c r="R738" t="str">
        <f>HYPERLINK("http://dx.doi.org/10.1155/2016/1652475","http://dx.doi.org/10.1155/2016/1652475")</f>
        <v>http://dx.doi.org/10.1155/2016/1652475</v>
      </c>
      <c r="S738" t="s">
        <v>2830</v>
      </c>
      <c r="AB738" s="1"/>
      <c r="AE738" t="s">
        <v>7634</v>
      </c>
      <c r="AF738" t="s">
        <v>5981</v>
      </c>
      <c r="AG738" t="s">
        <v>5988</v>
      </c>
    </row>
    <row r="739" spans="1:33" x14ac:dyDescent="0.3">
      <c r="A739" s="4">
        <v>738</v>
      </c>
      <c r="B739" s="6" t="s">
        <v>5992</v>
      </c>
      <c r="C739" t="s">
        <v>6026</v>
      </c>
      <c r="D739" t="s">
        <v>6207</v>
      </c>
      <c r="E739" t="s">
        <v>6472</v>
      </c>
      <c r="F739" t="s">
        <v>6707</v>
      </c>
      <c r="G739" s="1"/>
      <c r="H739">
        <v>2022</v>
      </c>
      <c r="K739">
        <v>51</v>
      </c>
      <c r="L739">
        <v>62</v>
      </c>
      <c r="M739" t="s">
        <v>6938</v>
      </c>
      <c r="N739" t="s">
        <v>7223</v>
      </c>
      <c r="O739" t="s">
        <v>7347</v>
      </c>
      <c r="P739" t="s">
        <v>7120</v>
      </c>
      <c r="R739" t="str">
        <f>HYPERLINK("http://dx.doi.org/10.5220/0010774900003124","http://dx.doi.org/10.5220/0010774900003124")</f>
        <v>http://dx.doi.org/10.5220/0010774900003124</v>
      </c>
      <c r="S739" t="s">
        <v>7447</v>
      </c>
      <c r="AB739" s="1"/>
      <c r="AE739" t="s">
        <v>7635</v>
      </c>
      <c r="AF739" t="s">
        <v>7607</v>
      </c>
      <c r="AG739" t="s">
        <v>5988</v>
      </c>
    </row>
    <row r="740" spans="1:33" x14ac:dyDescent="0.3">
      <c r="A740" s="3">
        <v>739</v>
      </c>
      <c r="B740" s="3" t="s">
        <v>5992</v>
      </c>
      <c r="C740" t="s">
        <v>6027</v>
      </c>
      <c r="D740" t="s">
        <v>6208</v>
      </c>
      <c r="E740" t="s">
        <v>6473</v>
      </c>
      <c r="F740" t="s">
        <v>6708</v>
      </c>
      <c r="G740" s="1"/>
      <c r="H740">
        <v>2018</v>
      </c>
      <c r="K740">
        <v>34</v>
      </c>
      <c r="L740">
        <v>44</v>
      </c>
      <c r="M740" t="s">
        <v>6939</v>
      </c>
      <c r="N740" t="s">
        <v>2830</v>
      </c>
      <c r="O740" t="s">
        <v>7348</v>
      </c>
      <c r="P740" t="s">
        <v>5156</v>
      </c>
      <c r="R740" t="str">
        <f>HYPERLINK("http://dx.doi.org/10.1145/3239372.3239398","http://dx.doi.org/10.1145/3239372.3239398")</f>
        <v>http://dx.doi.org/10.1145/3239372.3239398</v>
      </c>
      <c r="S740" t="s">
        <v>7448</v>
      </c>
      <c r="AB740" s="1"/>
      <c r="AE740" t="s">
        <v>7621</v>
      </c>
      <c r="AF740" t="s">
        <v>7607</v>
      </c>
      <c r="AG740" t="s">
        <v>5988</v>
      </c>
    </row>
    <row r="741" spans="1:33" x14ac:dyDescent="0.3">
      <c r="A741" s="4">
        <v>740</v>
      </c>
      <c r="B741" s="6" t="s">
        <v>5992</v>
      </c>
      <c r="C741" t="s">
        <v>6028</v>
      </c>
      <c r="D741" t="s">
        <v>6209</v>
      </c>
      <c r="E741" t="s">
        <v>6474</v>
      </c>
      <c r="F741" t="s">
        <v>6709</v>
      </c>
      <c r="G741" s="1"/>
      <c r="H741">
        <v>2017</v>
      </c>
      <c r="K741">
        <v>90</v>
      </c>
      <c r="L741">
        <v>100</v>
      </c>
      <c r="M741" t="s">
        <v>6940</v>
      </c>
      <c r="N741" t="s">
        <v>7203</v>
      </c>
      <c r="O741" t="s">
        <v>7349</v>
      </c>
      <c r="P741" t="s">
        <v>7121</v>
      </c>
      <c r="R741" t="str">
        <f>HYPERLINK("http://dx.doi.org/10.1109/ISSRE.2017.12","http://dx.doi.org/10.1109/ISSRE.2017.12")</f>
        <v>http://dx.doi.org/10.1109/ISSRE.2017.12</v>
      </c>
      <c r="S741" t="s">
        <v>7449</v>
      </c>
      <c r="AB741" s="1"/>
      <c r="AE741" t="s">
        <v>43</v>
      </c>
      <c r="AF741" t="s">
        <v>7607</v>
      </c>
      <c r="AG741" t="s">
        <v>5988</v>
      </c>
    </row>
    <row r="742" spans="1:33" x14ac:dyDescent="0.3">
      <c r="A742" s="3">
        <v>741</v>
      </c>
      <c r="B742" s="3" t="s">
        <v>5992</v>
      </c>
      <c r="C742" t="s">
        <v>6029</v>
      </c>
      <c r="D742" t="s">
        <v>6210</v>
      </c>
      <c r="E742" t="s">
        <v>6475</v>
      </c>
      <c r="F742" t="s">
        <v>6710</v>
      </c>
      <c r="G742" s="1"/>
      <c r="H742">
        <v>2018</v>
      </c>
      <c r="K742">
        <v>69</v>
      </c>
      <c r="L742">
        <v>78</v>
      </c>
      <c r="M742" t="s">
        <v>2363</v>
      </c>
      <c r="N742" t="s">
        <v>2830</v>
      </c>
      <c r="O742" t="s">
        <v>2364</v>
      </c>
      <c r="P742" t="s">
        <v>2365</v>
      </c>
      <c r="R742" t="str">
        <f>HYPERLINK("http://dx.doi.org/10.1109/FTXS.2018.00011","http://dx.doi.org/10.1109/FTXS.2018.00011")</f>
        <v>http://dx.doi.org/10.1109/FTXS.2018.00011</v>
      </c>
      <c r="S742" t="s">
        <v>7450</v>
      </c>
      <c r="AB742" s="1"/>
      <c r="AE742" t="s">
        <v>43</v>
      </c>
      <c r="AF742" t="s">
        <v>7607</v>
      </c>
      <c r="AG742" t="s">
        <v>5988</v>
      </c>
    </row>
    <row r="743" spans="1:33" x14ac:dyDescent="0.3">
      <c r="A743" s="4">
        <v>742</v>
      </c>
      <c r="B743" s="6" t="s">
        <v>5992</v>
      </c>
      <c r="C743" t="s">
        <v>6030</v>
      </c>
      <c r="D743" t="s">
        <v>6211</v>
      </c>
      <c r="E743" t="s">
        <v>6476</v>
      </c>
      <c r="F743" t="s">
        <v>6711</v>
      </c>
      <c r="G743" s="1"/>
      <c r="H743">
        <v>2019</v>
      </c>
      <c r="K743">
        <v>387</v>
      </c>
      <c r="L743">
        <v>396</v>
      </c>
      <c r="M743" t="s">
        <v>6941</v>
      </c>
      <c r="N743" t="s">
        <v>7224</v>
      </c>
      <c r="O743" t="s">
        <v>2830</v>
      </c>
      <c r="P743" t="s">
        <v>7122</v>
      </c>
      <c r="R743" t="str">
        <f>HYPERLINK("http://dx.doi.org/10.1504/IJCSE.2019.103943","http://dx.doi.org/10.1504/IJCSE.2019.103943")</f>
        <v>http://dx.doi.org/10.1504/IJCSE.2019.103943</v>
      </c>
      <c r="S743" t="s">
        <v>7451</v>
      </c>
      <c r="AB743" s="1"/>
      <c r="AE743" t="s">
        <v>7636</v>
      </c>
      <c r="AF743" t="s">
        <v>5981</v>
      </c>
      <c r="AG743" t="s">
        <v>5988</v>
      </c>
    </row>
    <row r="744" spans="1:33" x14ac:dyDescent="0.3">
      <c r="A744" s="3">
        <v>743</v>
      </c>
      <c r="B744" s="3" t="s">
        <v>5992</v>
      </c>
      <c r="C744" t="s">
        <v>3159</v>
      </c>
      <c r="D744" t="s">
        <v>6212</v>
      </c>
      <c r="E744" t="s">
        <v>6477</v>
      </c>
      <c r="F744" t="s">
        <v>6712</v>
      </c>
      <c r="G744" s="1"/>
      <c r="H744">
        <v>2023</v>
      </c>
      <c r="K744">
        <v>57</v>
      </c>
      <c r="L744">
        <v>65</v>
      </c>
      <c r="M744" t="s">
        <v>6942</v>
      </c>
      <c r="N744" t="s">
        <v>7225</v>
      </c>
      <c r="O744" t="s">
        <v>7350</v>
      </c>
      <c r="P744" t="s">
        <v>5048</v>
      </c>
      <c r="R744" t="str">
        <f>HYPERLINK("http://dx.doi.org/10.1007/978-3-031-05449-5_7","http://dx.doi.org/10.1007/978-3-031-05449-5_7")</f>
        <v>http://dx.doi.org/10.1007/978-3-031-05449-5_7</v>
      </c>
      <c r="S744" t="s">
        <v>7452</v>
      </c>
      <c r="AB744" s="1"/>
      <c r="AE744" t="s">
        <v>7615</v>
      </c>
      <c r="AF744" t="s">
        <v>7607</v>
      </c>
      <c r="AG744" t="s">
        <v>5988</v>
      </c>
    </row>
    <row r="745" spans="1:33" x14ac:dyDescent="0.3">
      <c r="A745" s="4">
        <v>744</v>
      </c>
      <c r="B745" s="6" t="s">
        <v>5992</v>
      </c>
      <c r="C745" t="s">
        <v>3369</v>
      </c>
      <c r="D745" t="s">
        <v>6213</v>
      </c>
      <c r="E745" t="s">
        <v>6478</v>
      </c>
      <c r="F745" t="s">
        <v>6650</v>
      </c>
      <c r="G745" s="1"/>
      <c r="H745">
        <v>2015</v>
      </c>
      <c r="K745">
        <v>1</v>
      </c>
      <c r="L745">
        <v>15</v>
      </c>
      <c r="M745" t="s">
        <v>6943</v>
      </c>
      <c r="N745" t="s">
        <v>7196</v>
      </c>
      <c r="O745" t="s">
        <v>2830</v>
      </c>
      <c r="P745" t="s">
        <v>5194</v>
      </c>
      <c r="R745" t="str">
        <f>HYPERLINK("http://dx.doi.org/10.1016/j.cose.2014.12.003","http://dx.doi.org/10.1016/j.cose.2014.12.003")</f>
        <v>http://dx.doi.org/10.1016/j.cose.2014.12.003</v>
      </c>
      <c r="S745" t="s">
        <v>7453</v>
      </c>
      <c r="AB745" s="1"/>
      <c r="AE745" t="s">
        <v>7616</v>
      </c>
      <c r="AF745" t="s">
        <v>5981</v>
      </c>
      <c r="AG745" t="s">
        <v>5988</v>
      </c>
    </row>
    <row r="746" spans="1:33" x14ac:dyDescent="0.3">
      <c r="A746" s="3">
        <v>745</v>
      </c>
      <c r="B746" s="3" t="s">
        <v>5992</v>
      </c>
      <c r="C746" t="s">
        <v>6031</v>
      </c>
      <c r="D746" t="s">
        <v>6214</v>
      </c>
      <c r="E746" t="s">
        <v>6440</v>
      </c>
      <c r="F746" t="s">
        <v>6675</v>
      </c>
      <c r="G746" s="1"/>
      <c r="H746">
        <v>2018</v>
      </c>
      <c r="K746">
        <v>428</v>
      </c>
      <c r="L746">
        <v>438</v>
      </c>
      <c r="M746" t="s">
        <v>6944</v>
      </c>
      <c r="N746" t="s">
        <v>7197</v>
      </c>
      <c r="O746" t="s">
        <v>7338</v>
      </c>
      <c r="P746" t="s">
        <v>7123</v>
      </c>
      <c r="R746" t="str">
        <f>HYPERLINK("http://dx.doi.org/10.1007/978-3-319-67180-2_42","http://dx.doi.org/10.1007/978-3-319-67180-2_42")</f>
        <v>http://dx.doi.org/10.1007/978-3-319-67180-2_42</v>
      </c>
      <c r="S746" t="s">
        <v>7454</v>
      </c>
      <c r="AB746" s="1"/>
      <c r="AE746" t="s">
        <v>7615</v>
      </c>
      <c r="AF746" t="s">
        <v>7607</v>
      </c>
      <c r="AG746" t="s">
        <v>5988</v>
      </c>
    </row>
    <row r="747" spans="1:33" x14ac:dyDescent="0.3">
      <c r="A747" s="4">
        <v>746</v>
      </c>
      <c r="B747" s="6" t="s">
        <v>5992</v>
      </c>
      <c r="C747" t="s">
        <v>6032</v>
      </c>
      <c r="D747" t="s">
        <v>6215</v>
      </c>
      <c r="E747" t="s">
        <v>6479</v>
      </c>
      <c r="F747" t="s">
        <v>6713</v>
      </c>
      <c r="G747" s="1"/>
      <c r="H747">
        <v>2013</v>
      </c>
      <c r="K747" t="s">
        <v>2830</v>
      </c>
      <c r="L747" t="s">
        <v>2830</v>
      </c>
      <c r="M747" t="s">
        <v>2221</v>
      </c>
      <c r="N747" t="s">
        <v>2830</v>
      </c>
      <c r="O747" t="s">
        <v>7351</v>
      </c>
      <c r="P747" t="s">
        <v>2830</v>
      </c>
      <c r="R747" t="s">
        <v>2830</v>
      </c>
      <c r="S747" t="s">
        <v>2830</v>
      </c>
      <c r="AB747" s="1"/>
      <c r="AE747" t="s">
        <v>43</v>
      </c>
      <c r="AF747" t="s">
        <v>7607</v>
      </c>
      <c r="AG747" t="s">
        <v>5988</v>
      </c>
    </row>
    <row r="748" spans="1:33" x14ac:dyDescent="0.3">
      <c r="A748" s="3">
        <v>747</v>
      </c>
      <c r="B748" s="3" t="s">
        <v>5992</v>
      </c>
      <c r="C748" t="s">
        <v>1480</v>
      </c>
      <c r="D748" t="s">
        <v>6216</v>
      </c>
      <c r="E748" t="s">
        <v>6480</v>
      </c>
      <c r="F748" t="s">
        <v>6714</v>
      </c>
      <c r="G748" s="1"/>
      <c r="H748">
        <v>2022</v>
      </c>
      <c r="K748" t="s">
        <v>2830</v>
      </c>
      <c r="L748" t="s">
        <v>2830</v>
      </c>
      <c r="M748" t="s">
        <v>6945</v>
      </c>
      <c r="N748" t="s">
        <v>7226</v>
      </c>
      <c r="O748" t="s">
        <v>1486</v>
      </c>
      <c r="P748" t="s">
        <v>1487</v>
      </c>
      <c r="R748" t="str">
        <f>HYPERLINK("http://dx.doi.org/10.1109/CIVEMSA53371.2022.9853685","http://dx.doi.org/10.1109/CIVEMSA53371.2022.9853685")</f>
        <v>http://dx.doi.org/10.1109/CIVEMSA53371.2022.9853685</v>
      </c>
      <c r="S748" t="s">
        <v>7455</v>
      </c>
      <c r="AB748" s="1"/>
      <c r="AE748" t="s">
        <v>43</v>
      </c>
      <c r="AF748" t="s">
        <v>7607</v>
      </c>
      <c r="AG748" t="s">
        <v>5988</v>
      </c>
    </row>
    <row r="749" spans="1:33" x14ac:dyDescent="0.3">
      <c r="A749" s="4">
        <v>748</v>
      </c>
      <c r="B749" s="6" t="s">
        <v>5992</v>
      </c>
      <c r="C749" t="s">
        <v>6033</v>
      </c>
      <c r="D749" t="s">
        <v>6217</v>
      </c>
      <c r="E749" t="s">
        <v>6481</v>
      </c>
      <c r="F749" t="s">
        <v>6675</v>
      </c>
      <c r="G749" s="1"/>
      <c r="H749">
        <v>2018</v>
      </c>
      <c r="K749">
        <v>661</v>
      </c>
      <c r="L749">
        <v>671</v>
      </c>
      <c r="M749" t="s">
        <v>6946</v>
      </c>
      <c r="N749" t="s">
        <v>7197</v>
      </c>
      <c r="O749" t="s">
        <v>7338</v>
      </c>
      <c r="P749" t="s">
        <v>7124</v>
      </c>
      <c r="R749" t="str">
        <f>HYPERLINK("http://dx.doi.org/10.1007/978-3-319-67180-2_64","http://dx.doi.org/10.1007/978-3-319-67180-2_64")</f>
        <v>http://dx.doi.org/10.1007/978-3-319-67180-2_64</v>
      </c>
      <c r="S749" t="s">
        <v>7456</v>
      </c>
      <c r="AB749" s="1"/>
      <c r="AE749" t="s">
        <v>7615</v>
      </c>
      <c r="AF749" t="s">
        <v>7607</v>
      </c>
      <c r="AG749" t="s">
        <v>5988</v>
      </c>
    </row>
    <row r="750" spans="1:33" x14ac:dyDescent="0.3">
      <c r="A750" s="3">
        <v>749</v>
      </c>
      <c r="B750" s="3" t="s">
        <v>5992</v>
      </c>
      <c r="C750" t="s">
        <v>6034</v>
      </c>
      <c r="D750" t="s">
        <v>6218</v>
      </c>
      <c r="E750" t="s">
        <v>6482</v>
      </c>
      <c r="F750" t="s">
        <v>6715</v>
      </c>
      <c r="G750" s="1"/>
      <c r="H750">
        <v>2020</v>
      </c>
      <c r="K750">
        <v>402</v>
      </c>
      <c r="L750">
        <v>418</v>
      </c>
      <c r="M750" t="s">
        <v>6947</v>
      </c>
      <c r="N750" t="s">
        <v>7195</v>
      </c>
      <c r="O750" t="s">
        <v>7352</v>
      </c>
      <c r="P750" t="s">
        <v>5135</v>
      </c>
      <c r="R750" t="str">
        <f>HYPERLINK("http://dx.doi.org/10.1007/978-3-030-42048-2_26","http://dx.doi.org/10.1007/978-3-030-42048-2_26")</f>
        <v>http://dx.doi.org/10.1007/978-3-030-42048-2_26</v>
      </c>
      <c r="S750" t="s">
        <v>2830</v>
      </c>
      <c r="AB750" s="1"/>
      <c r="AE750" t="s">
        <v>7615</v>
      </c>
      <c r="AF750" t="s">
        <v>7607</v>
      </c>
      <c r="AG750" t="s">
        <v>5988</v>
      </c>
    </row>
    <row r="751" spans="1:33" x14ac:dyDescent="0.3">
      <c r="A751" s="4">
        <v>750</v>
      </c>
      <c r="B751" s="6" t="s">
        <v>5992</v>
      </c>
      <c r="C751" t="s">
        <v>106</v>
      </c>
      <c r="D751" t="s">
        <v>6219</v>
      </c>
      <c r="E751" t="s">
        <v>6474</v>
      </c>
      <c r="F751" t="s">
        <v>6716</v>
      </c>
      <c r="G751" s="1"/>
      <c r="H751">
        <v>2020</v>
      </c>
      <c r="K751">
        <v>3871</v>
      </c>
      <c r="L751">
        <v>3880</v>
      </c>
      <c r="M751" t="s">
        <v>110</v>
      </c>
      <c r="N751" t="s">
        <v>7227</v>
      </c>
      <c r="O751" t="s">
        <v>2830</v>
      </c>
      <c r="P751" t="s">
        <v>112</v>
      </c>
      <c r="R751" t="str">
        <f>HYPERLINK("http://dx.doi.org/10.1109/TII.2019.2944477","http://dx.doi.org/10.1109/TII.2019.2944477")</f>
        <v>http://dx.doi.org/10.1109/TII.2019.2944477</v>
      </c>
      <c r="S751" t="s">
        <v>7457</v>
      </c>
      <c r="AB751" s="1"/>
      <c r="AE751" t="s">
        <v>7618</v>
      </c>
      <c r="AF751" t="s">
        <v>5981</v>
      </c>
      <c r="AG751" t="s">
        <v>5988</v>
      </c>
    </row>
    <row r="752" spans="1:33" x14ac:dyDescent="0.3">
      <c r="A752" s="3">
        <v>751</v>
      </c>
      <c r="B752" s="3" t="s">
        <v>5992</v>
      </c>
      <c r="C752" t="s">
        <v>6035</v>
      </c>
      <c r="D752" t="s">
        <v>6220</v>
      </c>
      <c r="E752" t="s">
        <v>6483</v>
      </c>
      <c r="F752" t="s">
        <v>6717</v>
      </c>
      <c r="G752" s="1"/>
      <c r="H752">
        <v>2022</v>
      </c>
      <c r="K752" t="s">
        <v>2830</v>
      </c>
      <c r="L752" t="s">
        <v>2830</v>
      </c>
      <c r="M752" t="s">
        <v>6948</v>
      </c>
      <c r="N752" t="s">
        <v>7228</v>
      </c>
      <c r="O752" t="s">
        <v>2830</v>
      </c>
      <c r="P752" t="s">
        <v>7125</v>
      </c>
      <c r="R752" t="str">
        <f>HYPERLINK("http://dx.doi.org/10.1016/j.ymssp.2021.108105","http://dx.doi.org/10.1016/j.ymssp.2021.108105")</f>
        <v>http://dx.doi.org/10.1016/j.ymssp.2021.108105</v>
      </c>
      <c r="S752" t="s">
        <v>7458</v>
      </c>
      <c r="AB752" s="1"/>
      <c r="AE752" t="s">
        <v>7637</v>
      </c>
      <c r="AF752" t="s">
        <v>5981</v>
      </c>
      <c r="AG752" t="s">
        <v>5988</v>
      </c>
    </row>
    <row r="753" spans="1:33" s="10" customFormat="1" x14ac:dyDescent="0.3">
      <c r="A753" s="12">
        <v>752</v>
      </c>
      <c r="B753" s="13" t="s">
        <v>5992</v>
      </c>
      <c r="C753" s="10" t="s">
        <v>3436</v>
      </c>
      <c r="D753" s="10" t="s">
        <v>6221</v>
      </c>
      <c r="E753" s="10" t="s">
        <v>6484</v>
      </c>
      <c r="F753" s="10" t="s">
        <v>6718</v>
      </c>
      <c r="G753" s="11"/>
      <c r="H753" s="10">
        <v>2007</v>
      </c>
      <c r="K753" s="10">
        <v>928</v>
      </c>
      <c r="L753" s="10" t="s">
        <v>7100</v>
      </c>
      <c r="M753" s="10" t="s">
        <v>4596</v>
      </c>
      <c r="N753" s="10" t="s">
        <v>7195</v>
      </c>
      <c r="O753" s="10" t="s">
        <v>7353</v>
      </c>
      <c r="P753" s="10" t="s">
        <v>2830</v>
      </c>
      <c r="R753" s="10" t="s">
        <v>2830</v>
      </c>
      <c r="S753" s="10" t="s">
        <v>7459</v>
      </c>
      <c r="AB753" s="11"/>
      <c r="AE753" s="10" t="s">
        <v>7623</v>
      </c>
      <c r="AF753" s="10" t="s">
        <v>7607</v>
      </c>
      <c r="AG753" s="10" t="s">
        <v>5988</v>
      </c>
    </row>
    <row r="754" spans="1:33" x14ac:dyDescent="0.3">
      <c r="A754" s="3">
        <v>753</v>
      </c>
      <c r="B754" s="3" t="s">
        <v>5992</v>
      </c>
      <c r="C754" t="s">
        <v>3165</v>
      </c>
      <c r="D754" t="s">
        <v>6222</v>
      </c>
      <c r="E754" t="s">
        <v>6485</v>
      </c>
      <c r="F754" t="s">
        <v>6719</v>
      </c>
      <c r="G754" s="1"/>
      <c r="H754">
        <v>2022</v>
      </c>
      <c r="K754" t="s">
        <v>2830</v>
      </c>
      <c r="L754" t="s">
        <v>2830</v>
      </c>
      <c r="M754" t="s">
        <v>6949</v>
      </c>
      <c r="N754" t="s">
        <v>7229</v>
      </c>
      <c r="O754" t="s">
        <v>2830</v>
      </c>
      <c r="P754" t="s">
        <v>5054</v>
      </c>
      <c r="R754" t="str">
        <f>HYPERLINK("http://dx.doi.org/10.1016/j.engappai.2022.105317","http://dx.doi.org/10.1016/j.engappai.2022.105317")</f>
        <v>http://dx.doi.org/10.1016/j.engappai.2022.105317</v>
      </c>
      <c r="S754" t="s">
        <v>7460</v>
      </c>
      <c r="AB754" s="1"/>
      <c r="AE754" t="s">
        <v>7617</v>
      </c>
      <c r="AF754" t="s">
        <v>5981</v>
      </c>
      <c r="AG754" t="s">
        <v>5988</v>
      </c>
    </row>
    <row r="755" spans="1:33" x14ac:dyDescent="0.3">
      <c r="A755" s="4">
        <v>754</v>
      </c>
      <c r="B755" s="6" t="s">
        <v>5992</v>
      </c>
      <c r="C755" t="s">
        <v>3197</v>
      </c>
      <c r="D755" t="s">
        <v>6223</v>
      </c>
      <c r="E755" t="s">
        <v>6486</v>
      </c>
      <c r="F755" t="s">
        <v>6720</v>
      </c>
      <c r="G755" s="1"/>
      <c r="H755">
        <v>2022</v>
      </c>
      <c r="K755" t="s">
        <v>2830</v>
      </c>
      <c r="L755" t="s">
        <v>2830</v>
      </c>
      <c r="M755" t="s">
        <v>6950</v>
      </c>
      <c r="N755" t="s">
        <v>7230</v>
      </c>
      <c r="O755" t="s">
        <v>2830</v>
      </c>
      <c r="P755" t="s">
        <v>5081</v>
      </c>
      <c r="R755" t="str">
        <f>HYPERLINK("http://dx.doi.org/10.1155/2022/1558381","http://dx.doi.org/10.1155/2022/1558381")</f>
        <v>http://dx.doi.org/10.1155/2022/1558381</v>
      </c>
      <c r="S755" t="s">
        <v>2830</v>
      </c>
      <c r="AB755" s="1"/>
      <c r="AE755" t="s">
        <v>7634</v>
      </c>
      <c r="AF755" t="s">
        <v>5981</v>
      </c>
      <c r="AG755" t="s">
        <v>5988</v>
      </c>
    </row>
    <row r="756" spans="1:33" x14ac:dyDescent="0.3">
      <c r="A756" s="3">
        <v>755</v>
      </c>
      <c r="B756" s="3" t="s">
        <v>5992</v>
      </c>
      <c r="C756" t="s">
        <v>1852</v>
      </c>
      <c r="D756" t="s">
        <v>6224</v>
      </c>
      <c r="E756" t="s">
        <v>6487</v>
      </c>
      <c r="F756" t="s">
        <v>6721</v>
      </c>
      <c r="G756" s="1"/>
      <c r="H756">
        <v>2021</v>
      </c>
      <c r="K756" t="s">
        <v>2830</v>
      </c>
      <c r="L756" t="s">
        <v>2830</v>
      </c>
      <c r="M756" t="s">
        <v>1856</v>
      </c>
      <c r="N756" t="s">
        <v>2830</v>
      </c>
      <c r="O756" t="s">
        <v>1857</v>
      </c>
      <c r="P756" t="s">
        <v>1858</v>
      </c>
      <c r="R756" t="str">
        <f>HYPERLINK("http://dx.doi.org/10.1109/DSC49826.2021.9346239","http://dx.doi.org/10.1109/DSC49826.2021.9346239")</f>
        <v>http://dx.doi.org/10.1109/DSC49826.2021.9346239</v>
      </c>
      <c r="S756" t="s">
        <v>7461</v>
      </c>
      <c r="AB756" s="1"/>
      <c r="AE756" t="s">
        <v>43</v>
      </c>
      <c r="AF756" t="s">
        <v>7607</v>
      </c>
      <c r="AG756" t="s">
        <v>5988</v>
      </c>
    </row>
    <row r="757" spans="1:33" x14ac:dyDescent="0.3">
      <c r="A757" s="4">
        <v>756</v>
      </c>
      <c r="B757" s="6" t="s">
        <v>5992</v>
      </c>
      <c r="C757" t="s">
        <v>6036</v>
      </c>
      <c r="D757" t="s">
        <v>6225</v>
      </c>
      <c r="E757" t="s">
        <v>6488</v>
      </c>
      <c r="F757" t="s">
        <v>6682</v>
      </c>
      <c r="G757" s="1"/>
      <c r="H757">
        <v>2020</v>
      </c>
      <c r="K757" t="s">
        <v>2830</v>
      </c>
      <c r="L757" t="s">
        <v>2830</v>
      </c>
      <c r="M757" t="s">
        <v>6951</v>
      </c>
      <c r="N757" t="s">
        <v>2830</v>
      </c>
      <c r="O757" t="s">
        <v>2830</v>
      </c>
      <c r="P757" t="s">
        <v>5115</v>
      </c>
      <c r="R757" t="str">
        <f>HYPERLINK("http://dx.doi.org/10.3390/app10238649","http://dx.doi.org/10.3390/app10238649")</f>
        <v>http://dx.doi.org/10.3390/app10238649</v>
      </c>
      <c r="S757" t="s">
        <v>7462</v>
      </c>
      <c r="AB757" s="1"/>
      <c r="AE757" t="s">
        <v>5895</v>
      </c>
      <c r="AF757" t="s">
        <v>5981</v>
      </c>
      <c r="AG757" t="s">
        <v>5988</v>
      </c>
    </row>
    <row r="758" spans="1:33" x14ac:dyDescent="0.3">
      <c r="A758" s="3">
        <v>757</v>
      </c>
      <c r="B758" s="3" t="s">
        <v>5992</v>
      </c>
      <c r="C758" t="s">
        <v>3171</v>
      </c>
      <c r="D758" t="s">
        <v>6226</v>
      </c>
      <c r="E758" t="s">
        <v>6489</v>
      </c>
      <c r="F758" t="s">
        <v>6722</v>
      </c>
      <c r="G758" s="1"/>
      <c r="H758">
        <v>2022</v>
      </c>
      <c r="K758" t="s">
        <v>2830</v>
      </c>
      <c r="L758" t="s">
        <v>2830</v>
      </c>
      <c r="M758" t="s">
        <v>6952</v>
      </c>
      <c r="N758" t="s">
        <v>7231</v>
      </c>
      <c r="O758" t="s">
        <v>2830</v>
      </c>
      <c r="P758" t="s">
        <v>5060</v>
      </c>
      <c r="R758" t="str">
        <f>HYPERLINK("http://dx.doi.org/10.1115/1.4052762","http://dx.doi.org/10.1115/1.4052762")</f>
        <v>http://dx.doi.org/10.1115/1.4052762</v>
      </c>
      <c r="S758" t="s">
        <v>7463</v>
      </c>
      <c r="AB758" s="1"/>
      <c r="AE758" t="s">
        <v>7638</v>
      </c>
      <c r="AF758" t="s">
        <v>5981</v>
      </c>
      <c r="AG758" t="s">
        <v>5988</v>
      </c>
    </row>
    <row r="759" spans="1:33" x14ac:dyDescent="0.3">
      <c r="A759" s="4">
        <v>758</v>
      </c>
      <c r="B759" s="6" t="s">
        <v>5992</v>
      </c>
      <c r="C759" t="s">
        <v>563</v>
      </c>
      <c r="D759" t="s">
        <v>6227</v>
      </c>
      <c r="E759" t="s">
        <v>6490</v>
      </c>
      <c r="F759" t="s">
        <v>6723</v>
      </c>
      <c r="G759" s="1"/>
      <c r="H759">
        <v>2019</v>
      </c>
      <c r="K759">
        <v>121</v>
      </c>
      <c r="L759">
        <v>130</v>
      </c>
      <c r="M759" t="s">
        <v>567</v>
      </c>
      <c r="N759" t="s">
        <v>2830</v>
      </c>
      <c r="O759" t="s">
        <v>568</v>
      </c>
      <c r="P759" t="s">
        <v>569</v>
      </c>
      <c r="R759" t="str">
        <f>HYPERLINK("http://dx.doi.org/10.1109/ICSE-SEIP.2019.00021","http://dx.doi.org/10.1109/ICSE-SEIP.2019.00021")</f>
        <v>http://dx.doi.org/10.1109/ICSE-SEIP.2019.00021</v>
      </c>
      <c r="S759" t="s">
        <v>7464</v>
      </c>
      <c r="AB759" s="1"/>
      <c r="AE759" t="s">
        <v>43</v>
      </c>
      <c r="AF759" t="s">
        <v>7607</v>
      </c>
      <c r="AG759" t="s">
        <v>5988</v>
      </c>
    </row>
    <row r="760" spans="1:33" x14ac:dyDescent="0.3">
      <c r="A760" s="3">
        <v>759</v>
      </c>
      <c r="B760" s="3" t="s">
        <v>5992</v>
      </c>
      <c r="C760" t="s">
        <v>6037</v>
      </c>
      <c r="D760" t="s">
        <v>6228</v>
      </c>
      <c r="E760" t="s">
        <v>6491</v>
      </c>
      <c r="F760" t="s">
        <v>6724</v>
      </c>
      <c r="G760" s="1"/>
      <c r="H760">
        <v>2022</v>
      </c>
      <c r="K760">
        <v>66</v>
      </c>
      <c r="L760">
        <v>78</v>
      </c>
      <c r="M760" t="s">
        <v>6953</v>
      </c>
      <c r="N760" t="s">
        <v>7232</v>
      </c>
      <c r="O760" t="s">
        <v>2830</v>
      </c>
      <c r="P760" t="s">
        <v>5083</v>
      </c>
      <c r="R760" t="str">
        <f>HYPERLINK("http://dx.doi.org/10.18799/24131830/2022/4/3590","http://dx.doi.org/10.18799/24131830/2022/4/3590")</f>
        <v>http://dx.doi.org/10.18799/24131830/2022/4/3590</v>
      </c>
      <c r="S760" t="s">
        <v>7465</v>
      </c>
      <c r="AB760" s="1"/>
      <c r="AE760" t="s">
        <v>7639</v>
      </c>
      <c r="AF760" t="s">
        <v>5981</v>
      </c>
      <c r="AG760" t="s">
        <v>5990</v>
      </c>
    </row>
    <row r="761" spans="1:33" x14ac:dyDescent="0.3">
      <c r="A761" s="4">
        <v>760</v>
      </c>
      <c r="B761" s="6" t="s">
        <v>5992</v>
      </c>
      <c r="C761" t="s">
        <v>6038</v>
      </c>
      <c r="D761" t="s">
        <v>6229</v>
      </c>
      <c r="E761" t="s">
        <v>6492</v>
      </c>
      <c r="F761" t="s">
        <v>6725</v>
      </c>
      <c r="G761" s="1"/>
      <c r="H761">
        <v>2013</v>
      </c>
      <c r="K761">
        <v>962</v>
      </c>
      <c r="L761">
        <v>968</v>
      </c>
      <c r="M761" t="s">
        <v>1381</v>
      </c>
      <c r="N761" t="s">
        <v>2830</v>
      </c>
      <c r="O761" t="s">
        <v>7354</v>
      </c>
      <c r="P761" t="s">
        <v>2830</v>
      </c>
      <c r="R761" t="s">
        <v>2830</v>
      </c>
      <c r="S761" t="s">
        <v>7466</v>
      </c>
      <c r="AB761" s="1"/>
      <c r="AE761" t="s">
        <v>43</v>
      </c>
      <c r="AF761" t="s">
        <v>7607</v>
      </c>
      <c r="AG761" t="s">
        <v>5988</v>
      </c>
    </row>
    <row r="762" spans="1:33" x14ac:dyDescent="0.3">
      <c r="A762" s="3">
        <v>761</v>
      </c>
      <c r="B762" s="3" t="s">
        <v>5992</v>
      </c>
      <c r="C762" t="s">
        <v>3211</v>
      </c>
      <c r="D762" t="s">
        <v>6230</v>
      </c>
      <c r="E762" t="s">
        <v>6493</v>
      </c>
      <c r="F762" t="s">
        <v>6726</v>
      </c>
      <c r="G762" s="1"/>
      <c r="H762">
        <v>2021</v>
      </c>
      <c r="K762" t="s">
        <v>2830</v>
      </c>
      <c r="L762" t="s">
        <v>2830</v>
      </c>
      <c r="M762" t="s">
        <v>6954</v>
      </c>
      <c r="N762" t="s">
        <v>7233</v>
      </c>
      <c r="O762" t="s">
        <v>2830</v>
      </c>
      <c r="P762" t="s">
        <v>5092</v>
      </c>
      <c r="R762" t="str">
        <f>HYPERLINK("http://dx.doi.org/10.1016/j.compind.2021.103510","http://dx.doi.org/10.1016/j.compind.2021.103510")</f>
        <v>http://dx.doi.org/10.1016/j.compind.2021.103510</v>
      </c>
      <c r="S762" t="s">
        <v>7467</v>
      </c>
      <c r="AB762" s="1"/>
      <c r="AE762" t="s">
        <v>7614</v>
      </c>
      <c r="AF762" t="s">
        <v>5981</v>
      </c>
      <c r="AG762" t="s">
        <v>5988</v>
      </c>
    </row>
    <row r="763" spans="1:33" x14ac:dyDescent="0.3">
      <c r="A763" s="4">
        <v>762</v>
      </c>
      <c r="B763" s="6" t="s">
        <v>5992</v>
      </c>
      <c r="C763" t="s">
        <v>6039</v>
      </c>
      <c r="D763" t="s">
        <v>6231</v>
      </c>
      <c r="E763" t="s">
        <v>6494</v>
      </c>
      <c r="F763" t="s">
        <v>6727</v>
      </c>
      <c r="G763" s="1"/>
      <c r="H763">
        <v>2022</v>
      </c>
      <c r="K763" t="s">
        <v>2830</v>
      </c>
      <c r="L763" t="s">
        <v>2830</v>
      </c>
      <c r="M763" t="s">
        <v>6955</v>
      </c>
      <c r="N763" t="s">
        <v>7234</v>
      </c>
      <c r="O763" t="s">
        <v>2830</v>
      </c>
      <c r="P763" t="s">
        <v>7126</v>
      </c>
      <c r="R763" t="str">
        <f>HYPERLINK("http://dx.doi.org/10.1016/j.engstruct.2022.114586","http://dx.doi.org/10.1016/j.engstruct.2022.114586")</f>
        <v>http://dx.doi.org/10.1016/j.engstruct.2022.114586</v>
      </c>
      <c r="S763" t="s">
        <v>7468</v>
      </c>
      <c r="AB763" s="1"/>
      <c r="AE763" t="s">
        <v>7625</v>
      </c>
      <c r="AF763" t="s">
        <v>5981</v>
      </c>
      <c r="AG763" t="s">
        <v>5988</v>
      </c>
    </row>
    <row r="764" spans="1:33" x14ac:dyDescent="0.3">
      <c r="A764" s="3">
        <v>763</v>
      </c>
      <c r="B764" s="3" t="s">
        <v>5992</v>
      </c>
      <c r="C764" t="s">
        <v>3227</v>
      </c>
      <c r="D764" t="s">
        <v>6232</v>
      </c>
      <c r="E764" t="s">
        <v>6495</v>
      </c>
      <c r="F764" t="s">
        <v>6728</v>
      </c>
      <c r="G764" s="1"/>
      <c r="H764">
        <v>2021</v>
      </c>
      <c r="K764" t="s">
        <v>2830</v>
      </c>
      <c r="L764" t="s">
        <v>2830</v>
      </c>
      <c r="M764" t="s">
        <v>6956</v>
      </c>
      <c r="N764" t="s">
        <v>7235</v>
      </c>
      <c r="O764" t="s">
        <v>2830</v>
      </c>
      <c r="P764" t="s">
        <v>5105</v>
      </c>
      <c r="R764" t="str">
        <f>HYPERLINK("http://dx.doi.org/10.1016/j.micpro.2020.103628","http://dx.doi.org/10.1016/j.micpro.2020.103628")</f>
        <v>http://dx.doi.org/10.1016/j.micpro.2020.103628</v>
      </c>
      <c r="S764" t="s">
        <v>7469</v>
      </c>
      <c r="AB764" s="1"/>
      <c r="AE764" t="s">
        <v>7614</v>
      </c>
      <c r="AF764" t="s">
        <v>5981</v>
      </c>
      <c r="AG764" t="s">
        <v>5988</v>
      </c>
    </row>
    <row r="765" spans="1:33" x14ac:dyDescent="0.3">
      <c r="A765" s="4">
        <v>764</v>
      </c>
      <c r="B765" s="6" t="s">
        <v>5992</v>
      </c>
      <c r="C765" t="s">
        <v>1281</v>
      </c>
      <c r="D765" t="s">
        <v>6233</v>
      </c>
      <c r="E765" t="s">
        <v>6496</v>
      </c>
      <c r="F765" t="s">
        <v>6729</v>
      </c>
      <c r="G765" s="1"/>
      <c r="H765">
        <v>2021</v>
      </c>
      <c r="K765">
        <v>1353</v>
      </c>
      <c r="L765">
        <v>1357</v>
      </c>
      <c r="M765" t="s">
        <v>1285</v>
      </c>
      <c r="N765" t="s">
        <v>2830</v>
      </c>
      <c r="O765" t="s">
        <v>1287</v>
      </c>
      <c r="P765" t="s">
        <v>1288</v>
      </c>
      <c r="R765" t="str">
        <f>HYPERLINK("http://dx.doi.org/10.1109/ASE51524.2021.9678815","http://dx.doi.org/10.1109/ASE51524.2021.9678815")</f>
        <v>http://dx.doi.org/10.1109/ASE51524.2021.9678815</v>
      </c>
      <c r="S765" t="s">
        <v>7470</v>
      </c>
      <c r="AB765" s="1"/>
      <c r="AE765" t="s">
        <v>43</v>
      </c>
      <c r="AF765" t="s">
        <v>7607</v>
      </c>
      <c r="AG765" t="s">
        <v>5988</v>
      </c>
    </row>
    <row r="766" spans="1:33" x14ac:dyDescent="0.3">
      <c r="A766" s="3">
        <v>765</v>
      </c>
      <c r="B766" s="3" t="s">
        <v>5992</v>
      </c>
      <c r="C766" t="s">
        <v>6040</v>
      </c>
      <c r="D766" t="s">
        <v>6234</v>
      </c>
      <c r="E766" t="s">
        <v>6497</v>
      </c>
      <c r="F766" t="s">
        <v>6730</v>
      </c>
      <c r="G766" s="1"/>
      <c r="H766">
        <v>2019</v>
      </c>
      <c r="K766">
        <v>461</v>
      </c>
      <c r="L766">
        <v>472</v>
      </c>
      <c r="M766" t="s">
        <v>6957</v>
      </c>
      <c r="N766" t="s">
        <v>7195</v>
      </c>
      <c r="O766" t="s">
        <v>7355</v>
      </c>
      <c r="P766" t="s">
        <v>5153</v>
      </c>
      <c r="R766" t="str">
        <f>HYPERLINK("http://dx.doi.org/10.1007/978-3-030-10801-4_36","http://dx.doi.org/10.1007/978-3-030-10801-4_36")</f>
        <v>http://dx.doi.org/10.1007/978-3-030-10801-4_36</v>
      </c>
      <c r="S766" t="s">
        <v>7471</v>
      </c>
      <c r="AB766" s="1"/>
      <c r="AE766" t="s">
        <v>7615</v>
      </c>
      <c r="AF766" t="s">
        <v>7607</v>
      </c>
      <c r="AG766" t="s">
        <v>5988</v>
      </c>
    </row>
    <row r="767" spans="1:33" x14ac:dyDescent="0.3">
      <c r="A767" s="4">
        <v>766</v>
      </c>
      <c r="B767" s="6" t="s">
        <v>5992</v>
      </c>
      <c r="C767" t="s">
        <v>6041</v>
      </c>
      <c r="D767" t="s">
        <v>6235</v>
      </c>
      <c r="E767" t="s">
        <v>6498</v>
      </c>
      <c r="F767" t="s">
        <v>6691</v>
      </c>
      <c r="G767" s="1"/>
      <c r="H767">
        <v>2021</v>
      </c>
      <c r="K767" t="s">
        <v>2830</v>
      </c>
      <c r="L767" t="s">
        <v>2830</v>
      </c>
      <c r="M767" t="s">
        <v>6958</v>
      </c>
      <c r="N767" t="s">
        <v>2830</v>
      </c>
      <c r="O767" t="s">
        <v>2830</v>
      </c>
      <c r="P767" t="s">
        <v>5103</v>
      </c>
      <c r="R767" t="str">
        <f>HYPERLINK("http://dx.doi.org/10.3390/s21062039","http://dx.doi.org/10.3390/s21062039")</f>
        <v>http://dx.doi.org/10.3390/s21062039</v>
      </c>
      <c r="S767" t="s">
        <v>7472</v>
      </c>
      <c r="AB767" s="1"/>
      <c r="AE767" t="s">
        <v>5895</v>
      </c>
      <c r="AF767" t="s">
        <v>5981</v>
      </c>
      <c r="AG767" t="s">
        <v>5988</v>
      </c>
    </row>
    <row r="768" spans="1:33" x14ac:dyDescent="0.3">
      <c r="A768" s="3">
        <v>767</v>
      </c>
      <c r="B768" s="3" t="s">
        <v>5992</v>
      </c>
      <c r="C768" t="s">
        <v>3329</v>
      </c>
      <c r="D768" t="s">
        <v>6236</v>
      </c>
      <c r="E768" t="s">
        <v>6499</v>
      </c>
      <c r="F768" t="s">
        <v>6731</v>
      </c>
      <c r="G768" s="1"/>
      <c r="H768">
        <v>2018</v>
      </c>
      <c r="K768">
        <v>140</v>
      </c>
      <c r="L768">
        <v>150</v>
      </c>
      <c r="M768" t="s">
        <v>6959</v>
      </c>
      <c r="N768" t="s">
        <v>7236</v>
      </c>
      <c r="O768" t="s">
        <v>2830</v>
      </c>
      <c r="P768" t="s">
        <v>5162</v>
      </c>
      <c r="R768" t="str">
        <f>HYPERLINK("http://dx.doi.org/10.1016/j.chemolab.2018.03.006","http://dx.doi.org/10.1016/j.chemolab.2018.03.006")</f>
        <v>http://dx.doi.org/10.1016/j.chemolab.2018.03.006</v>
      </c>
      <c r="S768" t="s">
        <v>7473</v>
      </c>
      <c r="AB768" s="1"/>
      <c r="AE768" t="s">
        <v>7619</v>
      </c>
      <c r="AF768" t="s">
        <v>5981</v>
      </c>
      <c r="AG768" t="s">
        <v>5988</v>
      </c>
    </row>
    <row r="769" spans="1:33" x14ac:dyDescent="0.3">
      <c r="A769" s="4">
        <v>768</v>
      </c>
      <c r="B769" s="6" t="s">
        <v>5992</v>
      </c>
      <c r="C769" t="s">
        <v>6042</v>
      </c>
      <c r="D769" t="s">
        <v>6237</v>
      </c>
      <c r="E769" t="s">
        <v>6500</v>
      </c>
      <c r="F769" t="s">
        <v>6732</v>
      </c>
      <c r="G769" s="1"/>
      <c r="H769">
        <v>2015</v>
      </c>
      <c r="K769" t="s">
        <v>2830</v>
      </c>
      <c r="L769" t="s">
        <v>2830</v>
      </c>
      <c r="M769" t="s">
        <v>6960</v>
      </c>
      <c r="N769" t="s">
        <v>7202</v>
      </c>
      <c r="O769" t="s">
        <v>7356</v>
      </c>
      <c r="P769" t="s">
        <v>7127</v>
      </c>
      <c r="R769" t="str">
        <f>HYPERLINK("http://dx.doi.org/10.1117/12.2205963","http://dx.doi.org/10.1117/12.2205963")</f>
        <v>http://dx.doi.org/10.1117/12.2205963</v>
      </c>
      <c r="S769" t="s">
        <v>7474</v>
      </c>
      <c r="AB769" s="1"/>
      <c r="AE769" t="s">
        <v>7622</v>
      </c>
      <c r="AF769" t="s">
        <v>7607</v>
      </c>
      <c r="AG769" t="s">
        <v>5988</v>
      </c>
    </row>
    <row r="770" spans="1:33" x14ac:dyDescent="0.3">
      <c r="A770" s="3">
        <v>769</v>
      </c>
      <c r="B770" s="3" t="s">
        <v>5992</v>
      </c>
      <c r="C770" t="s">
        <v>6043</v>
      </c>
      <c r="D770" t="s">
        <v>6226</v>
      </c>
      <c r="E770" t="s">
        <v>6489</v>
      </c>
      <c r="F770" t="s">
        <v>6733</v>
      </c>
      <c r="G770" s="1"/>
      <c r="H770">
        <v>2020</v>
      </c>
      <c r="K770" t="s">
        <v>2830</v>
      </c>
      <c r="L770" t="s">
        <v>2830</v>
      </c>
      <c r="M770" t="s">
        <v>6961</v>
      </c>
      <c r="N770" t="s">
        <v>2830</v>
      </c>
      <c r="O770" t="s">
        <v>7357</v>
      </c>
      <c r="P770" t="s">
        <v>2830</v>
      </c>
      <c r="R770" t="s">
        <v>2830</v>
      </c>
      <c r="S770" t="s">
        <v>7475</v>
      </c>
      <c r="AB770" s="1"/>
      <c r="AE770" t="s">
        <v>7640</v>
      </c>
      <c r="AF770" t="s">
        <v>7607</v>
      </c>
      <c r="AG770" t="s">
        <v>5988</v>
      </c>
    </row>
    <row r="771" spans="1:33" x14ac:dyDescent="0.3">
      <c r="A771" s="4">
        <v>770</v>
      </c>
      <c r="B771" s="6" t="s">
        <v>5992</v>
      </c>
      <c r="C771" t="s">
        <v>3243</v>
      </c>
      <c r="D771" t="s">
        <v>6238</v>
      </c>
      <c r="E771" t="s">
        <v>6501</v>
      </c>
      <c r="F771" t="s">
        <v>6734</v>
      </c>
      <c r="G771" s="1"/>
      <c r="H771">
        <v>2021</v>
      </c>
      <c r="K771">
        <v>492</v>
      </c>
      <c r="L771">
        <v>501</v>
      </c>
      <c r="M771" t="s">
        <v>6962</v>
      </c>
      <c r="N771" t="s">
        <v>7237</v>
      </c>
      <c r="O771" t="s">
        <v>2830</v>
      </c>
      <c r="P771" t="s">
        <v>5114</v>
      </c>
      <c r="R771" t="str">
        <f>HYPERLINK("http://dx.doi.org/10.1016/j.procs.2021.01.265","http://dx.doi.org/10.1016/j.procs.2021.01.265")</f>
        <v>http://dx.doi.org/10.1016/j.procs.2021.01.265</v>
      </c>
      <c r="S771" t="s">
        <v>7476</v>
      </c>
      <c r="AB771" s="1"/>
      <c r="AE771" t="s">
        <v>7619</v>
      </c>
      <c r="AF771" t="s">
        <v>7607</v>
      </c>
      <c r="AG771" t="s">
        <v>5988</v>
      </c>
    </row>
    <row r="772" spans="1:33" x14ac:dyDescent="0.3">
      <c r="A772" s="3">
        <v>771</v>
      </c>
      <c r="B772" s="3" t="s">
        <v>5992</v>
      </c>
      <c r="C772" t="s">
        <v>2102</v>
      </c>
      <c r="D772" t="s">
        <v>6239</v>
      </c>
      <c r="E772" t="s">
        <v>6502</v>
      </c>
      <c r="F772" t="s">
        <v>6657</v>
      </c>
      <c r="G772" s="1"/>
      <c r="H772">
        <v>2021</v>
      </c>
      <c r="K772">
        <v>135266</v>
      </c>
      <c r="L772">
        <v>135284</v>
      </c>
      <c r="M772" t="s">
        <v>2103</v>
      </c>
      <c r="N772" t="s">
        <v>148</v>
      </c>
      <c r="O772" t="s">
        <v>2830</v>
      </c>
      <c r="P772" t="s">
        <v>2104</v>
      </c>
      <c r="R772" t="str">
        <f>HYPERLINK("http://dx.doi.org/10.1109/ACCESS.2021.3115819","http://dx.doi.org/10.1109/ACCESS.2021.3115819")</f>
        <v>http://dx.doi.org/10.1109/ACCESS.2021.3115819</v>
      </c>
      <c r="S772" t="s">
        <v>7477</v>
      </c>
      <c r="AB772" s="1"/>
      <c r="AE772" t="s">
        <v>7618</v>
      </c>
      <c r="AF772" t="s">
        <v>5981</v>
      </c>
      <c r="AG772" t="s">
        <v>5988</v>
      </c>
    </row>
    <row r="773" spans="1:33" x14ac:dyDescent="0.3">
      <c r="A773" s="4">
        <v>772</v>
      </c>
      <c r="B773" s="6" t="s">
        <v>5992</v>
      </c>
      <c r="C773" t="s">
        <v>3357</v>
      </c>
      <c r="D773" t="s">
        <v>6240</v>
      </c>
      <c r="E773" t="s">
        <v>6503</v>
      </c>
      <c r="F773" t="s">
        <v>6735</v>
      </c>
      <c r="G773" s="1"/>
      <c r="H773">
        <v>2016</v>
      </c>
      <c r="K773">
        <v>13</v>
      </c>
      <c r="L773">
        <v>33</v>
      </c>
      <c r="M773" t="s">
        <v>6963</v>
      </c>
      <c r="N773" t="s">
        <v>7238</v>
      </c>
      <c r="O773" t="s">
        <v>2830</v>
      </c>
      <c r="P773" t="s">
        <v>5185</v>
      </c>
      <c r="R773" t="str">
        <f>HYPERLINK("http://dx.doi.org/10.1016/j.is.2016.02.006","http://dx.doi.org/10.1016/j.is.2016.02.006")</f>
        <v>http://dx.doi.org/10.1016/j.is.2016.02.006</v>
      </c>
      <c r="S773" t="s">
        <v>7478</v>
      </c>
      <c r="AB773" s="1"/>
      <c r="AE773" t="s">
        <v>7617</v>
      </c>
      <c r="AF773" t="s">
        <v>5981</v>
      </c>
      <c r="AG773" t="s">
        <v>5988</v>
      </c>
    </row>
    <row r="774" spans="1:33" x14ac:dyDescent="0.3">
      <c r="A774" s="3">
        <v>773</v>
      </c>
      <c r="B774" s="3" t="s">
        <v>5992</v>
      </c>
      <c r="C774" t="s">
        <v>3298</v>
      </c>
      <c r="D774" t="s">
        <v>6241</v>
      </c>
      <c r="E774" t="s">
        <v>6504</v>
      </c>
      <c r="F774" t="s">
        <v>6736</v>
      </c>
      <c r="G774" s="1"/>
      <c r="H774">
        <v>2019</v>
      </c>
      <c r="K774">
        <v>18</v>
      </c>
      <c r="L774">
        <v>32</v>
      </c>
      <c r="M774" t="s">
        <v>6964</v>
      </c>
      <c r="N774" t="s">
        <v>7239</v>
      </c>
      <c r="O774" t="s">
        <v>2830</v>
      </c>
      <c r="P774" t="s">
        <v>5144</v>
      </c>
      <c r="R774" t="str">
        <f>HYPERLINK("http://dx.doi.org/10.1016/j.future.2018.10.016","http://dx.doi.org/10.1016/j.future.2018.10.016")</f>
        <v>http://dx.doi.org/10.1016/j.future.2018.10.016</v>
      </c>
      <c r="S774" t="s">
        <v>7479</v>
      </c>
      <c r="AB774" s="1"/>
      <c r="AE774" t="s">
        <v>7614</v>
      </c>
      <c r="AF774" t="s">
        <v>5981</v>
      </c>
      <c r="AG774" t="s">
        <v>5988</v>
      </c>
    </row>
    <row r="775" spans="1:33" x14ac:dyDescent="0.3">
      <c r="A775" s="4">
        <v>774</v>
      </c>
      <c r="B775" s="6" t="s">
        <v>5992</v>
      </c>
      <c r="C775" t="s">
        <v>1171</v>
      </c>
      <c r="D775" t="s">
        <v>6242</v>
      </c>
      <c r="E775" t="s">
        <v>6505</v>
      </c>
      <c r="F775" t="s">
        <v>6737</v>
      </c>
      <c r="G775" s="1"/>
      <c r="H775">
        <v>2021</v>
      </c>
      <c r="K775" t="s">
        <v>2830</v>
      </c>
      <c r="L775" t="s">
        <v>2830</v>
      </c>
      <c r="M775" t="s">
        <v>1175</v>
      </c>
      <c r="N775" t="s">
        <v>7240</v>
      </c>
      <c r="O775" t="s">
        <v>1177</v>
      </c>
      <c r="P775" t="s">
        <v>1178</v>
      </c>
      <c r="R775" t="str">
        <f>HYPERLINK("http://dx.doi.org/10.1109/IECON48115.2021.9589189","http://dx.doi.org/10.1109/IECON48115.2021.9589189")</f>
        <v>http://dx.doi.org/10.1109/IECON48115.2021.9589189</v>
      </c>
      <c r="S775" t="s">
        <v>7480</v>
      </c>
      <c r="AB775" s="1"/>
      <c r="AE775" t="s">
        <v>43</v>
      </c>
      <c r="AF775" t="s">
        <v>7607</v>
      </c>
      <c r="AG775" t="s">
        <v>5988</v>
      </c>
    </row>
    <row r="776" spans="1:33" x14ac:dyDescent="0.3">
      <c r="A776" s="3">
        <v>775</v>
      </c>
      <c r="B776" s="3" t="s">
        <v>5992</v>
      </c>
      <c r="C776" t="s">
        <v>2645</v>
      </c>
      <c r="D776" t="s">
        <v>6243</v>
      </c>
      <c r="E776" t="s">
        <v>6506</v>
      </c>
      <c r="F776" t="s">
        <v>6738</v>
      </c>
      <c r="G776" s="1"/>
      <c r="H776">
        <v>2022</v>
      </c>
      <c r="K776">
        <v>926</v>
      </c>
      <c r="L776">
        <v>937</v>
      </c>
      <c r="M776" t="s">
        <v>6965</v>
      </c>
      <c r="N776" t="s">
        <v>7241</v>
      </c>
      <c r="O776" t="s">
        <v>2830</v>
      </c>
      <c r="P776" t="s">
        <v>2651</v>
      </c>
      <c r="R776" t="str">
        <f>HYPERLINK("http://dx.doi.org/10.1109/TVLSI.2022.3171174","http://dx.doi.org/10.1109/TVLSI.2022.3171174")</f>
        <v>http://dx.doi.org/10.1109/TVLSI.2022.3171174</v>
      </c>
      <c r="S776" t="s">
        <v>7481</v>
      </c>
      <c r="AB776" s="1"/>
      <c r="AE776" t="s">
        <v>7618</v>
      </c>
      <c r="AF776" t="s">
        <v>5981</v>
      </c>
      <c r="AG776" t="s">
        <v>5988</v>
      </c>
    </row>
    <row r="777" spans="1:33" x14ac:dyDescent="0.3">
      <c r="A777" s="4">
        <v>776</v>
      </c>
      <c r="B777" s="6" t="s">
        <v>5992</v>
      </c>
      <c r="C777" t="s">
        <v>789</v>
      </c>
      <c r="D777" t="s">
        <v>6244</v>
      </c>
      <c r="E777" t="s">
        <v>6507</v>
      </c>
      <c r="F777" t="s">
        <v>6739</v>
      </c>
      <c r="G777" s="1"/>
      <c r="H777">
        <v>2022</v>
      </c>
      <c r="K777">
        <v>40</v>
      </c>
      <c r="L777">
        <v>48</v>
      </c>
      <c r="M777" t="s">
        <v>6966</v>
      </c>
      <c r="N777" t="s">
        <v>794</v>
      </c>
      <c r="O777" t="s">
        <v>795</v>
      </c>
      <c r="P777" t="s">
        <v>796</v>
      </c>
      <c r="R777" t="str">
        <f>HYPERLINK("http://dx.doi.org/10.1109/ICSTW55395.2022.00021","http://dx.doi.org/10.1109/ICSTW55395.2022.00021")</f>
        <v>http://dx.doi.org/10.1109/ICSTW55395.2022.00021</v>
      </c>
      <c r="S777" t="s">
        <v>7482</v>
      </c>
      <c r="AB777" s="1"/>
      <c r="AE777" t="s">
        <v>7612</v>
      </c>
      <c r="AF777" t="s">
        <v>7607</v>
      </c>
      <c r="AG777" t="s">
        <v>5988</v>
      </c>
    </row>
    <row r="778" spans="1:33" x14ac:dyDescent="0.3">
      <c r="A778" s="3">
        <v>777</v>
      </c>
      <c r="B778" s="3" t="s">
        <v>5992</v>
      </c>
      <c r="C778" t="s">
        <v>658</v>
      </c>
      <c r="D778" t="s">
        <v>6245</v>
      </c>
      <c r="E778" t="s">
        <v>6508</v>
      </c>
      <c r="F778" t="s">
        <v>6740</v>
      </c>
      <c r="G778" s="1"/>
      <c r="H778">
        <v>2020</v>
      </c>
      <c r="K778" t="s">
        <v>2830</v>
      </c>
      <c r="L778" t="s">
        <v>2830</v>
      </c>
      <c r="M778" t="s">
        <v>662</v>
      </c>
      <c r="N778" t="s">
        <v>7242</v>
      </c>
      <c r="O778" t="s">
        <v>664</v>
      </c>
      <c r="P778" t="s">
        <v>2830</v>
      </c>
      <c r="R778" t="s">
        <v>2830</v>
      </c>
      <c r="S778" t="s">
        <v>7483</v>
      </c>
      <c r="AB778" s="1"/>
      <c r="AE778" t="s">
        <v>43</v>
      </c>
      <c r="AF778" t="s">
        <v>7607</v>
      </c>
      <c r="AG778" t="s">
        <v>5988</v>
      </c>
    </row>
    <row r="779" spans="1:33" x14ac:dyDescent="0.3">
      <c r="A779" s="4">
        <v>778</v>
      </c>
      <c r="B779" s="6" t="s">
        <v>5992</v>
      </c>
      <c r="C779" t="s">
        <v>6044</v>
      </c>
      <c r="D779" t="s">
        <v>6246</v>
      </c>
      <c r="E779" t="s">
        <v>6509</v>
      </c>
      <c r="F779" t="s">
        <v>6726</v>
      </c>
      <c r="G779" s="1"/>
      <c r="H779">
        <v>2018</v>
      </c>
      <c r="K779">
        <v>258</v>
      </c>
      <c r="L779">
        <v>266</v>
      </c>
      <c r="M779" t="s">
        <v>6967</v>
      </c>
      <c r="N779" t="s">
        <v>7233</v>
      </c>
      <c r="O779" t="s">
        <v>2830</v>
      </c>
      <c r="P779" t="s">
        <v>7128</v>
      </c>
      <c r="R779" t="str">
        <f>HYPERLINK("http://dx.doi.org/10.1016/j.compind.2018.04.020","http://dx.doi.org/10.1016/j.compind.2018.04.020")</f>
        <v>http://dx.doi.org/10.1016/j.compind.2018.04.020</v>
      </c>
      <c r="S779" t="s">
        <v>7484</v>
      </c>
      <c r="AB779" s="1"/>
      <c r="AE779" t="s">
        <v>7619</v>
      </c>
      <c r="AF779" t="s">
        <v>5981</v>
      </c>
      <c r="AG779" t="s">
        <v>5988</v>
      </c>
    </row>
    <row r="780" spans="1:33" x14ac:dyDescent="0.3">
      <c r="A780" s="3">
        <v>779</v>
      </c>
      <c r="B780" s="3" t="s">
        <v>5992</v>
      </c>
      <c r="C780" t="s">
        <v>6045</v>
      </c>
      <c r="D780" t="s">
        <v>6247</v>
      </c>
      <c r="E780" t="s">
        <v>6510</v>
      </c>
      <c r="F780" t="s">
        <v>6741</v>
      </c>
      <c r="G780" s="1"/>
      <c r="H780">
        <v>2018</v>
      </c>
      <c r="K780">
        <v>1052</v>
      </c>
      <c r="L780">
        <v>1062</v>
      </c>
      <c r="M780" t="s">
        <v>62</v>
      </c>
      <c r="N780" t="s">
        <v>7243</v>
      </c>
      <c r="O780" t="s">
        <v>64</v>
      </c>
      <c r="P780" t="s">
        <v>65</v>
      </c>
      <c r="R780" t="str">
        <f>HYPERLINK("http://dx.doi.org/10.1109/ICDCS.2018.00105","http://dx.doi.org/10.1109/ICDCS.2018.00105")</f>
        <v>http://dx.doi.org/10.1109/ICDCS.2018.00105</v>
      </c>
      <c r="S780" t="s">
        <v>2830</v>
      </c>
      <c r="AB780" s="1"/>
      <c r="AE780" t="s">
        <v>43</v>
      </c>
      <c r="AF780" t="s">
        <v>7607</v>
      </c>
      <c r="AG780" t="s">
        <v>5988</v>
      </c>
    </row>
    <row r="781" spans="1:33" x14ac:dyDescent="0.3">
      <c r="A781" s="4">
        <v>780</v>
      </c>
      <c r="B781" s="6" t="s">
        <v>5992</v>
      </c>
      <c r="C781" t="s">
        <v>3262</v>
      </c>
      <c r="D781" t="s">
        <v>6248</v>
      </c>
      <c r="E781" t="s">
        <v>6511</v>
      </c>
      <c r="F781" t="s">
        <v>6742</v>
      </c>
      <c r="G781" s="1"/>
      <c r="H781">
        <v>2020</v>
      </c>
      <c r="K781" t="s">
        <v>2830</v>
      </c>
      <c r="L781" t="s">
        <v>2830</v>
      </c>
      <c r="M781" t="s">
        <v>6968</v>
      </c>
      <c r="N781" t="s">
        <v>2830</v>
      </c>
      <c r="O781" t="s">
        <v>2830</v>
      </c>
      <c r="P781" t="s">
        <v>7129</v>
      </c>
      <c r="R781" t="str">
        <f>HYPERLINK("http://dx.doi.org/10.1145/3392149","http://dx.doi.org/10.1145/3392149")</f>
        <v>http://dx.doi.org/10.1145/3392149</v>
      </c>
      <c r="S781" t="s">
        <v>7485</v>
      </c>
      <c r="AB781" s="1"/>
      <c r="AE781" t="s">
        <v>7621</v>
      </c>
      <c r="AF781" t="s">
        <v>5981</v>
      </c>
      <c r="AG781" t="s">
        <v>5988</v>
      </c>
    </row>
    <row r="782" spans="1:33" x14ac:dyDescent="0.3">
      <c r="A782" s="3">
        <v>781</v>
      </c>
      <c r="B782" s="3" t="s">
        <v>5992</v>
      </c>
      <c r="C782" t="s">
        <v>500</v>
      </c>
      <c r="D782" t="s">
        <v>6249</v>
      </c>
      <c r="E782" t="s">
        <v>6512</v>
      </c>
      <c r="F782" t="s">
        <v>6743</v>
      </c>
      <c r="G782" s="1"/>
      <c r="H782">
        <v>2019</v>
      </c>
      <c r="K782">
        <v>6313</v>
      </c>
      <c r="L782">
        <v>6323</v>
      </c>
      <c r="M782" t="s">
        <v>6969</v>
      </c>
      <c r="N782" t="s">
        <v>7244</v>
      </c>
      <c r="O782" t="s">
        <v>2830</v>
      </c>
      <c r="P782" t="s">
        <v>506</v>
      </c>
      <c r="R782" t="str">
        <f>HYPERLINK("http://dx.doi.org/10.1109/TIA.2019.2928500","http://dx.doi.org/10.1109/TIA.2019.2928500")</f>
        <v>http://dx.doi.org/10.1109/TIA.2019.2928500</v>
      </c>
      <c r="S782" t="s">
        <v>7486</v>
      </c>
      <c r="AB782" s="1"/>
      <c r="AE782" t="s">
        <v>7618</v>
      </c>
      <c r="AF782" t="s">
        <v>7609</v>
      </c>
      <c r="AG782" t="s">
        <v>5988</v>
      </c>
    </row>
    <row r="783" spans="1:33" x14ac:dyDescent="0.3">
      <c r="A783" s="4">
        <v>782</v>
      </c>
      <c r="B783" s="6" t="s">
        <v>5992</v>
      </c>
      <c r="C783" t="s">
        <v>3240</v>
      </c>
      <c r="D783" t="s">
        <v>6250</v>
      </c>
      <c r="E783" t="s">
        <v>6513</v>
      </c>
      <c r="F783" t="s">
        <v>6744</v>
      </c>
      <c r="G783" s="1"/>
      <c r="H783">
        <v>2021</v>
      </c>
      <c r="K783">
        <v>150</v>
      </c>
      <c r="L783">
        <v>161</v>
      </c>
      <c r="M783" t="s">
        <v>6970</v>
      </c>
      <c r="N783" t="s">
        <v>7195</v>
      </c>
      <c r="O783" t="s">
        <v>7358</v>
      </c>
      <c r="P783" t="s">
        <v>5111</v>
      </c>
      <c r="R783" t="str">
        <f>HYPERLINK("http://dx.doi.org/10.1007/978-3-030-76352-7_18","http://dx.doi.org/10.1007/978-3-030-76352-7_18")</f>
        <v>http://dx.doi.org/10.1007/978-3-030-76352-7_18</v>
      </c>
      <c r="S783" t="s">
        <v>7487</v>
      </c>
      <c r="AB783" s="1"/>
      <c r="AE783" t="s">
        <v>7615</v>
      </c>
      <c r="AF783" t="s">
        <v>7607</v>
      </c>
      <c r="AG783" t="s">
        <v>5988</v>
      </c>
    </row>
    <row r="784" spans="1:33" x14ac:dyDescent="0.3">
      <c r="A784" s="3">
        <v>783</v>
      </c>
      <c r="B784" s="3" t="s">
        <v>5992</v>
      </c>
      <c r="C784" t="s">
        <v>6046</v>
      </c>
      <c r="D784" t="s">
        <v>6251</v>
      </c>
      <c r="E784" t="s">
        <v>6514</v>
      </c>
      <c r="F784" t="s">
        <v>6745</v>
      </c>
      <c r="G784" s="1"/>
      <c r="H784">
        <v>2016</v>
      </c>
      <c r="K784">
        <v>1573</v>
      </c>
      <c r="L784">
        <v>1582</v>
      </c>
      <c r="M784" t="s">
        <v>6971</v>
      </c>
      <c r="N784" t="s">
        <v>2830</v>
      </c>
      <c r="O784" t="s">
        <v>7359</v>
      </c>
      <c r="P784" t="s">
        <v>5183</v>
      </c>
      <c r="R784" t="str">
        <f>HYPERLINK("http://dx.doi.org/10.1145/2983323.2983358","http://dx.doi.org/10.1145/2983323.2983358")</f>
        <v>http://dx.doi.org/10.1145/2983323.2983358</v>
      </c>
      <c r="S784" t="s">
        <v>7488</v>
      </c>
      <c r="AB784" s="1"/>
      <c r="AE784" t="s">
        <v>7621</v>
      </c>
      <c r="AF784" t="s">
        <v>7607</v>
      </c>
      <c r="AG784" t="s">
        <v>5988</v>
      </c>
    </row>
    <row r="785" spans="1:33" s="10" customFormat="1" x14ac:dyDescent="0.3">
      <c r="A785" s="12">
        <v>784</v>
      </c>
      <c r="B785" s="13" t="s">
        <v>5992</v>
      </c>
      <c r="C785" s="10" t="s">
        <v>3431</v>
      </c>
      <c r="D785" s="10" t="s">
        <v>6252</v>
      </c>
      <c r="E785" s="10" t="s">
        <v>6484</v>
      </c>
      <c r="F785" s="10" t="s">
        <v>6746</v>
      </c>
      <c r="G785" s="11"/>
      <c r="H785" s="10">
        <v>2008</v>
      </c>
      <c r="K785" s="10">
        <v>751</v>
      </c>
      <c r="L785" s="10">
        <v>756</v>
      </c>
      <c r="M785" s="10" t="s">
        <v>4595</v>
      </c>
      <c r="N785" s="10" t="s">
        <v>2830</v>
      </c>
      <c r="O785" s="10" t="s">
        <v>7360</v>
      </c>
      <c r="P785" s="10" t="s">
        <v>5223</v>
      </c>
      <c r="R785" s="10" t="str">
        <f>HYPERLINK("http://dx.doi.org/10.1142/9789812799470_0123","http://dx.doi.org/10.1142/9789812799470_0123")</f>
        <v>http://dx.doi.org/10.1142/9789812799470_0123</v>
      </c>
      <c r="S785" s="10" t="s">
        <v>2830</v>
      </c>
      <c r="AB785" s="11"/>
      <c r="AE785" s="10" t="s">
        <v>7641</v>
      </c>
      <c r="AF785" s="10" t="s">
        <v>7607</v>
      </c>
      <c r="AG785" s="10" t="s">
        <v>5988</v>
      </c>
    </row>
    <row r="786" spans="1:33" x14ac:dyDescent="0.3">
      <c r="A786" s="3">
        <v>785</v>
      </c>
      <c r="B786" s="3" t="s">
        <v>5992</v>
      </c>
      <c r="C786" t="s">
        <v>3163</v>
      </c>
      <c r="D786" t="s">
        <v>6253</v>
      </c>
      <c r="E786" t="s">
        <v>6515</v>
      </c>
      <c r="F786" t="s">
        <v>6726</v>
      </c>
      <c r="G786" s="1"/>
      <c r="H786">
        <v>2022</v>
      </c>
      <c r="K786" t="s">
        <v>2830</v>
      </c>
      <c r="L786" t="s">
        <v>2830</v>
      </c>
      <c r="M786" t="s">
        <v>6972</v>
      </c>
      <c r="N786" t="s">
        <v>7233</v>
      </c>
      <c r="O786" t="s">
        <v>2830</v>
      </c>
      <c r="P786" t="s">
        <v>5052</v>
      </c>
      <c r="R786" t="str">
        <f>HYPERLINK("http://dx.doi.org/10.1016/j.compind.2022.103741","http://dx.doi.org/10.1016/j.compind.2022.103741")</f>
        <v>http://dx.doi.org/10.1016/j.compind.2022.103741</v>
      </c>
      <c r="S786" t="s">
        <v>7489</v>
      </c>
      <c r="AB786" s="1"/>
      <c r="AE786" t="s">
        <v>7614</v>
      </c>
      <c r="AF786" t="s">
        <v>5981</v>
      </c>
      <c r="AG786" t="s">
        <v>5988</v>
      </c>
    </row>
    <row r="787" spans="1:33" s="10" customFormat="1" x14ac:dyDescent="0.3">
      <c r="A787" s="12">
        <v>786</v>
      </c>
      <c r="B787" s="13" t="s">
        <v>5992</v>
      </c>
      <c r="C787" s="10" t="s">
        <v>3456</v>
      </c>
      <c r="D787" s="10" t="s">
        <v>6254</v>
      </c>
      <c r="E787" s="10" t="s">
        <v>6516</v>
      </c>
      <c r="F787" s="10" t="s">
        <v>6747</v>
      </c>
      <c r="G787" s="11"/>
      <c r="H787" s="10">
        <v>2002</v>
      </c>
      <c r="K787" s="10">
        <v>479</v>
      </c>
      <c r="L787" s="10">
        <v>489</v>
      </c>
      <c r="M787" s="10" t="s">
        <v>6973</v>
      </c>
      <c r="N787" s="10" t="s">
        <v>7202</v>
      </c>
      <c r="O787" s="10" t="s">
        <v>7361</v>
      </c>
      <c r="P787" s="10" t="s">
        <v>5235</v>
      </c>
      <c r="R787" s="10" t="str">
        <f>HYPERLINK("http://dx.doi.org/10.1117/12.478781","http://dx.doi.org/10.1117/12.478781")</f>
        <v>http://dx.doi.org/10.1117/12.478781</v>
      </c>
      <c r="S787" s="10" t="s">
        <v>7490</v>
      </c>
      <c r="AB787" s="11"/>
      <c r="AE787" s="10" t="s">
        <v>7622</v>
      </c>
      <c r="AF787" s="10" t="s">
        <v>7607</v>
      </c>
      <c r="AG787" s="10" t="s">
        <v>5988</v>
      </c>
    </row>
    <row r="788" spans="1:33" x14ac:dyDescent="0.3">
      <c r="A788" s="3">
        <v>787</v>
      </c>
      <c r="B788" s="3" t="s">
        <v>5992</v>
      </c>
      <c r="C788" t="s">
        <v>6047</v>
      </c>
      <c r="D788" t="s">
        <v>6255</v>
      </c>
      <c r="E788" t="s">
        <v>6517</v>
      </c>
      <c r="F788" t="s">
        <v>6748</v>
      </c>
      <c r="G788" s="1"/>
      <c r="H788">
        <v>2017</v>
      </c>
      <c r="K788">
        <v>432</v>
      </c>
      <c r="L788">
        <v>436</v>
      </c>
      <c r="M788" t="s">
        <v>6974</v>
      </c>
      <c r="N788" t="s">
        <v>2830</v>
      </c>
      <c r="O788" t="s">
        <v>7362</v>
      </c>
      <c r="P788" t="s">
        <v>7130</v>
      </c>
      <c r="R788" t="str">
        <f>HYPERLINK("http://dx.doi.org/10.1109/ICMLA.2017.0-123","http://dx.doi.org/10.1109/ICMLA.2017.0-123")</f>
        <v>http://dx.doi.org/10.1109/ICMLA.2017.0-123</v>
      </c>
      <c r="S788" t="s">
        <v>7491</v>
      </c>
      <c r="AB788" s="1"/>
      <c r="AE788" t="s">
        <v>43</v>
      </c>
      <c r="AF788" t="s">
        <v>7607</v>
      </c>
      <c r="AG788" t="s">
        <v>5988</v>
      </c>
    </row>
    <row r="789" spans="1:33" x14ac:dyDescent="0.3">
      <c r="A789" s="4">
        <v>788</v>
      </c>
      <c r="B789" s="6" t="s">
        <v>5992</v>
      </c>
      <c r="C789" t="s">
        <v>3279</v>
      </c>
      <c r="D789" t="s">
        <v>6256</v>
      </c>
      <c r="E789" t="s">
        <v>2830</v>
      </c>
      <c r="F789" t="s">
        <v>6749</v>
      </c>
      <c r="G789" s="1"/>
      <c r="H789">
        <v>2020</v>
      </c>
      <c r="K789" t="s">
        <v>2830</v>
      </c>
      <c r="L789" t="s">
        <v>2830</v>
      </c>
      <c r="M789" t="s">
        <v>6975</v>
      </c>
      <c r="N789" t="s">
        <v>7202</v>
      </c>
      <c r="O789" t="s">
        <v>7363</v>
      </c>
      <c r="P789" t="s">
        <v>5134</v>
      </c>
      <c r="R789" t="str">
        <f>HYPERLINK("http://dx.doi.org/10.1117/12.2558947","http://dx.doi.org/10.1117/12.2558947")</f>
        <v>http://dx.doi.org/10.1117/12.2558947</v>
      </c>
      <c r="S789" t="s">
        <v>7492</v>
      </c>
      <c r="AB789" s="1"/>
      <c r="AE789" t="s">
        <v>7622</v>
      </c>
      <c r="AF789" t="s">
        <v>7607</v>
      </c>
      <c r="AG789" t="s">
        <v>5988</v>
      </c>
    </row>
    <row r="790" spans="1:33" x14ac:dyDescent="0.3">
      <c r="A790" s="3">
        <v>789</v>
      </c>
      <c r="B790" s="3" t="s">
        <v>5992</v>
      </c>
      <c r="C790" t="s">
        <v>6048</v>
      </c>
      <c r="D790" t="s">
        <v>6257</v>
      </c>
      <c r="E790" t="s">
        <v>6518</v>
      </c>
      <c r="F790" t="s">
        <v>6750</v>
      </c>
      <c r="G790" s="1"/>
      <c r="H790">
        <v>2018</v>
      </c>
      <c r="K790">
        <v>273</v>
      </c>
      <c r="L790">
        <v>284</v>
      </c>
      <c r="M790" t="s">
        <v>6976</v>
      </c>
      <c r="N790" t="s">
        <v>7245</v>
      </c>
      <c r="O790" t="s">
        <v>7364</v>
      </c>
      <c r="P790" t="s">
        <v>5169</v>
      </c>
      <c r="R790" t="str">
        <f>HYPERLINK("http://dx.doi.org/10.1007/978-3-319-74030-0_20","http://dx.doi.org/10.1007/978-3-319-74030-0_20")</f>
        <v>http://dx.doi.org/10.1007/978-3-319-74030-0_20</v>
      </c>
      <c r="S790" t="s">
        <v>7493</v>
      </c>
      <c r="AB790" s="1"/>
      <c r="AE790" t="s">
        <v>7623</v>
      </c>
      <c r="AF790" t="s">
        <v>7607</v>
      </c>
      <c r="AG790" t="s">
        <v>5988</v>
      </c>
    </row>
    <row r="791" spans="1:33" x14ac:dyDescent="0.3">
      <c r="A791" s="4">
        <v>790</v>
      </c>
      <c r="B791" s="6" t="s">
        <v>5992</v>
      </c>
      <c r="C791" t="s">
        <v>1543</v>
      </c>
      <c r="D791" t="s">
        <v>6258</v>
      </c>
      <c r="E791" t="s">
        <v>6519</v>
      </c>
      <c r="F791" t="s">
        <v>6751</v>
      </c>
      <c r="G791" s="1"/>
      <c r="H791">
        <v>2020</v>
      </c>
      <c r="K791">
        <v>889</v>
      </c>
      <c r="L791">
        <v>896</v>
      </c>
      <c r="M791" t="s">
        <v>1547</v>
      </c>
      <c r="N791" t="s">
        <v>7215</v>
      </c>
      <c r="O791" t="s">
        <v>1549</v>
      </c>
      <c r="P791" t="s">
        <v>2830</v>
      </c>
      <c r="R791" t="s">
        <v>2830</v>
      </c>
      <c r="S791" t="s">
        <v>7494</v>
      </c>
      <c r="AB791" s="1"/>
      <c r="AE791" t="s">
        <v>43</v>
      </c>
      <c r="AF791" t="s">
        <v>7607</v>
      </c>
      <c r="AG791" t="s">
        <v>5988</v>
      </c>
    </row>
    <row r="792" spans="1:33" x14ac:dyDescent="0.3">
      <c r="A792" s="3">
        <v>791</v>
      </c>
      <c r="B792" s="3" t="s">
        <v>5992</v>
      </c>
      <c r="C792" t="s">
        <v>671</v>
      </c>
      <c r="D792" t="s">
        <v>6259</v>
      </c>
      <c r="E792" t="s">
        <v>6520</v>
      </c>
      <c r="F792" t="s">
        <v>6716</v>
      </c>
      <c r="G792" s="1"/>
      <c r="H792">
        <v>2022</v>
      </c>
      <c r="K792">
        <v>3114</v>
      </c>
      <c r="L792">
        <v>3125</v>
      </c>
      <c r="M792" t="s">
        <v>674</v>
      </c>
      <c r="N792" t="s">
        <v>7227</v>
      </c>
      <c r="O792" t="s">
        <v>2830</v>
      </c>
      <c r="P792" t="s">
        <v>675</v>
      </c>
      <c r="R792" t="str">
        <f>HYPERLINK("http://dx.doi.org/10.1109/TII.2021.3103005","http://dx.doi.org/10.1109/TII.2021.3103005")</f>
        <v>http://dx.doi.org/10.1109/TII.2021.3103005</v>
      </c>
      <c r="S792" t="s">
        <v>7495</v>
      </c>
      <c r="AB792" s="1"/>
      <c r="AE792" t="s">
        <v>7618</v>
      </c>
      <c r="AF792" t="s">
        <v>5981</v>
      </c>
      <c r="AG792" t="s">
        <v>5988</v>
      </c>
    </row>
    <row r="793" spans="1:33" s="10" customFormat="1" x14ac:dyDescent="0.3">
      <c r="A793" s="12">
        <v>792</v>
      </c>
      <c r="B793" s="13" t="s">
        <v>5992</v>
      </c>
      <c r="C793" s="10" t="s">
        <v>3455</v>
      </c>
      <c r="D793" s="10" t="s">
        <v>6260</v>
      </c>
      <c r="E793" s="10" t="s">
        <v>6521</v>
      </c>
      <c r="F793" s="10" t="s">
        <v>6752</v>
      </c>
      <c r="G793" s="11"/>
      <c r="H793" s="10">
        <v>2003</v>
      </c>
      <c r="K793" s="10">
        <v>255</v>
      </c>
      <c r="L793" s="10">
        <v>264</v>
      </c>
      <c r="M793" s="10" t="s">
        <v>6977</v>
      </c>
      <c r="N793" s="10" t="s">
        <v>2830</v>
      </c>
      <c r="O793" s="10" t="s">
        <v>2457</v>
      </c>
      <c r="P793" s="10" t="s">
        <v>2458</v>
      </c>
      <c r="R793" s="10" t="str">
        <f>HYPERLINK("http://dx.doi.org/10.1109/CSAC.2003.1254330","http://dx.doi.org/10.1109/CSAC.2003.1254330")</f>
        <v>http://dx.doi.org/10.1109/CSAC.2003.1254330</v>
      </c>
      <c r="S793" s="10" t="s">
        <v>2830</v>
      </c>
      <c r="AB793" s="11"/>
      <c r="AE793" s="10" t="s">
        <v>7612</v>
      </c>
      <c r="AF793" s="10" t="s">
        <v>7607</v>
      </c>
      <c r="AG793" s="10" t="s">
        <v>5988</v>
      </c>
    </row>
    <row r="794" spans="1:33" x14ac:dyDescent="0.3">
      <c r="A794" s="3">
        <v>793</v>
      </c>
      <c r="B794" s="3" t="s">
        <v>5992</v>
      </c>
      <c r="C794" t="s">
        <v>6049</v>
      </c>
      <c r="D794" t="s">
        <v>6261</v>
      </c>
      <c r="E794" t="s">
        <v>6522</v>
      </c>
      <c r="F794" t="s">
        <v>6753</v>
      </c>
      <c r="G794" s="1"/>
      <c r="H794">
        <v>2012</v>
      </c>
      <c r="K794">
        <v>1052</v>
      </c>
      <c r="L794">
        <v>1056</v>
      </c>
      <c r="M794" t="s">
        <v>6978</v>
      </c>
      <c r="N794" t="s">
        <v>7237</v>
      </c>
      <c r="O794" t="s">
        <v>2830</v>
      </c>
      <c r="P794" t="s">
        <v>5211</v>
      </c>
      <c r="R794" t="str">
        <f>HYPERLINK("http://dx.doi.org/10.1016/j.procs.2012.06.147","http://dx.doi.org/10.1016/j.procs.2012.06.147")</f>
        <v>http://dx.doi.org/10.1016/j.procs.2012.06.147</v>
      </c>
      <c r="S794" t="s">
        <v>7496</v>
      </c>
      <c r="AB794" s="1"/>
      <c r="AE794" t="s">
        <v>7619</v>
      </c>
      <c r="AF794" t="s">
        <v>7607</v>
      </c>
      <c r="AG794" t="s">
        <v>5988</v>
      </c>
    </row>
    <row r="795" spans="1:33" x14ac:dyDescent="0.3">
      <c r="A795" s="4">
        <v>794</v>
      </c>
      <c r="B795" s="6" t="s">
        <v>5992</v>
      </c>
      <c r="C795" t="s">
        <v>6050</v>
      </c>
      <c r="D795" t="s">
        <v>6262</v>
      </c>
      <c r="E795" t="s">
        <v>2830</v>
      </c>
      <c r="F795" t="s">
        <v>6754</v>
      </c>
      <c r="G795" s="1"/>
      <c r="H795">
        <v>2022</v>
      </c>
      <c r="K795" t="s">
        <v>2830</v>
      </c>
      <c r="L795" t="s">
        <v>2830</v>
      </c>
      <c r="M795" t="s">
        <v>6979</v>
      </c>
      <c r="N795" t="s">
        <v>7246</v>
      </c>
      <c r="O795" t="s">
        <v>2830</v>
      </c>
      <c r="P795" t="s">
        <v>7131</v>
      </c>
      <c r="R795" t="str">
        <f>HYPERLINK("http://dx.doi.org/10.4018/IJIRR.298647","http://dx.doi.org/10.4018/IJIRR.298647")</f>
        <v>http://dx.doi.org/10.4018/IJIRR.298647</v>
      </c>
      <c r="S795" t="s">
        <v>7497</v>
      </c>
      <c r="AB795" s="1"/>
      <c r="AE795" t="s">
        <v>7642</v>
      </c>
      <c r="AF795" t="s">
        <v>5981</v>
      </c>
      <c r="AG795" t="s">
        <v>5988</v>
      </c>
    </row>
    <row r="796" spans="1:33" x14ac:dyDescent="0.3">
      <c r="A796" s="3">
        <v>795</v>
      </c>
      <c r="B796" s="3" t="s">
        <v>5992</v>
      </c>
      <c r="C796" t="s">
        <v>3251</v>
      </c>
      <c r="D796" t="s">
        <v>6263</v>
      </c>
      <c r="E796" t="s">
        <v>6523</v>
      </c>
      <c r="F796" t="s">
        <v>6755</v>
      </c>
      <c r="G796" s="1"/>
      <c r="H796">
        <v>2020</v>
      </c>
      <c r="K796" t="s">
        <v>2830</v>
      </c>
      <c r="L796" t="s">
        <v>2830</v>
      </c>
      <c r="M796" t="s">
        <v>6980</v>
      </c>
      <c r="N796" t="s">
        <v>7247</v>
      </c>
      <c r="O796" t="s">
        <v>2830</v>
      </c>
      <c r="P796" t="s">
        <v>5116</v>
      </c>
      <c r="R796" t="str">
        <f>HYPERLINK("http://dx.doi.org/10.1016/j.datak.2020.101850","http://dx.doi.org/10.1016/j.datak.2020.101850")</f>
        <v>http://dx.doi.org/10.1016/j.datak.2020.101850</v>
      </c>
      <c r="S796" t="s">
        <v>2830</v>
      </c>
      <c r="AB796" s="1"/>
      <c r="AE796" t="s">
        <v>7614</v>
      </c>
      <c r="AF796" t="s">
        <v>5981</v>
      </c>
      <c r="AG796" t="s">
        <v>5988</v>
      </c>
    </row>
    <row r="797" spans="1:33" s="10" customFormat="1" x14ac:dyDescent="0.3">
      <c r="A797" s="12">
        <v>796</v>
      </c>
      <c r="B797" s="13" t="s">
        <v>5992</v>
      </c>
      <c r="C797" s="10" t="s">
        <v>6051</v>
      </c>
      <c r="D797" s="10" t="s">
        <v>6264</v>
      </c>
      <c r="E797" s="10" t="s">
        <v>6524</v>
      </c>
      <c r="F797" s="10" t="s">
        <v>6756</v>
      </c>
      <c r="G797" s="11"/>
      <c r="H797" s="10">
        <v>2009</v>
      </c>
      <c r="K797" s="10">
        <v>588</v>
      </c>
      <c r="L797" s="10" t="s">
        <v>7100</v>
      </c>
      <c r="M797" s="10" t="s">
        <v>6981</v>
      </c>
      <c r="N797" s="10" t="s">
        <v>7188</v>
      </c>
      <c r="O797" s="10" t="s">
        <v>7365</v>
      </c>
      <c r="P797" s="10" t="s">
        <v>7132</v>
      </c>
      <c r="R797" s="10" t="str">
        <f>HYPERLINK("http://dx.doi.org/10.1109/ICDM.2009.19","http://dx.doi.org/10.1109/ICDM.2009.19")</f>
        <v>http://dx.doi.org/10.1109/ICDM.2009.19</v>
      </c>
      <c r="S797" s="10" t="s">
        <v>2830</v>
      </c>
      <c r="AB797" s="11"/>
      <c r="AE797" s="10" t="s">
        <v>43</v>
      </c>
      <c r="AF797" s="10" t="s">
        <v>7607</v>
      </c>
      <c r="AG797" s="10" t="s">
        <v>5988</v>
      </c>
    </row>
    <row r="798" spans="1:33" x14ac:dyDescent="0.3">
      <c r="A798" s="3">
        <v>797</v>
      </c>
      <c r="B798" s="3" t="s">
        <v>5992</v>
      </c>
      <c r="C798" t="s">
        <v>6052</v>
      </c>
      <c r="D798" t="s">
        <v>6265</v>
      </c>
      <c r="E798" t="s">
        <v>6525</v>
      </c>
      <c r="F798" t="s">
        <v>6757</v>
      </c>
      <c r="G798" s="1"/>
      <c r="H798">
        <v>2019</v>
      </c>
      <c r="K798">
        <v>646</v>
      </c>
      <c r="L798">
        <v>652</v>
      </c>
      <c r="M798" t="s">
        <v>6982</v>
      </c>
      <c r="N798" t="s">
        <v>7248</v>
      </c>
      <c r="O798" t="s">
        <v>2830</v>
      </c>
      <c r="P798" t="s">
        <v>7133</v>
      </c>
      <c r="R798" t="str">
        <f>HYPERLINK("http://dx.doi.org/10.1016/j.eng.2019.03.012","http://dx.doi.org/10.1016/j.eng.2019.03.012")</f>
        <v>http://dx.doi.org/10.1016/j.eng.2019.03.012</v>
      </c>
      <c r="S798" t="s">
        <v>7498</v>
      </c>
      <c r="AB798" s="1"/>
      <c r="AE798" t="s">
        <v>7614</v>
      </c>
      <c r="AF798" t="s">
        <v>5981</v>
      </c>
      <c r="AG798" t="s">
        <v>5988</v>
      </c>
    </row>
    <row r="799" spans="1:33" x14ac:dyDescent="0.3">
      <c r="A799" s="4">
        <v>798</v>
      </c>
      <c r="B799" s="6" t="s">
        <v>5992</v>
      </c>
      <c r="C799" t="s">
        <v>3215</v>
      </c>
      <c r="D799" t="s">
        <v>6266</v>
      </c>
      <c r="E799" t="s">
        <v>6526</v>
      </c>
      <c r="F799" t="s">
        <v>6758</v>
      </c>
      <c r="G799" s="1"/>
      <c r="H799">
        <v>2021</v>
      </c>
      <c r="K799" t="s">
        <v>2830</v>
      </c>
      <c r="L799" t="s">
        <v>2830</v>
      </c>
      <c r="M799" t="s">
        <v>6983</v>
      </c>
      <c r="N799" t="s">
        <v>7249</v>
      </c>
      <c r="O799" t="s">
        <v>2830</v>
      </c>
      <c r="P799" t="s">
        <v>5095</v>
      </c>
      <c r="R799" t="str">
        <f>HYPERLINK("http://dx.doi.org/10.1016/j.petrol.2021.108845","http://dx.doi.org/10.1016/j.petrol.2021.108845")</f>
        <v>http://dx.doi.org/10.1016/j.petrol.2021.108845</v>
      </c>
      <c r="S799" t="s">
        <v>7499</v>
      </c>
      <c r="AB799" s="1"/>
      <c r="AE799" t="s">
        <v>7614</v>
      </c>
      <c r="AF799" t="s">
        <v>5981</v>
      </c>
      <c r="AG799" t="s">
        <v>5988</v>
      </c>
    </row>
    <row r="800" spans="1:33" x14ac:dyDescent="0.3">
      <c r="A800" s="3">
        <v>799</v>
      </c>
      <c r="B800" s="3" t="s">
        <v>5992</v>
      </c>
      <c r="C800" t="s">
        <v>6053</v>
      </c>
      <c r="D800" t="s">
        <v>6267</v>
      </c>
      <c r="E800" t="s">
        <v>6527</v>
      </c>
      <c r="F800" t="s">
        <v>6759</v>
      </c>
      <c r="G800" s="1"/>
      <c r="H800">
        <v>2019</v>
      </c>
      <c r="K800">
        <v>1942</v>
      </c>
      <c r="L800">
        <v>1945</v>
      </c>
      <c r="M800" t="s">
        <v>6984</v>
      </c>
      <c r="N800" t="s">
        <v>7250</v>
      </c>
      <c r="O800" t="s">
        <v>2830</v>
      </c>
      <c r="P800" t="s">
        <v>5166</v>
      </c>
      <c r="R800" t="str">
        <f>HYPERLINK("http://dx.doi.org/10.14778/3352063.3352105","http://dx.doi.org/10.14778/3352063.3352105")</f>
        <v>http://dx.doi.org/10.14778/3352063.3352105</v>
      </c>
      <c r="S800" t="s">
        <v>2830</v>
      </c>
      <c r="AB800" s="1"/>
      <c r="AE800" t="s">
        <v>7621</v>
      </c>
      <c r="AF800" t="s">
        <v>5981</v>
      </c>
      <c r="AG800" t="s">
        <v>5988</v>
      </c>
    </row>
    <row r="801" spans="1:33" x14ac:dyDescent="0.3">
      <c r="A801" s="4">
        <v>800</v>
      </c>
      <c r="B801" s="6" t="s">
        <v>5992</v>
      </c>
      <c r="C801" t="s">
        <v>2031</v>
      </c>
      <c r="D801" t="s">
        <v>6268</v>
      </c>
      <c r="E801" t="s">
        <v>6528</v>
      </c>
      <c r="F801" t="s">
        <v>6760</v>
      </c>
      <c r="G801" s="1"/>
      <c r="H801">
        <v>2020</v>
      </c>
      <c r="K801">
        <v>1092</v>
      </c>
      <c r="L801">
        <v>1101</v>
      </c>
      <c r="M801" t="s">
        <v>6985</v>
      </c>
      <c r="N801" t="s">
        <v>2036</v>
      </c>
      <c r="O801" t="s">
        <v>2037</v>
      </c>
      <c r="P801" t="s">
        <v>2038</v>
      </c>
      <c r="R801" t="str">
        <f>HYPERLINK("http://dx.doi.org/10.1109/IPDPS47924.2020.00115","http://dx.doi.org/10.1109/IPDPS47924.2020.00115")</f>
        <v>http://dx.doi.org/10.1109/IPDPS47924.2020.00115</v>
      </c>
      <c r="S801" t="s">
        <v>7500</v>
      </c>
      <c r="AB801" s="1"/>
      <c r="AE801" t="s">
        <v>43</v>
      </c>
      <c r="AF801" t="s">
        <v>7607</v>
      </c>
      <c r="AG801" t="s">
        <v>5988</v>
      </c>
    </row>
    <row r="802" spans="1:33" x14ac:dyDescent="0.3">
      <c r="A802" s="3">
        <v>801</v>
      </c>
      <c r="B802" s="3" t="s">
        <v>5992</v>
      </c>
      <c r="C802" t="s">
        <v>2463</v>
      </c>
      <c r="D802" t="s">
        <v>6269</v>
      </c>
      <c r="E802" t="s">
        <v>6529</v>
      </c>
      <c r="F802" t="s">
        <v>6761</v>
      </c>
      <c r="G802" s="1"/>
      <c r="H802">
        <v>2022</v>
      </c>
      <c r="K802">
        <v>2549</v>
      </c>
      <c r="L802">
        <v>2561</v>
      </c>
      <c r="M802" t="s">
        <v>2467</v>
      </c>
      <c r="N802" t="s">
        <v>7251</v>
      </c>
      <c r="O802" t="s">
        <v>2469</v>
      </c>
      <c r="P802" t="s">
        <v>2470</v>
      </c>
      <c r="R802" t="str">
        <f>HYPERLINK("http://dx.doi.org/10.1109/ICDE53745.2022.00236","http://dx.doi.org/10.1109/ICDE53745.2022.00236")</f>
        <v>http://dx.doi.org/10.1109/ICDE53745.2022.00236</v>
      </c>
      <c r="S802" t="s">
        <v>7501</v>
      </c>
      <c r="AB802" s="1"/>
      <c r="AE802" t="s">
        <v>7612</v>
      </c>
      <c r="AF802" t="s">
        <v>7607</v>
      </c>
      <c r="AG802" t="s">
        <v>5988</v>
      </c>
    </row>
    <row r="803" spans="1:33" x14ac:dyDescent="0.3">
      <c r="A803" s="4">
        <v>802</v>
      </c>
      <c r="B803" s="6" t="s">
        <v>5992</v>
      </c>
      <c r="C803" t="s">
        <v>6054</v>
      </c>
      <c r="D803" t="s">
        <v>6270</v>
      </c>
      <c r="E803" t="s">
        <v>6530</v>
      </c>
      <c r="F803" t="s">
        <v>6687</v>
      </c>
      <c r="G803" s="1"/>
      <c r="H803">
        <v>2017</v>
      </c>
      <c r="K803">
        <v>1255</v>
      </c>
      <c r="L803">
        <v>1258</v>
      </c>
      <c r="M803" t="s">
        <v>924</v>
      </c>
      <c r="N803" t="s">
        <v>2830</v>
      </c>
      <c r="O803" t="s">
        <v>432</v>
      </c>
      <c r="P803" t="s">
        <v>2830</v>
      </c>
      <c r="R803" t="s">
        <v>2830</v>
      </c>
      <c r="S803" t="s">
        <v>7502</v>
      </c>
      <c r="AB803" s="1"/>
      <c r="AE803" t="s">
        <v>43</v>
      </c>
      <c r="AF803" t="s">
        <v>7607</v>
      </c>
      <c r="AG803" t="s">
        <v>5988</v>
      </c>
    </row>
    <row r="804" spans="1:33" x14ac:dyDescent="0.3">
      <c r="A804" s="3">
        <v>803</v>
      </c>
      <c r="B804" s="3" t="s">
        <v>5992</v>
      </c>
      <c r="C804" t="s">
        <v>6055</v>
      </c>
      <c r="D804" t="s">
        <v>6271</v>
      </c>
      <c r="E804" t="s">
        <v>6531</v>
      </c>
      <c r="F804" t="s">
        <v>6762</v>
      </c>
      <c r="G804" s="1"/>
      <c r="H804">
        <v>2015</v>
      </c>
      <c r="K804">
        <v>73</v>
      </c>
      <c r="L804">
        <v>82</v>
      </c>
      <c r="M804" t="s">
        <v>1793</v>
      </c>
      <c r="N804" t="s">
        <v>2830</v>
      </c>
      <c r="O804" t="s">
        <v>1794</v>
      </c>
      <c r="P804" t="s">
        <v>1795</v>
      </c>
      <c r="R804" t="str">
        <f>HYPERLINK("http://dx.doi.org/10.1145/2737182.2737186","http://dx.doi.org/10.1145/2737182.2737186")</f>
        <v>http://dx.doi.org/10.1145/2737182.2737186</v>
      </c>
      <c r="S804" t="s">
        <v>7503</v>
      </c>
      <c r="AB804" s="1"/>
      <c r="AE804" t="s">
        <v>43</v>
      </c>
      <c r="AF804" t="s">
        <v>7607</v>
      </c>
      <c r="AG804" t="s">
        <v>5988</v>
      </c>
    </row>
    <row r="805" spans="1:33" x14ac:dyDescent="0.3">
      <c r="A805" s="4">
        <v>804</v>
      </c>
      <c r="B805" s="6" t="s">
        <v>5992</v>
      </c>
      <c r="C805" t="s">
        <v>6056</v>
      </c>
      <c r="D805" t="s">
        <v>6272</v>
      </c>
      <c r="E805" t="s">
        <v>6532</v>
      </c>
      <c r="F805" t="s">
        <v>6657</v>
      </c>
      <c r="G805" s="1"/>
      <c r="H805">
        <v>2020</v>
      </c>
      <c r="K805">
        <v>16225</v>
      </c>
      <c r="L805">
        <v>16235</v>
      </c>
      <c r="M805" t="s">
        <v>6986</v>
      </c>
      <c r="N805" t="s">
        <v>148</v>
      </c>
      <c r="O805" t="s">
        <v>2830</v>
      </c>
      <c r="P805" t="s">
        <v>7134</v>
      </c>
      <c r="R805" t="str">
        <f>HYPERLINK("http://dx.doi.org/10.1109/ACCESS.2019.2962248","http://dx.doi.org/10.1109/ACCESS.2019.2962248")</f>
        <v>http://dx.doi.org/10.1109/ACCESS.2019.2962248</v>
      </c>
      <c r="S805" t="s">
        <v>7504</v>
      </c>
      <c r="AB805" s="1"/>
      <c r="AE805" t="s">
        <v>7618</v>
      </c>
      <c r="AF805" t="s">
        <v>5981</v>
      </c>
      <c r="AG805" t="s">
        <v>5988</v>
      </c>
    </row>
    <row r="806" spans="1:33" x14ac:dyDescent="0.3">
      <c r="A806" s="3">
        <v>805</v>
      </c>
      <c r="B806" s="3" t="s">
        <v>5992</v>
      </c>
      <c r="C806" t="s">
        <v>3293</v>
      </c>
      <c r="D806" t="s">
        <v>6273</v>
      </c>
      <c r="E806" t="s">
        <v>6533</v>
      </c>
      <c r="F806" t="s">
        <v>6763</v>
      </c>
      <c r="G806" s="1"/>
      <c r="H806">
        <v>2019</v>
      </c>
      <c r="K806" t="s">
        <v>2830</v>
      </c>
      <c r="L806" t="s">
        <v>2830</v>
      </c>
      <c r="M806" t="s">
        <v>6987</v>
      </c>
      <c r="N806" t="s">
        <v>7216</v>
      </c>
      <c r="O806" t="s">
        <v>2830</v>
      </c>
      <c r="P806" t="s">
        <v>5140</v>
      </c>
      <c r="R806" t="str">
        <f>HYPERLINK("http://dx.doi.org/10.1051/matecconf/201929002002","http://dx.doi.org/10.1051/matecconf/201929002002")</f>
        <v>http://dx.doi.org/10.1051/matecconf/201929002002</v>
      </c>
      <c r="S806" t="s">
        <v>2830</v>
      </c>
      <c r="AB806" s="1"/>
      <c r="AE806" t="s">
        <v>7630</v>
      </c>
      <c r="AF806" t="s">
        <v>7607</v>
      </c>
      <c r="AG806" t="s">
        <v>5988</v>
      </c>
    </row>
    <row r="807" spans="1:33" x14ac:dyDescent="0.3">
      <c r="A807" s="4">
        <v>806</v>
      </c>
      <c r="B807" s="6" t="s">
        <v>5992</v>
      </c>
      <c r="C807" t="s">
        <v>6057</v>
      </c>
      <c r="D807" t="s">
        <v>6274</v>
      </c>
      <c r="E807" t="s">
        <v>6534</v>
      </c>
      <c r="F807" t="s">
        <v>6764</v>
      </c>
      <c r="G807" s="1"/>
      <c r="H807">
        <v>2016</v>
      </c>
      <c r="K807">
        <v>670</v>
      </c>
      <c r="L807">
        <v>674</v>
      </c>
      <c r="M807" t="s">
        <v>6988</v>
      </c>
      <c r="N807" t="s">
        <v>7252</v>
      </c>
      <c r="O807" t="s">
        <v>7366</v>
      </c>
      <c r="P807" t="s">
        <v>2830</v>
      </c>
      <c r="R807" t="s">
        <v>2830</v>
      </c>
      <c r="S807" t="s">
        <v>7505</v>
      </c>
      <c r="AB807" s="1"/>
      <c r="AE807" t="s">
        <v>7643</v>
      </c>
      <c r="AF807" t="s">
        <v>7607</v>
      </c>
      <c r="AG807" t="s">
        <v>5988</v>
      </c>
    </row>
    <row r="808" spans="1:33" x14ac:dyDescent="0.3">
      <c r="A808" s="3">
        <v>807</v>
      </c>
      <c r="B808" s="3" t="s">
        <v>5992</v>
      </c>
      <c r="C808" t="s">
        <v>6058</v>
      </c>
      <c r="D808" t="s">
        <v>6275</v>
      </c>
      <c r="E808" t="s">
        <v>6535</v>
      </c>
      <c r="F808" t="s">
        <v>6765</v>
      </c>
      <c r="G808" s="1"/>
      <c r="H808">
        <v>2021</v>
      </c>
      <c r="K808" t="s">
        <v>2830</v>
      </c>
      <c r="L808" t="s">
        <v>2830</v>
      </c>
      <c r="M808" t="s">
        <v>6989</v>
      </c>
      <c r="N808" t="s">
        <v>2830</v>
      </c>
      <c r="O808" t="s">
        <v>2830</v>
      </c>
      <c r="P808" t="s">
        <v>5097</v>
      </c>
      <c r="R808" t="str">
        <f>HYPERLINK("http://dx.doi.org/10.3390/sym13071293","http://dx.doi.org/10.3390/sym13071293")</f>
        <v>http://dx.doi.org/10.3390/sym13071293</v>
      </c>
      <c r="S808" t="s">
        <v>7506</v>
      </c>
      <c r="AB808" s="1"/>
      <c r="AE808" t="s">
        <v>5895</v>
      </c>
      <c r="AF808" t="s">
        <v>5981</v>
      </c>
      <c r="AG808" t="s">
        <v>5988</v>
      </c>
    </row>
    <row r="809" spans="1:33" x14ac:dyDescent="0.3">
      <c r="A809" s="4">
        <v>808</v>
      </c>
      <c r="B809" s="6" t="s">
        <v>5992</v>
      </c>
      <c r="C809" t="s">
        <v>1778</v>
      </c>
      <c r="D809" t="s">
        <v>6276</v>
      </c>
      <c r="E809" t="s">
        <v>6536</v>
      </c>
      <c r="F809" t="s">
        <v>6656</v>
      </c>
      <c r="G809" s="1"/>
      <c r="H809">
        <v>2022</v>
      </c>
      <c r="K809">
        <v>1669</v>
      </c>
      <c r="L809">
        <v>1680</v>
      </c>
      <c r="M809" t="s">
        <v>1781</v>
      </c>
      <c r="N809" t="s">
        <v>7194</v>
      </c>
      <c r="O809" t="s">
        <v>259</v>
      </c>
      <c r="P809" t="s">
        <v>1782</v>
      </c>
      <c r="R809" t="str">
        <f>HYPERLINK("http://dx.doi.org/10.1145/3510003.3510110","http://dx.doi.org/10.1145/3510003.3510110")</f>
        <v>http://dx.doi.org/10.1145/3510003.3510110</v>
      </c>
      <c r="S809" t="s">
        <v>7507</v>
      </c>
      <c r="AB809" s="1"/>
      <c r="AE809" t="s">
        <v>7612</v>
      </c>
      <c r="AF809" t="s">
        <v>7607</v>
      </c>
      <c r="AG809" t="s">
        <v>5988</v>
      </c>
    </row>
    <row r="810" spans="1:33" x14ac:dyDescent="0.3">
      <c r="A810" s="3">
        <v>809</v>
      </c>
      <c r="B810" s="3" t="s">
        <v>5992</v>
      </c>
      <c r="C810" t="s">
        <v>6059</v>
      </c>
      <c r="D810" t="s">
        <v>6277</v>
      </c>
      <c r="E810" t="s">
        <v>6408</v>
      </c>
      <c r="F810" t="s">
        <v>6766</v>
      </c>
      <c r="G810" s="1"/>
      <c r="H810">
        <v>2021</v>
      </c>
      <c r="K810" t="s">
        <v>2830</v>
      </c>
      <c r="L810" t="s">
        <v>2830</v>
      </c>
      <c r="M810" t="s">
        <v>6990</v>
      </c>
      <c r="N810" t="s">
        <v>2830</v>
      </c>
      <c r="O810" t="s">
        <v>2830</v>
      </c>
      <c r="P810" t="s">
        <v>7135</v>
      </c>
      <c r="R810" t="str">
        <f>HYPERLINK("http://dx.doi.org/10.7717/peerj-cs.489","http://dx.doi.org/10.7717/peerj-cs.489")</f>
        <v>http://dx.doi.org/10.7717/peerj-cs.489</v>
      </c>
      <c r="S810" t="s">
        <v>7508</v>
      </c>
      <c r="AB810" s="1"/>
      <c r="AE810" t="s">
        <v>7644</v>
      </c>
      <c r="AF810" t="s">
        <v>5981</v>
      </c>
      <c r="AG810" t="s">
        <v>5988</v>
      </c>
    </row>
    <row r="811" spans="1:33" x14ac:dyDescent="0.3">
      <c r="A811" s="4">
        <v>810</v>
      </c>
      <c r="B811" s="6" t="s">
        <v>5992</v>
      </c>
      <c r="C811" t="s">
        <v>6060</v>
      </c>
      <c r="D811" t="s">
        <v>6278</v>
      </c>
      <c r="E811" t="s">
        <v>6537</v>
      </c>
      <c r="F811" t="s">
        <v>6657</v>
      </c>
      <c r="G811" s="1"/>
      <c r="H811">
        <v>2019</v>
      </c>
      <c r="K811">
        <v>24788</v>
      </c>
      <c r="L811">
        <v>24805</v>
      </c>
      <c r="M811" t="s">
        <v>1356</v>
      </c>
      <c r="N811" t="s">
        <v>148</v>
      </c>
      <c r="O811" t="s">
        <v>2830</v>
      </c>
      <c r="P811" t="s">
        <v>1357</v>
      </c>
      <c r="R811" t="str">
        <f>HYPERLINK("http://dx.doi.org/10.1109/ACCESS.2019.2896129","http://dx.doi.org/10.1109/ACCESS.2019.2896129")</f>
        <v>http://dx.doi.org/10.1109/ACCESS.2019.2896129</v>
      </c>
      <c r="S811" t="s">
        <v>7509</v>
      </c>
      <c r="AB811" s="1"/>
      <c r="AE811" t="s">
        <v>7618</v>
      </c>
      <c r="AF811" t="s">
        <v>5981</v>
      </c>
      <c r="AG811" t="s">
        <v>5988</v>
      </c>
    </row>
    <row r="812" spans="1:33" s="10" customFormat="1" x14ac:dyDescent="0.3">
      <c r="A812" s="9">
        <v>811</v>
      </c>
      <c r="B812" s="9" t="s">
        <v>5992</v>
      </c>
      <c r="C812" s="10" t="s">
        <v>3439</v>
      </c>
      <c r="D812" s="10" t="s">
        <v>6252</v>
      </c>
      <c r="E812" s="10" t="s">
        <v>6484</v>
      </c>
      <c r="F812" s="10" t="s">
        <v>6767</v>
      </c>
      <c r="G812" s="11"/>
      <c r="H812" s="10">
        <v>2006</v>
      </c>
      <c r="K812" s="10">
        <v>19</v>
      </c>
      <c r="L812" s="10">
        <v>24</v>
      </c>
      <c r="M812" s="10" t="s">
        <v>6991</v>
      </c>
      <c r="N812" s="10" t="s">
        <v>2830</v>
      </c>
      <c r="O812" s="10" t="s">
        <v>2766</v>
      </c>
      <c r="P812" s="10" t="s">
        <v>2767</v>
      </c>
      <c r="R812" s="10" t="str">
        <f>HYPERLINK("http://dx.doi.org/10.1109/ISEFS.2006.251159","http://dx.doi.org/10.1109/ISEFS.2006.251159")</f>
        <v>http://dx.doi.org/10.1109/ISEFS.2006.251159</v>
      </c>
      <c r="S812" s="10" t="s">
        <v>2830</v>
      </c>
      <c r="AB812" s="11"/>
      <c r="AE812" s="10" t="s">
        <v>43</v>
      </c>
      <c r="AF812" s="10" t="s">
        <v>7607</v>
      </c>
      <c r="AG812" s="10" t="s">
        <v>5988</v>
      </c>
    </row>
    <row r="813" spans="1:33" x14ac:dyDescent="0.3">
      <c r="A813" s="4">
        <v>812</v>
      </c>
      <c r="B813" s="6" t="s">
        <v>5992</v>
      </c>
      <c r="C813" t="s">
        <v>3169</v>
      </c>
      <c r="D813" t="s">
        <v>6279</v>
      </c>
      <c r="E813" t="s">
        <v>6538</v>
      </c>
      <c r="F813" t="s">
        <v>6768</v>
      </c>
      <c r="G813" s="1"/>
      <c r="H813">
        <v>2022</v>
      </c>
      <c r="K813" t="s">
        <v>2830</v>
      </c>
      <c r="L813" t="s">
        <v>2830</v>
      </c>
      <c r="M813" t="s">
        <v>6992</v>
      </c>
      <c r="N813" t="s">
        <v>7253</v>
      </c>
      <c r="O813" t="s">
        <v>2830</v>
      </c>
      <c r="P813" t="s">
        <v>5058</v>
      </c>
      <c r="R813" t="str">
        <f>HYPERLINK("http://dx.doi.org/10.1016/j.ssci.2022.105766","http://dx.doi.org/10.1016/j.ssci.2022.105766")</f>
        <v>http://dx.doi.org/10.1016/j.ssci.2022.105766</v>
      </c>
      <c r="S813" t="s">
        <v>7510</v>
      </c>
      <c r="AB813" s="1"/>
      <c r="AE813" t="s">
        <v>7614</v>
      </c>
      <c r="AF813" t="s">
        <v>5981</v>
      </c>
      <c r="AG813" t="s">
        <v>5988</v>
      </c>
    </row>
    <row r="814" spans="1:33" x14ac:dyDescent="0.3">
      <c r="A814" s="3">
        <v>813</v>
      </c>
      <c r="B814" s="3" t="s">
        <v>5992</v>
      </c>
      <c r="C814" t="s">
        <v>2623</v>
      </c>
      <c r="D814" t="s">
        <v>6280</v>
      </c>
      <c r="E814" t="s">
        <v>6539</v>
      </c>
      <c r="F814" t="s">
        <v>6769</v>
      </c>
      <c r="G814" s="1"/>
      <c r="H814">
        <v>2020</v>
      </c>
      <c r="K814">
        <v>88</v>
      </c>
      <c r="L814">
        <v>94</v>
      </c>
      <c r="M814" t="s">
        <v>2627</v>
      </c>
      <c r="N814" t="s">
        <v>7254</v>
      </c>
      <c r="O814" t="s">
        <v>2830</v>
      </c>
      <c r="P814" t="s">
        <v>2629</v>
      </c>
      <c r="R814" t="str">
        <f>HYPERLINK("http://dx.doi.org/10.1109/MCE.2019.2941456","http://dx.doi.org/10.1109/MCE.2019.2941456")</f>
        <v>http://dx.doi.org/10.1109/MCE.2019.2941456</v>
      </c>
      <c r="S814" t="s">
        <v>7511</v>
      </c>
      <c r="AB814" s="1"/>
      <c r="AE814" t="s">
        <v>7618</v>
      </c>
      <c r="AF814" t="s">
        <v>5981</v>
      </c>
      <c r="AG814" t="s">
        <v>5988</v>
      </c>
    </row>
    <row r="815" spans="1:33" x14ac:dyDescent="0.3">
      <c r="A815" s="4">
        <v>814</v>
      </c>
      <c r="B815" s="6" t="s">
        <v>5992</v>
      </c>
      <c r="C815" t="s">
        <v>6061</v>
      </c>
      <c r="D815" t="s">
        <v>6281</v>
      </c>
      <c r="E815" t="s">
        <v>2830</v>
      </c>
      <c r="F815" t="s">
        <v>6770</v>
      </c>
      <c r="G815" s="1"/>
      <c r="H815">
        <v>2019</v>
      </c>
      <c r="K815">
        <v>925</v>
      </c>
      <c r="L815">
        <v>945</v>
      </c>
      <c r="M815" t="s">
        <v>6993</v>
      </c>
      <c r="N815" t="s">
        <v>7255</v>
      </c>
      <c r="O815" t="s">
        <v>2830</v>
      </c>
      <c r="P815" t="s">
        <v>2830</v>
      </c>
      <c r="R815" t="s">
        <v>2830</v>
      </c>
      <c r="S815" t="s">
        <v>7512</v>
      </c>
      <c r="AB815" s="1"/>
      <c r="AE815" t="s">
        <v>7645</v>
      </c>
      <c r="AF815" t="s">
        <v>5981</v>
      </c>
      <c r="AG815" t="s">
        <v>5988</v>
      </c>
    </row>
    <row r="816" spans="1:33" x14ac:dyDescent="0.3">
      <c r="A816" s="3">
        <v>815</v>
      </c>
      <c r="B816" s="3" t="s">
        <v>5992</v>
      </c>
      <c r="C816" t="s">
        <v>6062</v>
      </c>
      <c r="D816" t="s">
        <v>6282</v>
      </c>
      <c r="E816" t="s">
        <v>6540</v>
      </c>
      <c r="F816" t="s">
        <v>6771</v>
      </c>
      <c r="G816" s="1"/>
      <c r="H816">
        <v>2015</v>
      </c>
      <c r="K816">
        <v>315</v>
      </c>
      <c r="L816">
        <v>320</v>
      </c>
      <c r="M816" t="s">
        <v>2315</v>
      </c>
      <c r="N816" t="s">
        <v>7256</v>
      </c>
      <c r="O816" t="s">
        <v>2316</v>
      </c>
      <c r="P816" t="s">
        <v>2830</v>
      </c>
      <c r="R816" t="s">
        <v>2830</v>
      </c>
      <c r="S816" t="s">
        <v>5846</v>
      </c>
      <c r="AB816" s="1"/>
      <c r="AE816" t="s">
        <v>43</v>
      </c>
      <c r="AF816" t="s">
        <v>7607</v>
      </c>
      <c r="AG816" t="s">
        <v>5988</v>
      </c>
    </row>
    <row r="817" spans="1:33" x14ac:dyDescent="0.3">
      <c r="A817" s="4">
        <v>816</v>
      </c>
      <c r="B817" s="6" t="s">
        <v>5992</v>
      </c>
      <c r="C817" t="s">
        <v>3226</v>
      </c>
      <c r="D817" t="s">
        <v>6283</v>
      </c>
      <c r="E817" t="s">
        <v>6541</v>
      </c>
      <c r="F817" t="s">
        <v>6772</v>
      </c>
      <c r="G817" s="1"/>
      <c r="H817">
        <v>2021</v>
      </c>
      <c r="K817">
        <v>45</v>
      </c>
      <c r="L817">
        <v>56</v>
      </c>
      <c r="M817" t="s">
        <v>6994</v>
      </c>
      <c r="N817" t="s">
        <v>7257</v>
      </c>
      <c r="O817" t="s">
        <v>2830</v>
      </c>
      <c r="P817" t="s">
        <v>7136</v>
      </c>
      <c r="R817" t="str">
        <f>HYPERLINK("http://dx.doi.org/10.1108/IDD-06-2020-0060]","http://dx.doi.org/10.1108/IDD-06-2020-0060]")</f>
        <v>http://dx.doi.org/10.1108/IDD-06-2020-0060]</v>
      </c>
      <c r="S817" t="s">
        <v>7513</v>
      </c>
      <c r="AB817" s="1"/>
      <c r="AE817" t="s">
        <v>7646</v>
      </c>
      <c r="AF817" t="s">
        <v>5981</v>
      </c>
      <c r="AG817" t="s">
        <v>5988</v>
      </c>
    </row>
    <row r="818" spans="1:33" x14ac:dyDescent="0.3">
      <c r="A818" s="3">
        <v>817</v>
      </c>
      <c r="B818" s="3" t="s">
        <v>5992</v>
      </c>
      <c r="C818" t="s">
        <v>3226</v>
      </c>
      <c r="D818" t="s">
        <v>6283</v>
      </c>
      <c r="E818" t="s">
        <v>6541</v>
      </c>
      <c r="F818" t="s">
        <v>6772</v>
      </c>
      <c r="G818" s="1"/>
      <c r="H818" t="s">
        <v>2830</v>
      </c>
      <c r="K818" t="s">
        <v>2830</v>
      </c>
      <c r="L818" t="s">
        <v>2830</v>
      </c>
      <c r="M818" t="s">
        <v>6994</v>
      </c>
      <c r="N818" t="s">
        <v>7257</v>
      </c>
      <c r="O818" t="s">
        <v>2830</v>
      </c>
      <c r="P818" t="s">
        <v>5104</v>
      </c>
      <c r="R818" t="str">
        <f>HYPERLINK("http://dx.doi.org/10.1108/IDD-06-2020-0060","http://dx.doi.org/10.1108/IDD-06-2020-0060")</f>
        <v>http://dx.doi.org/10.1108/IDD-06-2020-0060</v>
      </c>
      <c r="S818" t="s">
        <v>7513</v>
      </c>
      <c r="AB818" s="1"/>
      <c r="AE818" t="s">
        <v>7646</v>
      </c>
      <c r="AF818" t="s">
        <v>7610</v>
      </c>
      <c r="AG818" t="s">
        <v>5988</v>
      </c>
    </row>
    <row r="819" spans="1:33" x14ac:dyDescent="0.3">
      <c r="A819" s="4">
        <v>818</v>
      </c>
      <c r="B819" s="6" t="s">
        <v>5992</v>
      </c>
      <c r="C819" t="s">
        <v>2091</v>
      </c>
      <c r="D819" t="s">
        <v>6284</v>
      </c>
      <c r="E819" t="s">
        <v>6529</v>
      </c>
      <c r="F819" t="s">
        <v>6657</v>
      </c>
      <c r="G819" s="1"/>
      <c r="H819">
        <v>2019</v>
      </c>
      <c r="K819">
        <v>142692</v>
      </c>
      <c r="L819">
        <v>142702</v>
      </c>
      <c r="M819" t="s">
        <v>6995</v>
      </c>
      <c r="N819" t="s">
        <v>148</v>
      </c>
      <c r="O819" t="s">
        <v>2830</v>
      </c>
      <c r="P819" t="s">
        <v>2095</v>
      </c>
      <c r="R819" t="str">
        <f>HYPERLINK("http://dx.doi.org/10.1109/ACCESS.2019.2944456","http://dx.doi.org/10.1109/ACCESS.2019.2944456")</f>
        <v>http://dx.doi.org/10.1109/ACCESS.2019.2944456</v>
      </c>
      <c r="S819" t="s">
        <v>7514</v>
      </c>
      <c r="AB819" s="1"/>
      <c r="AE819" t="s">
        <v>7618</v>
      </c>
      <c r="AF819" t="s">
        <v>5981</v>
      </c>
      <c r="AG819" t="s">
        <v>5988</v>
      </c>
    </row>
    <row r="820" spans="1:33" x14ac:dyDescent="0.3">
      <c r="A820" s="3">
        <v>819</v>
      </c>
      <c r="B820" s="3" t="s">
        <v>5992</v>
      </c>
      <c r="C820" t="s">
        <v>587</v>
      </c>
      <c r="D820" t="s">
        <v>6285</v>
      </c>
      <c r="E820" t="s">
        <v>6542</v>
      </c>
      <c r="F820" t="s">
        <v>6773</v>
      </c>
      <c r="G820" s="1"/>
      <c r="H820">
        <v>2020</v>
      </c>
      <c r="K820">
        <v>171</v>
      </c>
      <c r="L820">
        <v>174</v>
      </c>
      <c r="M820" t="s">
        <v>591</v>
      </c>
      <c r="N820" t="s">
        <v>7258</v>
      </c>
      <c r="O820" t="s">
        <v>592</v>
      </c>
      <c r="P820" t="s">
        <v>2830</v>
      </c>
      <c r="R820" t="s">
        <v>2830</v>
      </c>
      <c r="S820" t="s">
        <v>7515</v>
      </c>
      <c r="AB820" s="1"/>
      <c r="AE820" t="s">
        <v>43</v>
      </c>
      <c r="AF820" t="s">
        <v>7607</v>
      </c>
      <c r="AG820" t="s">
        <v>5988</v>
      </c>
    </row>
    <row r="821" spans="1:33" x14ac:dyDescent="0.3">
      <c r="A821" s="4">
        <v>820</v>
      </c>
      <c r="B821" s="6" t="s">
        <v>5992</v>
      </c>
      <c r="C821" t="s">
        <v>3174</v>
      </c>
      <c r="D821" t="s">
        <v>6286</v>
      </c>
      <c r="E821" t="s">
        <v>6543</v>
      </c>
      <c r="F821" t="s">
        <v>4108</v>
      </c>
      <c r="G821" s="1"/>
      <c r="H821">
        <v>2022</v>
      </c>
      <c r="K821" t="s">
        <v>2830</v>
      </c>
      <c r="L821" t="s">
        <v>2830</v>
      </c>
      <c r="M821" t="s">
        <v>6996</v>
      </c>
      <c r="N821" t="s">
        <v>2830</v>
      </c>
      <c r="O821" t="s">
        <v>2830</v>
      </c>
      <c r="P821" t="s">
        <v>5063</v>
      </c>
      <c r="R821" t="str">
        <f>HYPERLINK("http://dx.doi.org/10.3390/electronics11111717","http://dx.doi.org/10.3390/electronics11111717")</f>
        <v>http://dx.doi.org/10.3390/electronics11111717</v>
      </c>
      <c r="S821" t="s">
        <v>7516</v>
      </c>
      <c r="AB821" s="1"/>
      <c r="AE821" t="s">
        <v>5895</v>
      </c>
      <c r="AF821" t="s">
        <v>5981</v>
      </c>
      <c r="AG821" t="s">
        <v>5988</v>
      </c>
    </row>
    <row r="822" spans="1:33" x14ac:dyDescent="0.3">
      <c r="A822" s="3">
        <v>821</v>
      </c>
      <c r="B822" s="3" t="s">
        <v>5992</v>
      </c>
      <c r="C822" t="s">
        <v>3206</v>
      </c>
      <c r="D822" t="s">
        <v>6287</v>
      </c>
      <c r="E822" t="s">
        <v>6544</v>
      </c>
      <c r="F822" t="s">
        <v>6774</v>
      </c>
      <c r="G822" s="1"/>
      <c r="H822">
        <v>2022</v>
      </c>
      <c r="K822">
        <v>1765</v>
      </c>
      <c r="L822">
        <v>1783</v>
      </c>
      <c r="M822" t="s">
        <v>6997</v>
      </c>
      <c r="N822" t="s">
        <v>7259</v>
      </c>
      <c r="O822" t="s">
        <v>2830</v>
      </c>
      <c r="P822" t="s">
        <v>5088</v>
      </c>
      <c r="R822" t="str">
        <f>HYPERLINK("http://dx.doi.org/10.32604/cmc.2022.025604","http://dx.doi.org/10.32604/cmc.2022.025604")</f>
        <v>http://dx.doi.org/10.32604/cmc.2022.025604</v>
      </c>
      <c r="S822" t="s">
        <v>7517</v>
      </c>
      <c r="AB822" s="1"/>
      <c r="AE822" t="s">
        <v>7647</v>
      </c>
      <c r="AF822" t="s">
        <v>5981</v>
      </c>
      <c r="AG822" t="s">
        <v>5988</v>
      </c>
    </row>
    <row r="823" spans="1:33" x14ac:dyDescent="0.3">
      <c r="A823" s="4">
        <v>822</v>
      </c>
      <c r="B823" s="6" t="s">
        <v>5992</v>
      </c>
      <c r="C823" t="s">
        <v>2254</v>
      </c>
      <c r="D823" t="s">
        <v>6288</v>
      </c>
      <c r="E823" t="s">
        <v>6545</v>
      </c>
      <c r="F823" t="s">
        <v>6775</v>
      </c>
      <c r="G823" s="1"/>
      <c r="H823">
        <v>2019</v>
      </c>
      <c r="K823">
        <v>107</v>
      </c>
      <c r="L823">
        <v>115</v>
      </c>
      <c r="M823" t="s">
        <v>2258</v>
      </c>
      <c r="N823" t="s">
        <v>2830</v>
      </c>
      <c r="O823" t="s">
        <v>2259</v>
      </c>
      <c r="P823" t="s">
        <v>2260</v>
      </c>
      <c r="R823" t="str">
        <f>HYPERLINK("http://dx.doi.org/10.1109/CONISOFT.2019.00024","http://dx.doi.org/10.1109/CONISOFT.2019.00024")</f>
        <v>http://dx.doi.org/10.1109/CONISOFT.2019.00024</v>
      </c>
      <c r="S823" t="s">
        <v>7518</v>
      </c>
      <c r="AB823" s="1"/>
      <c r="AE823" t="s">
        <v>7612</v>
      </c>
      <c r="AF823" t="s">
        <v>7607</v>
      </c>
      <c r="AG823" t="s">
        <v>5988</v>
      </c>
    </row>
    <row r="824" spans="1:33" x14ac:dyDescent="0.3">
      <c r="A824" s="3">
        <v>823</v>
      </c>
      <c r="B824" s="3" t="s">
        <v>5992</v>
      </c>
      <c r="C824" t="s">
        <v>6063</v>
      </c>
      <c r="D824" t="s">
        <v>6289</v>
      </c>
      <c r="E824" t="s">
        <v>6546</v>
      </c>
      <c r="F824" t="s">
        <v>6776</v>
      </c>
      <c r="G824" s="1"/>
      <c r="H824">
        <v>2021</v>
      </c>
      <c r="K824" t="s">
        <v>2830</v>
      </c>
      <c r="L824" t="s">
        <v>2830</v>
      </c>
      <c r="M824" t="s">
        <v>6998</v>
      </c>
      <c r="N824" t="s">
        <v>2830</v>
      </c>
      <c r="O824" t="s">
        <v>2830</v>
      </c>
      <c r="P824" t="s">
        <v>7137</v>
      </c>
      <c r="R824" t="str">
        <f>HYPERLINK("http://dx.doi.org/10.3390/su132212337","http://dx.doi.org/10.3390/su132212337")</f>
        <v>http://dx.doi.org/10.3390/su132212337</v>
      </c>
      <c r="S824" t="s">
        <v>7519</v>
      </c>
      <c r="AB824" s="1"/>
      <c r="AE824" t="s">
        <v>5895</v>
      </c>
      <c r="AF824" t="s">
        <v>5981</v>
      </c>
      <c r="AG824" t="s">
        <v>5988</v>
      </c>
    </row>
    <row r="825" spans="1:33" x14ac:dyDescent="0.3">
      <c r="A825" s="4">
        <v>824</v>
      </c>
      <c r="B825" s="6" t="s">
        <v>5992</v>
      </c>
      <c r="C825" t="s">
        <v>6064</v>
      </c>
      <c r="D825" t="s">
        <v>6290</v>
      </c>
      <c r="E825" t="s">
        <v>6547</v>
      </c>
      <c r="F825" t="s">
        <v>6777</v>
      </c>
      <c r="G825" s="1"/>
      <c r="H825">
        <v>2018</v>
      </c>
      <c r="K825">
        <v>812</v>
      </c>
      <c r="L825">
        <v>827</v>
      </c>
      <c r="M825" t="s">
        <v>6999</v>
      </c>
      <c r="N825" t="s">
        <v>7195</v>
      </c>
      <c r="O825" t="s">
        <v>7367</v>
      </c>
      <c r="P825" t="s">
        <v>5168</v>
      </c>
      <c r="R825" t="str">
        <f>HYPERLINK("http://dx.doi.org/10.1007/978-3-030-03596-9_58","http://dx.doi.org/10.1007/978-3-030-03596-9_58")</f>
        <v>http://dx.doi.org/10.1007/978-3-030-03596-9_58</v>
      </c>
      <c r="S825" t="s">
        <v>7520</v>
      </c>
      <c r="AB825" s="1"/>
      <c r="AE825" t="s">
        <v>7615</v>
      </c>
      <c r="AF825" t="s">
        <v>7607</v>
      </c>
      <c r="AG825" t="s">
        <v>5988</v>
      </c>
    </row>
    <row r="826" spans="1:33" x14ac:dyDescent="0.3">
      <c r="A826" s="3">
        <v>825</v>
      </c>
      <c r="B826" s="3" t="s">
        <v>5992</v>
      </c>
      <c r="C826" t="s">
        <v>3209</v>
      </c>
      <c r="D826" t="s">
        <v>6291</v>
      </c>
      <c r="E826" t="s">
        <v>6548</v>
      </c>
      <c r="F826" t="s">
        <v>6778</v>
      </c>
      <c r="G826" s="1"/>
      <c r="H826">
        <v>2021</v>
      </c>
      <c r="K826" t="s">
        <v>2830</v>
      </c>
      <c r="L826" t="s">
        <v>2830</v>
      </c>
      <c r="M826" t="s">
        <v>7000</v>
      </c>
      <c r="N826" t="s">
        <v>7260</v>
      </c>
      <c r="O826" t="s">
        <v>2830</v>
      </c>
      <c r="P826" t="s">
        <v>5090</v>
      </c>
      <c r="R826" t="str">
        <f>HYPERLINK("http://dx.doi.org/10.1186/s42400-021-00069-7","http://dx.doi.org/10.1186/s42400-021-00069-7")</f>
        <v>http://dx.doi.org/10.1186/s42400-021-00069-7</v>
      </c>
      <c r="S826" t="s">
        <v>7521</v>
      </c>
      <c r="AB826" s="1"/>
      <c r="AE826" t="s">
        <v>7648</v>
      </c>
      <c r="AF826" t="s">
        <v>5981</v>
      </c>
      <c r="AG826" t="s">
        <v>5988</v>
      </c>
    </row>
    <row r="827" spans="1:33" x14ac:dyDescent="0.3">
      <c r="A827" s="4">
        <v>826</v>
      </c>
      <c r="B827" s="6" t="s">
        <v>5992</v>
      </c>
      <c r="C827" t="s">
        <v>2537</v>
      </c>
      <c r="D827" t="s">
        <v>6292</v>
      </c>
      <c r="E827" t="s">
        <v>6549</v>
      </c>
      <c r="F827" t="s">
        <v>6779</v>
      </c>
      <c r="G827" s="1"/>
      <c r="H827">
        <v>2021</v>
      </c>
      <c r="K827">
        <v>214</v>
      </c>
      <c r="L827">
        <v>218</v>
      </c>
      <c r="M827" t="s">
        <v>2541</v>
      </c>
      <c r="N827" t="s">
        <v>2542</v>
      </c>
      <c r="O827" t="s">
        <v>2543</v>
      </c>
      <c r="P827" t="s">
        <v>2544</v>
      </c>
      <c r="R827" t="str">
        <f>HYPERLINK("http://dx.doi.org/10.1109/KST51265.2021.9415845","http://dx.doi.org/10.1109/KST51265.2021.9415845")</f>
        <v>http://dx.doi.org/10.1109/KST51265.2021.9415845</v>
      </c>
      <c r="S827" t="s">
        <v>7522</v>
      </c>
      <c r="AB827" s="1"/>
      <c r="AE827" t="s">
        <v>43</v>
      </c>
      <c r="AF827" t="s">
        <v>7607</v>
      </c>
      <c r="AG827" t="s">
        <v>5988</v>
      </c>
    </row>
    <row r="828" spans="1:33" x14ac:dyDescent="0.3">
      <c r="A828" s="3">
        <v>827</v>
      </c>
      <c r="B828" s="3" t="s">
        <v>5992</v>
      </c>
      <c r="C828" t="s">
        <v>2670</v>
      </c>
      <c r="D828" t="s">
        <v>6293</v>
      </c>
      <c r="E828" t="s">
        <v>2830</v>
      </c>
      <c r="F828" t="s">
        <v>6780</v>
      </c>
      <c r="G828" s="1"/>
      <c r="H828">
        <v>2019</v>
      </c>
      <c r="K828">
        <v>8782</v>
      </c>
      <c r="L828">
        <v>8791</v>
      </c>
      <c r="M828" t="s">
        <v>7001</v>
      </c>
      <c r="N828" t="s">
        <v>7261</v>
      </c>
      <c r="O828" t="s">
        <v>2830</v>
      </c>
      <c r="P828" t="s">
        <v>2676</v>
      </c>
      <c r="R828" t="str">
        <f>HYPERLINK("http://dx.doi.org/10.1109/TIE.2018.2889623","http://dx.doi.org/10.1109/TIE.2018.2889623")</f>
        <v>http://dx.doi.org/10.1109/TIE.2018.2889623</v>
      </c>
      <c r="S828" t="s">
        <v>7523</v>
      </c>
      <c r="AB828" s="1"/>
      <c r="AE828" t="s">
        <v>7618</v>
      </c>
      <c r="AF828" t="s">
        <v>5981</v>
      </c>
      <c r="AG828" t="s">
        <v>5988</v>
      </c>
    </row>
    <row r="829" spans="1:33" x14ac:dyDescent="0.3">
      <c r="A829" s="4">
        <v>828</v>
      </c>
      <c r="B829" s="6" t="s">
        <v>5992</v>
      </c>
      <c r="C829" t="s">
        <v>2682</v>
      </c>
      <c r="D829" t="s">
        <v>6294</v>
      </c>
      <c r="E829" t="s">
        <v>6550</v>
      </c>
      <c r="F829" t="s">
        <v>6657</v>
      </c>
      <c r="G829" s="1"/>
      <c r="H829">
        <v>2019</v>
      </c>
      <c r="K829">
        <v>169657</v>
      </c>
      <c r="L829">
        <v>169676</v>
      </c>
      <c r="M829" t="s">
        <v>2685</v>
      </c>
      <c r="N829" t="s">
        <v>148</v>
      </c>
      <c r="O829" t="s">
        <v>2830</v>
      </c>
      <c r="P829" t="s">
        <v>2686</v>
      </c>
      <c r="R829" t="str">
        <f>HYPERLINK("http://dx.doi.org/10.1109/ACCESS.2019.2955245","http://dx.doi.org/10.1109/ACCESS.2019.2955245")</f>
        <v>http://dx.doi.org/10.1109/ACCESS.2019.2955245</v>
      </c>
      <c r="S829" t="s">
        <v>7524</v>
      </c>
      <c r="AB829" s="1"/>
      <c r="AE829" t="s">
        <v>7618</v>
      </c>
      <c r="AF829" t="s">
        <v>5981</v>
      </c>
      <c r="AG829" t="s">
        <v>5988</v>
      </c>
    </row>
    <row r="830" spans="1:33" x14ac:dyDescent="0.3">
      <c r="A830" s="3">
        <v>829</v>
      </c>
      <c r="B830" s="3" t="s">
        <v>5992</v>
      </c>
      <c r="C830" t="s">
        <v>6065</v>
      </c>
      <c r="D830" t="s">
        <v>6295</v>
      </c>
      <c r="E830" t="s">
        <v>6551</v>
      </c>
      <c r="F830" t="s">
        <v>6781</v>
      </c>
      <c r="G830" s="1"/>
      <c r="H830">
        <v>2021</v>
      </c>
      <c r="K830" t="s">
        <v>2830</v>
      </c>
      <c r="L830" t="s">
        <v>2830</v>
      </c>
      <c r="M830" t="s">
        <v>7002</v>
      </c>
      <c r="N830" t="s">
        <v>7262</v>
      </c>
      <c r="O830" t="s">
        <v>2830</v>
      </c>
      <c r="P830" t="s">
        <v>5094</v>
      </c>
      <c r="R830" t="str">
        <f>HYPERLINK("http://dx.doi.org/10.1016/j.comnet.2021.108413","http://dx.doi.org/10.1016/j.comnet.2021.108413")</f>
        <v>http://dx.doi.org/10.1016/j.comnet.2021.108413</v>
      </c>
      <c r="S830" t="s">
        <v>7525</v>
      </c>
      <c r="AB830" s="1"/>
      <c r="AE830" t="s">
        <v>7614</v>
      </c>
      <c r="AF830" t="s">
        <v>5981</v>
      </c>
      <c r="AG830" t="s">
        <v>5988</v>
      </c>
    </row>
    <row r="831" spans="1:33" s="10" customFormat="1" x14ac:dyDescent="0.3">
      <c r="A831" s="12">
        <v>830</v>
      </c>
      <c r="B831" s="13" t="s">
        <v>5992</v>
      </c>
      <c r="C831" s="10" t="s">
        <v>3443</v>
      </c>
      <c r="D831" s="10" t="s">
        <v>6296</v>
      </c>
      <c r="E831" s="10" t="s">
        <v>2830</v>
      </c>
      <c r="F831" s="10" t="s">
        <v>6782</v>
      </c>
      <c r="G831" s="11"/>
      <c r="H831" s="10">
        <v>2006</v>
      </c>
      <c r="K831" s="10">
        <v>187</v>
      </c>
      <c r="L831" s="10">
        <v>203</v>
      </c>
      <c r="M831" s="10" t="s">
        <v>7003</v>
      </c>
      <c r="N831" s="10" t="s">
        <v>2830</v>
      </c>
      <c r="O831" s="10" t="s">
        <v>7368</v>
      </c>
      <c r="P831" s="10" t="s">
        <v>2830</v>
      </c>
      <c r="R831" s="10" t="s">
        <v>2830</v>
      </c>
      <c r="S831" s="10" t="s">
        <v>2830</v>
      </c>
      <c r="AB831" s="11"/>
      <c r="AE831" s="10" t="s">
        <v>7649</v>
      </c>
      <c r="AF831" s="10" t="s">
        <v>7607</v>
      </c>
      <c r="AG831" s="10" t="s">
        <v>5988</v>
      </c>
    </row>
    <row r="832" spans="1:33" x14ac:dyDescent="0.3">
      <c r="A832" s="3">
        <v>831</v>
      </c>
      <c r="B832" s="3" t="s">
        <v>5992</v>
      </c>
      <c r="C832" t="s">
        <v>6066</v>
      </c>
      <c r="D832" t="s">
        <v>6297</v>
      </c>
      <c r="E832" t="s">
        <v>6552</v>
      </c>
      <c r="F832" t="s">
        <v>6783</v>
      </c>
      <c r="G832" s="1"/>
      <c r="H832">
        <v>2020</v>
      </c>
      <c r="K832">
        <v>998</v>
      </c>
      <c r="L832">
        <v>1013</v>
      </c>
      <c r="M832" t="s">
        <v>7004</v>
      </c>
      <c r="N832" t="s">
        <v>7263</v>
      </c>
      <c r="O832" t="s">
        <v>2830</v>
      </c>
      <c r="P832" t="s">
        <v>7138</v>
      </c>
      <c r="R832" t="str">
        <f>HYPERLINK("http://dx.doi.org/10.1080/24725854.2019.1676937","http://dx.doi.org/10.1080/24725854.2019.1676937")</f>
        <v>http://dx.doi.org/10.1080/24725854.2019.1676937</v>
      </c>
      <c r="S832" t="s">
        <v>7526</v>
      </c>
      <c r="AB832" s="1"/>
      <c r="AE832" t="s">
        <v>7620</v>
      </c>
      <c r="AF832" t="s">
        <v>5981</v>
      </c>
      <c r="AG832" t="s">
        <v>5988</v>
      </c>
    </row>
    <row r="833" spans="1:33" x14ac:dyDescent="0.3">
      <c r="A833" s="4">
        <v>832</v>
      </c>
      <c r="B833" s="6" t="s">
        <v>5992</v>
      </c>
      <c r="C833" t="s">
        <v>6067</v>
      </c>
      <c r="D833" t="s">
        <v>6298</v>
      </c>
      <c r="E833" t="s">
        <v>6553</v>
      </c>
      <c r="F833" t="s">
        <v>6784</v>
      </c>
      <c r="G833" s="1"/>
      <c r="H833">
        <v>2017</v>
      </c>
      <c r="K833">
        <v>559</v>
      </c>
      <c r="L833">
        <v>576</v>
      </c>
      <c r="M833" t="s">
        <v>7005</v>
      </c>
      <c r="N833" t="s">
        <v>7195</v>
      </c>
      <c r="O833" t="s">
        <v>7369</v>
      </c>
      <c r="P833" t="s">
        <v>5179</v>
      </c>
      <c r="R833" t="str">
        <f>HYPERLINK("http://dx.doi.org/10.1007/978-3-319-68288-4_33","http://dx.doi.org/10.1007/978-3-319-68288-4_33")</f>
        <v>http://dx.doi.org/10.1007/978-3-319-68288-4_33</v>
      </c>
      <c r="S833" t="s">
        <v>7527</v>
      </c>
      <c r="AB833" s="1"/>
      <c r="AE833" t="s">
        <v>7615</v>
      </c>
      <c r="AF833" t="s">
        <v>7607</v>
      </c>
      <c r="AG833" t="s">
        <v>5988</v>
      </c>
    </row>
    <row r="834" spans="1:33" x14ac:dyDescent="0.3">
      <c r="A834" s="3">
        <v>833</v>
      </c>
      <c r="B834" s="3" t="s">
        <v>5992</v>
      </c>
      <c r="C834" t="s">
        <v>1801</v>
      </c>
      <c r="D834" t="s">
        <v>6299</v>
      </c>
      <c r="E834" t="s">
        <v>2830</v>
      </c>
      <c r="F834" t="s">
        <v>6785</v>
      </c>
      <c r="G834" s="1"/>
      <c r="H834">
        <v>2020</v>
      </c>
      <c r="K834" t="s">
        <v>2830</v>
      </c>
      <c r="L834" t="s">
        <v>2830</v>
      </c>
      <c r="M834" t="s">
        <v>1805</v>
      </c>
      <c r="N834" t="s">
        <v>7264</v>
      </c>
      <c r="O834" t="s">
        <v>1807</v>
      </c>
      <c r="P834" t="s">
        <v>2830</v>
      </c>
      <c r="R834" t="s">
        <v>2830</v>
      </c>
      <c r="S834" t="s">
        <v>7528</v>
      </c>
      <c r="AB834" s="1"/>
      <c r="AE834" t="s">
        <v>43</v>
      </c>
      <c r="AF834" t="s">
        <v>7607</v>
      </c>
      <c r="AG834" t="s">
        <v>5988</v>
      </c>
    </row>
    <row r="835" spans="1:33" x14ac:dyDescent="0.3">
      <c r="A835" s="4">
        <v>834</v>
      </c>
      <c r="B835" s="6" t="s">
        <v>5992</v>
      </c>
      <c r="C835" t="s">
        <v>3398</v>
      </c>
      <c r="D835" t="s">
        <v>6300</v>
      </c>
      <c r="E835" t="s">
        <v>6554</v>
      </c>
      <c r="F835" t="s">
        <v>6786</v>
      </c>
      <c r="G835" s="1"/>
      <c r="H835">
        <v>2013</v>
      </c>
      <c r="K835">
        <v>567</v>
      </c>
      <c r="L835">
        <v>583</v>
      </c>
      <c r="M835" t="s">
        <v>7006</v>
      </c>
      <c r="N835" t="s">
        <v>7265</v>
      </c>
      <c r="O835" t="s">
        <v>2830</v>
      </c>
      <c r="P835" t="s">
        <v>5208</v>
      </c>
      <c r="R835" t="str">
        <f>HYPERLINK("http://dx.doi.org/10.1002/sec.575","http://dx.doi.org/10.1002/sec.575")</f>
        <v>http://dx.doi.org/10.1002/sec.575</v>
      </c>
      <c r="S835" t="s">
        <v>7529</v>
      </c>
      <c r="AB835" s="1"/>
      <c r="AE835" t="s">
        <v>7650</v>
      </c>
      <c r="AF835" t="s">
        <v>5981</v>
      </c>
      <c r="AG835" t="s">
        <v>5988</v>
      </c>
    </row>
    <row r="836" spans="1:33" x14ac:dyDescent="0.3">
      <c r="A836" s="3">
        <v>835</v>
      </c>
      <c r="B836" s="3" t="s">
        <v>5992</v>
      </c>
      <c r="C836" t="s">
        <v>3343</v>
      </c>
      <c r="D836" t="s">
        <v>6301</v>
      </c>
      <c r="E836" t="s">
        <v>6555</v>
      </c>
      <c r="F836" t="s">
        <v>6787</v>
      </c>
      <c r="G836" s="1"/>
      <c r="H836">
        <v>2017</v>
      </c>
      <c r="K836" t="s">
        <v>2830</v>
      </c>
      <c r="L836" t="s">
        <v>2830</v>
      </c>
      <c r="M836" t="s">
        <v>4489</v>
      </c>
      <c r="N836" t="s">
        <v>7266</v>
      </c>
      <c r="O836" t="s">
        <v>2830</v>
      </c>
      <c r="P836" t="s">
        <v>5175</v>
      </c>
      <c r="R836" t="str">
        <f>HYPERLINK("http://dx.doi.org/10.1063/1.4983840","http://dx.doi.org/10.1063/1.4983840")</f>
        <v>http://dx.doi.org/10.1063/1.4983840</v>
      </c>
      <c r="S836" t="s">
        <v>2830</v>
      </c>
      <c r="AB836" s="1"/>
      <c r="AE836" t="s">
        <v>7651</v>
      </c>
      <c r="AF836" t="s">
        <v>5981</v>
      </c>
      <c r="AG836" t="s">
        <v>5988</v>
      </c>
    </row>
    <row r="837" spans="1:33" x14ac:dyDescent="0.3">
      <c r="A837" s="4">
        <v>836</v>
      </c>
      <c r="B837" s="6" t="s">
        <v>5992</v>
      </c>
      <c r="C837" t="s">
        <v>3353</v>
      </c>
      <c r="D837" t="s">
        <v>6302</v>
      </c>
      <c r="E837" t="s">
        <v>2830</v>
      </c>
      <c r="F837" t="s">
        <v>6788</v>
      </c>
      <c r="G837" s="1"/>
      <c r="H837">
        <v>2016</v>
      </c>
      <c r="K837" t="s">
        <v>2830</v>
      </c>
      <c r="L837" t="s">
        <v>2830</v>
      </c>
      <c r="M837" t="s">
        <v>7007</v>
      </c>
      <c r="N837" t="s">
        <v>2830</v>
      </c>
      <c r="O837" t="s">
        <v>7370</v>
      </c>
      <c r="P837" t="s">
        <v>5181</v>
      </c>
      <c r="R837" t="str">
        <f>HYPERLINK("http://dx.doi.org/10.1145/2996913.2996989","http://dx.doi.org/10.1145/2996913.2996989")</f>
        <v>http://dx.doi.org/10.1145/2996913.2996989</v>
      </c>
      <c r="S837" t="s">
        <v>7530</v>
      </c>
      <c r="AB837" s="1"/>
      <c r="AE837" t="s">
        <v>7621</v>
      </c>
      <c r="AF837" t="s">
        <v>7607</v>
      </c>
      <c r="AG837" t="s">
        <v>5988</v>
      </c>
    </row>
    <row r="838" spans="1:33" x14ac:dyDescent="0.3">
      <c r="A838" s="3">
        <v>837</v>
      </c>
      <c r="B838" s="3" t="s">
        <v>5992</v>
      </c>
      <c r="C838" t="s">
        <v>2740</v>
      </c>
      <c r="D838" t="s">
        <v>6303</v>
      </c>
      <c r="E838" t="s">
        <v>6556</v>
      </c>
      <c r="F838" t="s">
        <v>6761</v>
      </c>
      <c r="G838" s="1"/>
      <c r="H838">
        <v>2022</v>
      </c>
      <c r="K838">
        <v>2263</v>
      </c>
      <c r="L838">
        <v>2276</v>
      </c>
      <c r="M838" t="s">
        <v>7008</v>
      </c>
      <c r="N838" t="s">
        <v>7251</v>
      </c>
      <c r="O838" t="s">
        <v>2469</v>
      </c>
      <c r="P838" t="s">
        <v>2744</v>
      </c>
      <c r="R838" t="str">
        <f>HYPERLINK("http://dx.doi.org/10.1109/ICDE53745.2022.00215","http://dx.doi.org/10.1109/ICDE53745.2022.00215")</f>
        <v>http://dx.doi.org/10.1109/ICDE53745.2022.00215</v>
      </c>
      <c r="S838" t="s">
        <v>7531</v>
      </c>
      <c r="AB838" s="1"/>
      <c r="AE838" t="s">
        <v>7612</v>
      </c>
      <c r="AF838" t="s">
        <v>7607</v>
      </c>
      <c r="AG838" t="s">
        <v>5988</v>
      </c>
    </row>
    <row r="839" spans="1:33" x14ac:dyDescent="0.3">
      <c r="A839" s="4">
        <v>838</v>
      </c>
      <c r="B839" s="6" t="s">
        <v>5992</v>
      </c>
      <c r="C839" t="s">
        <v>6068</v>
      </c>
      <c r="D839" t="s">
        <v>6304</v>
      </c>
      <c r="E839" t="s">
        <v>6557</v>
      </c>
      <c r="F839" t="s">
        <v>6789</v>
      </c>
      <c r="G839" s="1"/>
      <c r="H839">
        <v>2021</v>
      </c>
      <c r="K839">
        <v>210</v>
      </c>
      <c r="L839">
        <v>236</v>
      </c>
      <c r="M839" t="s">
        <v>7009</v>
      </c>
      <c r="N839" t="s">
        <v>7267</v>
      </c>
      <c r="O839" t="s">
        <v>2830</v>
      </c>
      <c r="P839" t="s">
        <v>7139</v>
      </c>
      <c r="R839" t="str">
        <f>HYPERLINK("http://dx.doi.org/10.1016/j.jfranklin.2019.03.037","http://dx.doi.org/10.1016/j.jfranklin.2019.03.037")</f>
        <v>http://dx.doi.org/10.1016/j.jfranklin.2019.03.037</v>
      </c>
      <c r="S839" t="s">
        <v>2830</v>
      </c>
      <c r="AB839" s="1"/>
      <c r="AE839" t="s">
        <v>7617</v>
      </c>
      <c r="AF839" t="s">
        <v>5981</v>
      </c>
      <c r="AG839" t="s">
        <v>5988</v>
      </c>
    </row>
    <row r="840" spans="1:33" x14ac:dyDescent="0.3">
      <c r="A840" s="3">
        <v>839</v>
      </c>
      <c r="B840" s="3" t="s">
        <v>5992</v>
      </c>
      <c r="C840" t="s">
        <v>451</v>
      </c>
      <c r="D840" t="s">
        <v>6305</v>
      </c>
      <c r="E840" t="s">
        <v>6558</v>
      </c>
      <c r="F840" t="s">
        <v>6790</v>
      </c>
      <c r="G840" s="1"/>
      <c r="H840">
        <v>2015</v>
      </c>
      <c r="K840">
        <v>169</v>
      </c>
      <c r="L840">
        <v>178</v>
      </c>
      <c r="M840" t="s">
        <v>455</v>
      </c>
      <c r="N840" t="s">
        <v>2830</v>
      </c>
      <c r="O840" t="s">
        <v>456</v>
      </c>
      <c r="P840" t="s">
        <v>457</v>
      </c>
      <c r="R840" t="str">
        <f>HYPERLINK("http://dx.doi.org/10.1109/ICSE.2015.145","http://dx.doi.org/10.1109/ICSE.2015.145")</f>
        <v>http://dx.doi.org/10.1109/ICSE.2015.145</v>
      </c>
      <c r="S840" t="s">
        <v>7532</v>
      </c>
      <c r="AB840" s="1"/>
      <c r="AE840" t="s">
        <v>43</v>
      </c>
      <c r="AF840" t="s">
        <v>7607</v>
      </c>
      <c r="AG840" t="s">
        <v>5988</v>
      </c>
    </row>
    <row r="841" spans="1:33" x14ac:dyDescent="0.3">
      <c r="A841" s="4">
        <v>840</v>
      </c>
      <c r="B841" s="6" t="s">
        <v>5992</v>
      </c>
      <c r="C841" t="s">
        <v>2265</v>
      </c>
      <c r="D841" t="s">
        <v>6306</v>
      </c>
      <c r="E841" t="s">
        <v>6559</v>
      </c>
      <c r="F841" t="s">
        <v>6791</v>
      </c>
      <c r="G841" s="1"/>
      <c r="H841">
        <v>2021</v>
      </c>
      <c r="K841">
        <v>1581</v>
      </c>
      <c r="L841">
        <v>1595</v>
      </c>
      <c r="M841" t="s">
        <v>2268</v>
      </c>
      <c r="N841" t="s">
        <v>7268</v>
      </c>
      <c r="O841" t="s">
        <v>2830</v>
      </c>
      <c r="P841" t="s">
        <v>2269</v>
      </c>
      <c r="R841" t="str">
        <f>HYPERLINK("http://dx.doi.org/10.1109/TR.2021.3090310","http://dx.doi.org/10.1109/TR.2021.3090310")</f>
        <v>http://dx.doi.org/10.1109/TR.2021.3090310</v>
      </c>
      <c r="S841" t="s">
        <v>7533</v>
      </c>
      <c r="AB841" s="1"/>
      <c r="AE841" t="s">
        <v>7618</v>
      </c>
      <c r="AF841" t="s">
        <v>5981</v>
      </c>
      <c r="AG841" t="s">
        <v>5988</v>
      </c>
    </row>
    <row r="842" spans="1:33" x14ac:dyDescent="0.3">
      <c r="A842" s="3">
        <v>841</v>
      </c>
      <c r="B842" s="3" t="s">
        <v>5992</v>
      </c>
      <c r="C842" t="s">
        <v>2323</v>
      </c>
      <c r="D842" t="s">
        <v>6307</v>
      </c>
      <c r="E842" t="s">
        <v>6560</v>
      </c>
      <c r="F842" t="s">
        <v>6716</v>
      </c>
      <c r="G842" s="1"/>
      <c r="H842">
        <v>2022</v>
      </c>
      <c r="K842">
        <v>7240</v>
      </c>
      <c r="L842">
        <v>7251</v>
      </c>
      <c r="M842" t="s">
        <v>2326</v>
      </c>
      <c r="N842" t="s">
        <v>7227</v>
      </c>
      <c r="O842" t="s">
        <v>2830</v>
      </c>
      <c r="P842" t="s">
        <v>2327</v>
      </c>
      <c r="R842" t="str">
        <f>HYPERLINK("http://dx.doi.org/10.1109/TII.2021.3116145","http://dx.doi.org/10.1109/TII.2021.3116145")</f>
        <v>http://dx.doi.org/10.1109/TII.2021.3116145</v>
      </c>
      <c r="S842" t="s">
        <v>7534</v>
      </c>
      <c r="AB842" s="1"/>
      <c r="AE842" t="s">
        <v>7618</v>
      </c>
      <c r="AF842" t="s">
        <v>5981</v>
      </c>
      <c r="AG842" t="s">
        <v>5988</v>
      </c>
    </row>
    <row r="843" spans="1:33" x14ac:dyDescent="0.3">
      <c r="A843" s="4">
        <v>842</v>
      </c>
      <c r="B843" s="6" t="s">
        <v>5992</v>
      </c>
      <c r="C843" t="s">
        <v>2526</v>
      </c>
      <c r="D843" t="s">
        <v>6308</v>
      </c>
      <c r="E843" t="s">
        <v>6561</v>
      </c>
      <c r="F843" t="s">
        <v>6792</v>
      </c>
      <c r="G843" s="1"/>
      <c r="H843">
        <v>2022</v>
      </c>
      <c r="K843">
        <v>4857</v>
      </c>
      <c r="L843">
        <v>4872</v>
      </c>
      <c r="M843" t="s">
        <v>7010</v>
      </c>
      <c r="N843" t="s">
        <v>7269</v>
      </c>
      <c r="O843" t="s">
        <v>2830</v>
      </c>
      <c r="P843" t="s">
        <v>2530</v>
      </c>
      <c r="R843" t="str">
        <f>HYPERLINK("http://dx.doi.org/10.1109/TSE.2021.3128820","http://dx.doi.org/10.1109/TSE.2021.3128820")</f>
        <v>http://dx.doi.org/10.1109/TSE.2021.3128820</v>
      </c>
      <c r="S843" t="s">
        <v>7535</v>
      </c>
      <c r="AB843" s="1"/>
      <c r="AE843" t="s">
        <v>7612</v>
      </c>
      <c r="AF843" t="s">
        <v>5981</v>
      </c>
      <c r="AG843" t="s">
        <v>5988</v>
      </c>
    </row>
    <row r="844" spans="1:33" x14ac:dyDescent="0.3">
      <c r="A844" s="3">
        <v>843</v>
      </c>
      <c r="B844" s="3" t="s">
        <v>5992</v>
      </c>
      <c r="C844" t="s">
        <v>6069</v>
      </c>
      <c r="D844" t="s">
        <v>6309</v>
      </c>
      <c r="E844" t="s">
        <v>6562</v>
      </c>
      <c r="F844" t="s">
        <v>6793</v>
      </c>
      <c r="G844" s="1"/>
      <c r="H844">
        <v>2021</v>
      </c>
      <c r="K844">
        <v>3693</v>
      </c>
      <c r="L844">
        <v>3712</v>
      </c>
      <c r="M844" t="s">
        <v>7011</v>
      </c>
      <c r="N844" t="s">
        <v>7270</v>
      </c>
      <c r="O844" t="s">
        <v>2830</v>
      </c>
      <c r="P844" t="s">
        <v>7140</v>
      </c>
      <c r="R844" t="str">
        <f>HYPERLINK("http://dx.doi.org/10.1002/qre.2942","http://dx.doi.org/10.1002/qre.2942")</f>
        <v>http://dx.doi.org/10.1002/qre.2942</v>
      </c>
      <c r="S844" t="s">
        <v>7536</v>
      </c>
      <c r="AB844" s="1"/>
      <c r="AE844" t="s">
        <v>7626</v>
      </c>
      <c r="AF844" t="s">
        <v>5981</v>
      </c>
      <c r="AG844" t="s">
        <v>5988</v>
      </c>
    </row>
    <row r="845" spans="1:33" x14ac:dyDescent="0.3">
      <c r="A845" s="4">
        <v>844</v>
      </c>
      <c r="B845" s="6" t="s">
        <v>5992</v>
      </c>
      <c r="C845" t="s">
        <v>2405</v>
      </c>
      <c r="D845" t="s">
        <v>6310</v>
      </c>
      <c r="E845" t="s">
        <v>6563</v>
      </c>
      <c r="F845" t="s">
        <v>6657</v>
      </c>
      <c r="G845" s="1"/>
      <c r="H845">
        <v>2021</v>
      </c>
      <c r="K845">
        <v>162122</v>
      </c>
      <c r="L845">
        <v>162146</v>
      </c>
      <c r="M845" t="s">
        <v>2408</v>
      </c>
      <c r="N845" t="s">
        <v>148</v>
      </c>
      <c r="O845" t="s">
        <v>2830</v>
      </c>
      <c r="P845" t="s">
        <v>2409</v>
      </c>
      <c r="R845" t="str">
        <f>HYPERLINK("http://dx.doi.org/10.1109/ACCESS.2021.3132502","http://dx.doi.org/10.1109/ACCESS.2021.3132502")</f>
        <v>http://dx.doi.org/10.1109/ACCESS.2021.3132502</v>
      </c>
      <c r="S845" t="s">
        <v>7537</v>
      </c>
      <c r="AB845" s="1"/>
      <c r="AE845" t="s">
        <v>7618</v>
      </c>
      <c r="AF845" t="s">
        <v>5981</v>
      </c>
      <c r="AG845" t="s">
        <v>5988</v>
      </c>
    </row>
    <row r="846" spans="1:33" x14ac:dyDescent="0.3">
      <c r="A846" s="3">
        <v>845</v>
      </c>
      <c r="B846" s="3" t="s">
        <v>5992</v>
      </c>
      <c r="C846" t="s">
        <v>6070</v>
      </c>
      <c r="D846" t="s">
        <v>6311</v>
      </c>
      <c r="E846" t="s">
        <v>6564</v>
      </c>
      <c r="F846" t="s">
        <v>6794</v>
      </c>
      <c r="G846" s="1"/>
      <c r="H846">
        <v>2020</v>
      </c>
      <c r="K846">
        <v>418</v>
      </c>
      <c r="L846">
        <v>435</v>
      </c>
      <c r="M846" t="s">
        <v>7012</v>
      </c>
      <c r="N846" t="s">
        <v>7271</v>
      </c>
      <c r="O846" t="s">
        <v>2830</v>
      </c>
      <c r="P846" t="s">
        <v>2830</v>
      </c>
      <c r="R846" t="s">
        <v>2830</v>
      </c>
      <c r="S846" t="s">
        <v>7538</v>
      </c>
      <c r="AB846" s="1"/>
      <c r="AE846" t="s">
        <v>7652</v>
      </c>
      <c r="AF846" t="s">
        <v>5985</v>
      </c>
      <c r="AG846" t="s">
        <v>5988</v>
      </c>
    </row>
    <row r="847" spans="1:33" x14ac:dyDescent="0.3">
      <c r="A847" s="4">
        <v>846</v>
      </c>
      <c r="B847" s="6" t="s">
        <v>5992</v>
      </c>
      <c r="C847" t="s">
        <v>6071</v>
      </c>
      <c r="D847" t="s">
        <v>6312</v>
      </c>
      <c r="E847" t="s">
        <v>2830</v>
      </c>
      <c r="F847" t="s">
        <v>6795</v>
      </c>
      <c r="G847" s="1"/>
      <c r="H847">
        <v>2017</v>
      </c>
      <c r="K847">
        <v>804</v>
      </c>
      <c r="L847">
        <v>811</v>
      </c>
      <c r="M847" t="s">
        <v>7013</v>
      </c>
      <c r="N847" t="s">
        <v>7272</v>
      </c>
      <c r="O847" t="s">
        <v>1237</v>
      </c>
      <c r="P847" t="s">
        <v>7141</v>
      </c>
      <c r="R847" t="str">
        <f>HYPERLINK("http://dx.doi.org/10.1109/ICDMW.2017.111","http://dx.doi.org/10.1109/ICDMW.2017.111")</f>
        <v>http://dx.doi.org/10.1109/ICDMW.2017.111</v>
      </c>
      <c r="S847" t="s">
        <v>2830</v>
      </c>
      <c r="AB847" s="1"/>
      <c r="AE847" t="s">
        <v>43</v>
      </c>
      <c r="AF847" t="s">
        <v>7607</v>
      </c>
      <c r="AG847" t="s">
        <v>5988</v>
      </c>
    </row>
    <row r="848" spans="1:33" x14ac:dyDescent="0.3">
      <c r="A848" s="3">
        <v>847</v>
      </c>
      <c r="B848" s="3" t="s">
        <v>5992</v>
      </c>
      <c r="C848" t="s">
        <v>3170</v>
      </c>
      <c r="D848" t="s">
        <v>6313</v>
      </c>
      <c r="E848" t="s">
        <v>6565</v>
      </c>
      <c r="F848" t="s">
        <v>6796</v>
      </c>
      <c r="G848" s="1"/>
      <c r="H848">
        <v>2022</v>
      </c>
      <c r="K848">
        <v>1859</v>
      </c>
      <c r="L848">
        <v>1877</v>
      </c>
      <c r="M848" t="s">
        <v>7014</v>
      </c>
      <c r="N848" t="s">
        <v>7273</v>
      </c>
      <c r="O848" t="s">
        <v>2830</v>
      </c>
      <c r="P848" t="s">
        <v>5059</v>
      </c>
      <c r="R848" t="str">
        <f>HYPERLINK("http://dx.doi.org/10.1007/s10845-021-01772-5","http://dx.doi.org/10.1007/s10845-021-01772-5")</f>
        <v>http://dx.doi.org/10.1007/s10845-021-01772-5</v>
      </c>
      <c r="S848" t="s">
        <v>7539</v>
      </c>
      <c r="AB848" s="1"/>
      <c r="AE848" t="s">
        <v>7611</v>
      </c>
      <c r="AF848" t="s">
        <v>5981</v>
      </c>
      <c r="AG848" t="s">
        <v>5988</v>
      </c>
    </row>
    <row r="849" spans="1:33" x14ac:dyDescent="0.3">
      <c r="A849" s="4">
        <v>848</v>
      </c>
      <c r="B849" s="6" t="s">
        <v>5992</v>
      </c>
      <c r="C849" t="s">
        <v>3204</v>
      </c>
      <c r="D849" t="s">
        <v>6314</v>
      </c>
      <c r="E849" t="s">
        <v>6566</v>
      </c>
      <c r="F849" t="s">
        <v>6797</v>
      </c>
      <c r="G849" s="1"/>
      <c r="H849">
        <v>2022</v>
      </c>
      <c r="K849" t="s">
        <v>2830</v>
      </c>
      <c r="L849" t="s">
        <v>2830</v>
      </c>
      <c r="M849" t="s">
        <v>7015</v>
      </c>
      <c r="N849" t="s">
        <v>7274</v>
      </c>
      <c r="O849" t="s">
        <v>2830</v>
      </c>
      <c r="P849" t="s">
        <v>7142</v>
      </c>
      <c r="R849" t="str">
        <f>HYPERLINK("http://dx.doi.org/10.36001/IJPHM.2022.v13i1.3045","http://dx.doi.org/10.36001/IJPHM.2022.v13i1.3045")</f>
        <v>http://dx.doi.org/10.36001/IJPHM.2022.v13i1.3045</v>
      </c>
      <c r="S849" t="s">
        <v>2830</v>
      </c>
      <c r="AB849" s="1"/>
      <c r="AE849" t="s">
        <v>7653</v>
      </c>
      <c r="AF849" t="s">
        <v>5981</v>
      </c>
      <c r="AG849" t="s">
        <v>5988</v>
      </c>
    </row>
    <row r="850" spans="1:33" x14ac:dyDescent="0.3">
      <c r="A850" s="3">
        <v>849</v>
      </c>
      <c r="B850" s="3" t="s">
        <v>5992</v>
      </c>
      <c r="C850" t="s">
        <v>1755</v>
      </c>
      <c r="D850" t="s">
        <v>6239</v>
      </c>
      <c r="E850" t="s">
        <v>6502</v>
      </c>
      <c r="F850" t="s">
        <v>6657</v>
      </c>
      <c r="G850" s="1"/>
      <c r="H850">
        <v>2022</v>
      </c>
      <c r="K850">
        <v>61046</v>
      </c>
      <c r="L850">
        <v>61064</v>
      </c>
      <c r="M850" t="s">
        <v>7016</v>
      </c>
      <c r="N850" t="s">
        <v>148</v>
      </c>
      <c r="O850" t="s">
        <v>2830</v>
      </c>
      <c r="P850" t="s">
        <v>1759</v>
      </c>
      <c r="R850" t="str">
        <f>HYPERLINK("http://dx.doi.org/10.1109/ACCESS.2022.3181742","http://dx.doi.org/10.1109/ACCESS.2022.3181742")</f>
        <v>http://dx.doi.org/10.1109/ACCESS.2022.3181742</v>
      </c>
      <c r="S850" t="s">
        <v>7540</v>
      </c>
      <c r="AB850" s="1"/>
      <c r="AE850" t="s">
        <v>7618</v>
      </c>
      <c r="AF850" t="s">
        <v>5981</v>
      </c>
      <c r="AG850" t="s">
        <v>5988</v>
      </c>
    </row>
    <row r="851" spans="1:33" x14ac:dyDescent="0.3">
      <c r="A851" s="4">
        <v>850</v>
      </c>
      <c r="B851" s="6" t="s">
        <v>5992</v>
      </c>
      <c r="C851" t="s">
        <v>6072</v>
      </c>
      <c r="D851" t="s">
        <v>6315</v>
      </c>
      <c r="E851" t="s">
        <v>6567</v>
      </c>
      <c r="F851" t="s">
        <v>6798</v>
      </c>
      <c r="G851" s="1"/>
      <c r="H851">
        <v>2018</v>
      </c>
      <c r="K851">
        <v>321</v>
      </c>
      <c r="L851">
        <v>334</v>
      </c>
      <c r="M851" t="s">
        <v>7017</v>
      </c>
      <c r="N851" t="s">
        <v>2830</v>
      </c>
      <c r="O851" t="s">
        <v>7371</v>
      </c>
      <c r="P851" t="s">
        <v>2830</v>
      </c>
      <c r="R851" t="s">
        <v>2830</v>
      </c>
      <c r="S851" t="s">
        <v>2830</v>
      </c>
      <c r="AB851" s="1"/>
      <c r="AE851" t="s">
        <v>7649</v>
      </c>
      <c r="AF851" t="s">
        <v>7607</v>
      </c>
      <c r="AG851" t="s">
        <v>5988</v>
      </c>
    </row>
    <row r="852" spans="1:33" x14ac:dyDescent="0.3">
      <c r="A852" s="3">
        <v>851</v>
      </c>
      <c r="B852" s="3" t="s">
        <v>5992</v>
      </c>
      <c r="C852" t="s">
        <v>3201</v>
      </c>
      <c r="D852" t="s">
        <v>6316</v>
      </c>
      <c r="E852" t="s">
        <v>2830</v>
      </c>
      <c r="F852" t="s">
        <v>6799</v>
      </c>
      <c r="G852" s="1"/>
      <c r="H852">
        <v>2022</v>
      </c>
      <c r="K852">
        <v>602</v>
      </c>
      <c r="L852">
        <v>610</v>
      </c>
      <c r="M852" t="s">
        <v>7018</v>
      </c>
      <c r="N852" t="s">
        <v>7237</v>
      </c>
      <c r="O852" t="s">
        <v>2830</v>
      </c>
      <c r="P852" t="s">
        <v>5084</v>
      </c>
      <c r="R852" t="str">
        <f>HYPERLINK("http://dx.doi.org/10.1016/j.procs.2022.01.258","http://dx.doi.org/10.1016/j.procs.2022.01.258")</f>
        <v>http://dx.doi.org/10.1016/j.procs.2022.01.258</v>
      </c>
      <c r="S852" t="s">
        <v>7541</v>
      </c>
      <c r="AB852" s="1"/>
      <c r="AE852" t="s">
        <v>7619</v>
      </c>
      <c r="AF852" t="s">
        <v>7607</v>
      </c>
      <c r="AG852" t="s">
        <v>5988</v>
      </c>
    </row>
    <row r="853" spans="1:33" x14ac:dyDescent="0.3">
      <c r="A853" s="4">
        <v>852</v>
      </c>
      <c r="B853" s="6" t="s">
        <v>5992</v>
      </c>
      <c r="C853" t="s">
        <v>3207</v>
      </c>
      <c r="D853" t="s">
        <v>6317</v>
      </c>
      <c r="E853" t="s">
        <v>6568</v>
      </c>
      <c r="F853" t="s">
        <v>6800</v>
      </c>
      <c r="G853" s="1"/>
      <c r="H853">
        <v>2022</v>
      </c>
      <c r="K853" t="s">
        <v>2830</v>
      </c>
      <c r="L853" t="s">
        <v>2830</v>
      </c>
      <c r="M853" t="s">
        <v>7019</v>
      </c>
      <c r="N853" t="s">
        <v>7275</v>
      </c>
      <c r="O853" t="s">
        <v>2830</v>
      </c>
      <c r="P853" t="s">
        <v>5089</v>
      </c>
      <c r="R853" t="str">
        <f>HYPERLINK("http://dx.doi.org/10.1007/s10664-021-10063-9","http://dx.doi.org/10.1007/s10664-021-10063-9")</f>
        <v>http://dx.doi.org/10.1007/s10664-021-10063-9</v>
      </c>
      <c r="S853" t="s">
        <v>7542</v>
      </c>
      <c r="AB853" s="1"/>
      <c r="AE853" t="s">
        <v>7611</v>
      </c>
      <c r="AF853" t="s">
        <v>5981</v>
      </c>
      <c r="AG853" t="s">
        <v>5988</v>
      </c>
    </row>
    <row r="854" spans="1:33" x14ac:dyDescent="0.3">
      <c r="A854" s="3">
        <v>853</v>
      </c>
      <c r="B854" s="3" t="s">
        <v>5992</v>
      </c>
      <c r="C854" t="s">
        <v>3255</v>
      </c>
      <c r="D854" t="s">
        <v>6318</v>
      </c>
      <c r="E854" t="s">
        <v>6569</v>
      </c>
      <c r="F854" t="s">
        <v>6736</v>
      </c>
      <c r="G854" s="1"/>
      <c r="H854">
        <v>2020</v>
      </c>
      <c r="K854">
        <v>681</v>
      </c>
      <c r="L854">
        <v>697</v>
      </c>
      <c r="M854" t="s">
        <v>7020</v>
      </c>
      <c r="N854" t="s">
        <v>7239</v>
      </c>
      <c r="O854" t="s">
        <v>2830</v>
      </c>
      <c r="P854" t="s">
        <v>5118</v>
      </c>
      <c r="R854" t="str">
        <f>HYPERLINK("http://dx.doi.org/10.1016/j.future.2019.09.004","http://dx.doi.org/10.1016/j.future.2019.09.004")</f>
        <v>http://dx.doi.org/10.1016/j.future.2019.09.004</v>
      </c>
      <c r="S854" t="s">
        <v>7543</v>
      </c>
      <c r="AB854" s="1"/>
      <c r="AE854" t="s">
        <v>7614</v>
      </c>
      <c r="AF854" t="s">
        <v>5981</v>
      </c>
      <c r="AG854" t="s">
        <v>5988</v>
      </c>
    </row>
    <row r="855" spans="1:33" x14ac:dyDescent="0.3">
      <c r="A855" s="4">
        <v>854</v>
      </c>
      <c r="B855" s="6" t="s">
        <v>5992</v>
      </c>
      <c r="C855" t="s">
        <v>6073</v>
      </c>
      <c r="D855" t="s">
        <v>6319</v>
      </c>
      <c r="E855" t="s">
        <v>6570</v>
      </c>
      <c r="F855" t="s">
        <v>6801</v>
      </c>
      <c r="G855" s="1"/>
      <c r="H855">
        <v>2018</v>
      </c>
      <c r="K855">
        <v>60</v>
      </c>
      <c r="L855">
        <v>70</v>
      </c>
      <c r="M855" t="s">
        <v>7021</v>
      </c>
      <c r="N855" t="s">
        <v>2830</v>
      </c>
      <c r="O855" t="s">
        <v>7372</v>
      </c>
      <c r="P855" t="s">
        <v>5155</v>
      </c>
      <c r="R855" t="str">
        <f>HYPERLINK("http://dx.doi.org/10.1145/3236024.3236083","http://dx.doi.org/10.1145/3236024.3236083")</f>
        <v>http://dx.doi.org/10.1145/3236024.3236083</v>
      </c>
      <c r="S855" t="s">
        <v>7544</v>
      </c>
      <c r="AB855" s="1"/>
      <c r="AE855" t="s">
        <v>7621</v>
      </c>
      <c r="AF855" t="s">
        <v>7607</v>
      </c>
      <c r="AG855" t="s">
        <v>5988</v>
      </c>
    </row>
    <row r="856" spans="1:33" s="10" customFormat="1" x14ac:dyDescent="0.3">
      <c r="A856" s="9">
        <v>855</v>
      </c>
      <c r="B856" s="9" t="s">
        <v>5992</v>
      </c>
      <c r="C856" s="10" t="s">
        <v>6074</v>
      </c>
      <c r="D856" s="10" t="s">
        <v>6320</v>
      </c>
      <c r="E856" s="10" t="s">
        <v>6571</v>
      </c>
      <c r="F856" s="10" t="s">
        <v>6802</v>
      </c>
      <c r="G856" s="11"/>
      <c r="H856" s="10">
        <v>2011</v>
      </c>
      <c r="K856" s="10">
        <v>1817</v>
      </c>
      <c r="L856" s="10">
        <v>1826</v>
      </c>
      <c r="M856" s="10" t="s">
        <v>7022</v>
      </c>
      <c r="N856" s="10" t="s">
        <v>2830</v>
      </c>
      <c r="O856" s="10" t="s">
        <v>7373</v>
      </c>
      <c r="P856" s="10" t="s">
        <v>2830</v>
      </c>
      <c r="R856" s="10" t="s">
        <v>2830</v>
      </c>
      <c r="S856" s="10" t="s">
        <v>5877</v>
      </c>
      <c r="AB856" s="11"/>
      <c r="AE856" s="10" t="s">
        <v>7621</v>
      </c>
      <c r="AF856" s="10" t="s">
        <v>7607</v>
      </c>
      <c r="AG856" s="10" t="s">
        <v>5988</v>
      </c>
    </row>
    <row r="857" spans="1:33" x14ac:dyDescent="0.3">
      <c r="A857" s="4">
        <v>856</v>
      </c>
      <c r="B857" s="6" t="s">
        <v>5992</v>
      </c>
      <c r="C857" t="s">
        <v>6075</v>
      </c>
      <c r="D857" t="s">
        <v>6321</v>
      </c>
      <c r="E857" t="s">
        <v>6572</v>
      </c>
      <c r="F857" t="s">
        <v>6803</v>
      </c>
      <c r="G857" s="1"/>
      <c r="H857">
        <v>2017</v>
      </c>
      <c r="K857">
        <v>358</v>
      </c>
      <c r="L857">
        <v>369</v>
      </c>
      <c r="M857" t="s">
        <v>7023</v>
      </c>
      <c r="N857" t="s">
        <v>7276</v>
      </c>
      <c r="O857" t="s">
        <v>2830</v>
      </c>
      <c r="P857" t="s">
        <v>7143</v>
      </c>
      <c r="R857" t="str">
        <f>HYPERLINK("http://dx.doi.org/10.1109/TASE.2016.2542186","http://dx.doi.org/10.1109/TASE.2016.2542186")</f>
        <v>http://dx.doi.org/10.1109/TASE.2016.2542186</v>
      </c>
      <c r="S857" t="s">
        <v>7545</v>
      </c>
      <c r="AB857" s="1"/>
      <c r="AE857" t="s">
        <v>7618</v>
      </c>
      <c r="AF857" t="s">
        <v>5981</v>
      </c>
      <c r="AG857" t="s">
        <v>5988</v>
      </c>
    </row>
    <row r="858" spans="1:33" x14ac:dyDescent="0.3">
      <c r="A858" s="3">
        <v>857</v>
      </c>
      <c r="B858" s="3" t="s">
        <v>5992</v>
      </c>
      <c r="C858" t="s">
        <v>6076</v>
      </c>
      <c r="D858" t="s">
        <v>6322</v>
      </c>
      <c r="E858" t="s">
        <v>6573</v>
      </c>
      <c r="F858" t="s">
        <v>6804</v>
      </c>
      <c r="G858" s="1"/>
      <c r="H858">
        <v>2016</v>
      </c>
      <c r="K858">
        <v>957</v>
      </c>
      <c r="L858">
        <v>970</v>
      </c>
      <c r="M858" t="s">
        <v>7024</v>
      </c>
      <c r="N858" t="s">
        <v>7277</v>
      </c>
      <c r="O858" t="s">
        <v>2830</v>
      </c>
      <c r="P858" t="s">
        <v>7144</v>
      </c>
      <c r="R858" t="str">
        <f>HYPERLINK("http://dx.doi.org/10.1093/jigpal/jzw056","http://dx.doi.org/10.1093/jigpal/jzw056")</f>
        <v>http://dx.doi.org/10.1093/jigpal/jzw056</v>
      </c>
      <c r="S858" t="s">
        <v>7546</v>
      </c>
      <c r="AB858" s="1"/>
      <c r="AE858" t="s">
        <v>7654</v>
      </c>
      <c r="AF858" t="s">
        <v>5981</v>
      </c>
      <c r="AG858" t="s">
        <v>5988</v>
      </c>
    </row>
    <row r="859" spans="1:33" x14ac:dyDescent="0.3">
      <c r="A859" s="4">
        <v>858</v>
      </c>
      <c r="B859" s="6" t="s">
        <v>5992</v>
      </c>
      <c r="C859" t="s">
        <v>6077</v>
      </c>
      <c r="D859" t="s">
        <v>6323</v>
      </c>
      <c r="E859" t="s">
        <v>2830</v>
      </c>
      <c r="F859" t="s">
        <v>6805</v>
      </c>
      <c r="G859" s="1"/>
      <c r="H859">
        <v>2013</v>
      </c>
      <c r="K859">
        <v>480</v>
      </c>
      <c r="L859">
        <v>485</v>
      </c>
      <c r="M859" t="s">
        <v>7025</v>
      </c>
      <c r="N859" t="s">
        <v>7278</v>
      </c>
      <c r="O859" t="s">
        <v>2830</v>
      </c>
      <c r="P859" t="s">
        <v>5207</v>
      </c>
      <c r="R859" t="str">
        <f>HYPERLINK("http://dx.doi.org/10.1016/j.procir.2013.09.082","http://dx.doi.org/10.1016/j.procir.2013.09.082")</f>
        <v>http://dx.doi.org/10.1016/j.procir.2013.09.082</v>
      </c>
      <c r="S859" t="s">
        <v>7547</v>
      </c>
      <c r="AB859" s="1"/>
      <c r="AE859" t="s">
        <v>7619</v>
      </c>
      <c r="AF859" t="s">
        <v>7607</v>
      </c>
      <c r="AG859" t="s">
        <v>5988</v>
      </c>
    </row>
    <row r="860" spans="1:33" x14ac:dyDescent="0.3">
      <c r="A860" s="3">
        <v>859</v>
      </c>
      <c r="B860" s="3" t="s">
        <v>5992</v>
      </c>
      <c r="C860" t="s">
        <v>6078</v>
      </c>
      <c r="D860" t="s">
        <v>6324</v>
      </c>
      <c r="E860" t="s">
        <v>6574</v>
      </c>
      <c r="F860" t="s">
        <v>6650</v>
      </c>
      <c r="G860" s="1"/>
      <c r="H860">
        <v>2021</v>
      </c>
      <c r="K860" t="s">
        <v>2830</v>
      </c>
      <c r="L860" t="s">
        <v>2830</v>
      </c>
      <c r="M860" t="s">
        <v>7026</v>
      </c>
      <c r="N860" t="s">
        <v>7196</v>
      </c>
      <c r="O860" t="s">
        <v>2830</v>
      </c>
      <c r="P860" t="s">
        <v>7145</v>
      </c>
      <c r="R860" t="str">
        <f>HYPERLINK("http://dx.doi.org/10.1016/j.cose.2020.102152","http://dx.doi.org/10.1016/j.cose.2020.102152")</f>
        <v>http://dx.doi.org/10.1016/j.cose.2020.102152</v>
      </c>
      <c r="S860" t="s">
        <v>7548</v>
      </c>
      <c r="AB860" s="1"/>
      <c r="AE860" t="s">
        <v>7616</v>
      </c>
      <c r="AF860" t="s">
        <v>5981</v>
      </c>
      <c r="AG860" t="s">
        <v>5988</v>
      </c>
    </row>
    <row r="861" spans="1:33" x14ac:dyDescent="0.3">
      <c r="A861" s="4">
        <v>860</v>
      </c>
      <c r="B861" s="6" t="s">
        <v>5992</v>
      </c>
      <c r="C861" t="s">
        <v>6079</v>
      </c>
      <c r="D861" t="s">
        <v>6325</v>
      </c>
      <c r="E861" t="s">
        <v>6575</v>
      </c>
      <c r="F861" t="s">
        <v>6806</v>
      </c>
      <c r="G861" s="1"/>
      <c r="H861">
        <v>2015</v>
      </c>
      <c r="K861">
        <v>217</v>
      </c>
      <c r="L861">
        <v>223</v>
      </c>
      <c r="M861" t="s">
        <v>961</v>
      </c>
      <c r="N861" t="s">
        <v>2830</v>
      </c>
      <c r="O861" t="s">
        <v>962</v>
      </c>
      <c r="P861" t="s">
        <v>2830</v>
      </c>
      <c r="R861" t="s">
        <v>2830</v>
      </c>
      <c r="S861" t="s">
        <v>7549</v>
      </c>
      <c r="AB861" s="1"/>
      <c r="AE861" t="s">
        <v>43</v>
      </c>
      <c r="AF861" t="s">
        <v>7607</v>
      </c>
      <c r="AG861" t="s">
        <v>5988</v>
      </c>
    </row>
    <row r="862" spans="1:33" x14ac:dyDescent="0.3">
      <c r="A862" s="3">
        <v>861</v>
      </c>
      <c r="B862" s="3" t="s">
        <v>5992</v>
      </c>
      <c r="C862" t="s">
        <v>1364</v>
      </c>
      <c r="D862" t="s">
        <v>6326</v>
      </c>
      <c r="E862" t="s">
        <v>6576</v>
      </c>
      <c r="F862" t="s">
        <v>6807</v>
      </c>
      <c r="G862" s="1"/>
      <c r="H862">
        <v>2013</v>
      </c>
      <c r="K862">
        <v>536</v>
      </c>
      <c r="L862">
        <v>539</v>
      </c>
      <c r="M862" t="s">
        <v>1368</v>
      </c>
      <c r="N862" t="s">
        <v>1369</v>
      </c>
      <c r="O862" t="s">
        <v>2830</v>
      </c>
      <c r="P862" t="s">
        <v>2830</v>
      </c>
      <c r="R862" t="s">
        <v>2830</v>
      </c>
      <c r="S862" t="s">
        <v>7550</v>
      </c>
      <c r="AB862" s="1"/>
      <c r="AE862" t="s">
        <v>43</v>
      </c>
      <c r="AF862" t="s">
        <v>7607</v>
      </c>
      <c r="AG862" t="s">
        <v>5988</v>
      </c>
    </row>
    <row r="863" spans="1:33" s="10" customFormat="1" x14ac:dyDescent="0.3">
      <c r="A863" s="12">
        <v>862</v>
      </c>
      <c r="B863" s="13" t="s">
        <v>5992</v>
      </c>
      <c r="C863" s="10" t="s">
        <v>6080</v>
      </c>
      <c r="D863" s="10" t="s">
        <v>6327</v>
      </c>
      <c r="E863" s="10" t="s">
        <v>6577</v>
      </c>
      <c r="F863" s="10" t="s">
        <v>6808</v>
      </c>
      <c r="G863" s="11"/>
      <c r="H863" s="10">
        <v>2010</v>
      </c>
      <c r="K863" s="10">
        <v>5020</v>
      </c>
      <c r="L863" s="10">
        <v>5029</v>
      </c>
      <c r="M863" s="10" t="s">
        <v>7027</v>
      </c>
      <c r="N863" s="10" t="s">
        <v>2830</v>
      </c>
      <c r="O863" s="10" t="s">
        <v>7374</v>
      </c>
      <c r="P863" s="10" t="s">
        <v>2830</v>
      </c>
      <c r="R863" s="10" t="s">
        <v>2830</v>
      </c>
      <c r="S863" s="10" t="s">
        <v>7551</v>
      </c>
      <c r="AB863" s="11"/>
      <c r="AE863" s="10" t="s">
        <v>7655</v>
      </c>
      <c r="AF863" s="10" t="s">
        <v>7607</v>
      </c>
      <c r="AG863" s="10" t="s">
        <v>5988</v>
      </c>
    </row>
    <row r="864" spans="1:33" x14ac:dyDescent="0.3">
      <c r="A864" s="3">
        <v>863</v>
      </c>
      <c r="B864" s="3" t="s">
        <v>5992</v>
      </c>
      <c r="C864" t="s">
        <v>6081</v>
      </c>
      <c r="D864" t="s">
        <v>6328</v>
      </c>
      <c r="E864" t="s">
        <v>6578</v>
      </c>
      <c r="F864" t="s">
        <v>6809</v>
      </c>
      <c r="G864" s="1"/>
      <c r="H864">
        <v>2021</v>
      </c>
      <c r="K864" t="s">
        <v>2830</v>
      </c>
      <c r="L864" t="s">
        <v>2830</v>
      </c>
      <c r="M864" t="s">
        <v>7028</v>
      </c>
      <c r="N864" t="s">
        <v>7279</v>
      </c>
      <c r="O864" t="s">
        <v>2830</v>
      </c>
      <c r="P864" t="s">
        <v>7146</v>
      </c>
      <c r="R864" t="str">
        <f>HYPERLINK("http://dx.doi.org/10.1016/j.dss.2020.113422","http://dx.doi.org/10.1016/j.dss.2020.113422")</f>
        <v>http://dx.doi.org/10.1016/j.dss.2020.113422</v>
      </c>
      <c r="S864" t="s">
        <v>7552</v>
      </c>
      <c r="AB864" s="1"/>
      <c r="AE864" t="s">
        <v>7614</v>
      </c>
      <c r="AF864" t="s">
        <v>5981</v>
      </c>
      <c r="AG864" t="s">
        <v>5988</v>
      </c>
    </row>
    <row r="865" spans="1:33" x14ac:dyDescent="0.3">
      <c r="A865" s="4">
        <v>864</v>
      </c>
      <c r="B865" s="6" t="s">
        <v>5992</v>
      </c>
      <c r="C865" t="s">
        <v>1731</v>
      </c>
      <c r="D865" t="s">
        <v>6329</v>
      </c>
      <c r="E865" t="s">
        <v>6579</v>
      </c>
      <c r="F865" t="s">
        <v>6810</v>
      </c>
      <c r="G865" s="1"/>
      <c r="H865">
        <v>2018</v>
      </c>
      <c r="K865">
        <v>1131</v>
      </c>
      <c r="L865">
        <v>1138</v>
      </c>
      <c r="M865" t="s">
        <v>1735</v>
      </c>
      <c r="N865" t="s">
        <v>2830</v>
      </c>
      <c r="O865" t="s">
        <v>1737</v>
      </c>
      <c r="P865" t="s">
        <v>2830</v>
      </c>
      <c r="R865" t="s">
        <v>2830</v>
      </c>
      <c r="S865" t="s">
        <v>7553</v>
      </c>
      <c r="AB865" s="1"/>
      <c r="AE865" t="s">
        <v>43</v>
      </c>
      <c r="AF865" t="s">
        <v>7607</v>
      </c>
      <c r="AG865" t="s">
        <v>5988</v>
      </c>
    </row>
    <row r="866" spans="1:33" x14ac:dyDescent="0.3">
      <c r="A866" s="3">
        <v>865</v>
      </c>
      <c r="B866" s="3" t="s">
        <v>5992</v>
      </c>
      <c r="C866" t="s">
        <v>6082</v>
      </c>
      <c r="D866" t="s">
        <v>6330</v>
      </c>
      <c r="E866" t="s">
        <v>6580</v>
      </c>
      <c r="F866" t="s">
        <v>6657</v>
      </c>
      <c r="G866" s="1"/>
      <c r="H866">
        <v>2021</v>
      </c>
      <c r="K866">
        <v>57542</v>
      </c>
      <c r="L866">
        <v>57564</v>
      </c>
      <c r="M866" t="s">
        <v>7029</v>
      </c>
      <c r="N866" t="s">
        <v>148</v>
      </c>
      <c r="O866" t="s">
        <v>2830</v>
      </c>
      <c r="P866" t="s">
        <v>7147</v>
      </c>
      <c r="R866" t="str">
        <f>HYPERLINK("http://dx.doi.org/10.1109/ACCESS.2021.3071263","http://dx.doi.org/10.1109/ACCESS.2021.3071263")</f>
        <v>http://dx.doi.org/10.1109/ACCESS.2021.3071263</v>
      </c>
      <c r="S866" t="s">
        <v>7554</v>
      </c>
      <c r="AB866" s="1"/>
      <c r="AE866" t="s">
        <v>7618</v>
      </c>
      <c r="AF866" t="s">
        <v>5981</v>
      </c>
      <c r="AG866" t="s">
        <v>5988</v>
      </c>
    </row>
    <row r="867" spans="1:33" s="10" customFormat="1" x14ac:dyDescent="0.3">
      <c r="A867" s="12">
        <v>866</v>
      </c>
      <c r="B867" s="13" t="s">
        <v>5992</v>
      </c>
      <c r="C867" s="10" t="s">
        <v>1318</v>
      </c>
      <c r="D867" s="10" t="s">
        <v>6331</v>
      </c>
      <c r="E867" s="10" t="s">
        <v>2830</v>
      </c>
      <c r="F867" s="10" t="s">
        <v>6811</v>
      </c>
      <c r="G867" s="11"/>
      <c r="H867" s="10">
        <v>2009</v>
      </c>
      <c r="K867" s="10">
        <v>90</v>
      </c>
      <c r="L867" s="10">
        <v>95</v>
      </c>
      <c r="M867" s="10" t="s">
        <v>7030</v>
      </c>
      <c r="N867" s="10" t="s">
        <v>2830</v>
      </c>
      <c r="O867" s="10" t="s">
        <v>1323</v>
      </c>
      <c r="P867" s="10" t="s">
        <v>2830</v>
      </c>
      <c r="R867" s="10" t="s">
        <v>2830</v>
      </c>
      <c r="S867" s="10" t="s">
        <v>7555</v>
      </c>
      <c r="AB867" s="11"/>
      <c r="AE867" s="10" t="s">
        <v>43</v>
      </c>
      <c r="AF867" s="10" t="s">
        <v>7607</v>
      </c>
      <c r="AG867" s="10" t="s">
        <v>5988</v>
      </c>
    </row>
    <row r="868" spans="1:33" x14ac:dyDescent="0.3">
      <c r="A868" s="3">
        <v>867</v>
      </c>
      <c r="B868" s="3" t="s">
        <v>5992</v>
      </c>
      <c r="C868" t="s">
        <v>3356</v>
      </c>
      <c r="D868" t="s">
        <v>6332</v>
      </c>
      <c r="E868" t="s">
        <v>6581</v>
      </c>
      <c r="F868" t="s">
        <v>6812</v>
      </c>
      <c r="G868" s="1"/>
      <c r="H868">
        <v>2016</v>
      </c>
      <c r="K868">
        <v>103</v>
      </c>
      <c r="L868">
        <v>108</v>
      </c>
      <c r="M868" t="s">
        <v>7031</v>
      </c>
      <c r="N868" t="s">
        <v>7280</v>
      </c>
      <c r="O868" t="s">
        <v>2830</v>
      </c>
      <c r="P868" t="s">
        <v>5184</v>
      </c>
      <c r="R868" t="str">
        <f>HYPERLINK("http://dx.doi.org/10.1016/j.foodres.2016.07.002","http://dx.doi.org/10.1016/j.foodres.2016.07.002")</f>
        <v>http://dx.doi.org/10.1016/j.foodres.2016.07.002</v>
      </c>
      <c r="S868" t="s">
        <v>7556</v>
      </c>
      <c r="AB868" s="1"/>
      <c r="AE868" t="s">
        <v>7614</v>
      </c>
      <c r="AF868" t="s">
        <v>5981</v>
      </c>
      <c r="AG868" t="s">
        <v>5988</v>
      </c>
    </row>
    <row r="869" spans="1:33" x14ac:dyDescent="0.3">
      <c r="A869" s="4">
        <v>868</v>
      </c>
      <c r="B869" s="6" t="s">
        <v>5992</v>
      </c>
      <c r="C869" t="s">
        <v>6083</v>
      </c>
      <c r="D869" t="s">
        <v>6333</v>
      </c>
      <c r="E869" t="s">
        <v>6582</v>
      </c>
      <c r="F869" t="s">
        <v>6813</v>
      </c>
      <c r="G869" s="1"/>
      <c r="H869">
        <v>2012</v>
      </c>
      <c r="K869" t="s">
        <v>2830</v>
      </c>
      <c r="L869" t="s">
        <v>2830</v>
      </c>
      <c r="M869" t="s">
        <v>7032</v>
      </c>
      <c r="N869" t="s">
        <v>7281</v>
      </c>
      <c r="O869" t="s">
        <v>2830</v>
      </c>
      <c r="P869" t="s">
        <v>5210</v>
      </c>
      <c r="R869" t="str">
        <f>HYPERLINK("http://dx.doi.org/10.1145/2110356.2110360","http://dx.doi.org/10.1145/2110356.2110360")</f>
        <v>http://dx.doi.org/10.1145/2110356.2110360</v>
      </c>
      <c r="S869" t="s">
        <v>7557</v>
      </c>
      <c r="AB869" s="1"/>
      <c r="AE869" t="s">
        <v>7621</v>
      </c>
      <c r="AF869" t="s">
        <v>5981</v>
      </c>
      <c r="AG869" t="s">
        <v>5988</v>
      </c>
    </row>
    <row r="870" spans="1:33" s="10" customFormat="1" x14ac:dyDescent="0.3">
      <c r="A870" s="9">
        <v>869</v>
      </c>
      <c r="B870" s="9" t="s">
        <v>5992</v>
      </c>
      <c r="C870" s="10" t="s">
        <v>3444</v>
      </c>
      <c r="D870" s="10" t="s">
        <v>6334</v>
      </c>
      <c r="E870" s="10" t="s">
        <v>6583</v>
      </c>
      <c r="F870" s="10" t="s">
        <v>6814</v>
      </c>
      <c r="G870" s="11"/>
      <c r="H870" s="10">
        <v>2005</v>
      </c>
      <c r="K870" s="10">
        <v>180</v>
      </c>
      <c r="L870" s="10">
        <v>184</v>
      </c>
      <c r="M870" s="10" t="s">
        <v>7033</v>
      </c>
      <c r="N870" s="10" t="s">
        <v>2830</v>
      </c>
      <c r="O870" s="10" t="s">
        <v>7375</v>
      </c>
      <c r="P870" s="10" t="s">
        <v>2830</v>
      </c>
      <c r="R870" s="10" t="s">
        <v>2830</v>
      </c>
      <c r="S870" s="10" t="s">
        <v>7558</v>
      </c>
      <c r="AB870" s="11"/>
      <c r="AE870" s="10" t="s">
        <v>7656</v>
      </c>
      <c r="AF870" s="10" t="s">
        <v>7607</v>
      </c>
      <c r="AG870" s="10" t="s">
        <v>5988</v>
      </c>
    </row>
    <row r="871" spans="1:33" x14ac:dyDescent="0.3">
      <c r="A871" s="4">
        <v>870</v>
      </c>
      <c r="B871" s="6" t="s">
        <v>5992</v>
      </c>
      <c r="C871" t="s">
        <v>1983</v>
      </c>
      <c r="D871" t="s">
        <v>6335</v>
      </c>
      <c r="E871" t="s">
        <v>6584</v>
      </c>
      <c r="F871" t="s">
        <v>6815</v>
      </c>
      <c r="G871" s="1"/>
      <c r="H871">
        <v>2022</v>
      </c>
      <c r="K871">
        <v>969</v>
      </c>
      <c r="L871">
        <v>974</v>
      </c>
      <c r="M871" t="s">
        <v>7034</v>
      </c>
      <c r="N871" t="s">
        <v>1988</v>
      </c>
      <c r="O871" t="s">
        <v>1989</v>
      </c>
      <c r="P871" t="s">
        <v>1990</v>
      </c>
      <c r="R871" t="str">
        <f>HYPERLINK("http://dx.doi.org/10.1109/EDUCON52537.2022.9766709","http://dx.doi.org/10.1109/EDUCON52537.2022.9766709")</f>
        <v>http://dx.doi.org/10.1109/EDUCON52537.2022.9766709</v>
      </c>
      <c r="S871" t="s">
        <v>7559</v>
      </c>
      <c r="AB871" s="1"/>
      <c r="AE871" t="s">
        <v>43</v>
      </c>
      <c r="AF871" t="s">
        <v>7607</v>
      </c>
      <c r="AG871" t="s">
        <v>5988</v>
      </c>
    </row>
    <row r="872" spans="1:33" x14ac:dyDescent="0.3">
      <c r="A872" s="3">
        <v>871</v>
      </c>
      <c r="B872" s="3" t="s">
        <v>5992</v>
      </c>
      <c r="C872" t="s">
        <v>6084</v>
      </c>
      <c r="D872" t="s">
        <v>6336</v>
      </c>
      <c r="E872" t="s">
        <v>6585</v>
      </c>
      <c r="F872" t="s">
        <v>6816</v>
      </c>
      <c r="G872" s="1"/>
      <c r="H872">
        <v>2021</v>
      </c>
      <c r="K872">
        <v>364</v>
      </c>
      <c r="L872">
        <v>379</v>
      </c>
      <c r="M872" t="s">
        <v>7035</v>
      </c>
      <c r="N872" t="s">
        <v>7282</v>
      </c>
      <c r="O872" t="s">
        <v>2830</v>
      </c>
      <c r="P872" t="s">
        <v>7148</v>
      </c>
      <c r="R872" t="str">
        <f>HYPERLINK("http://dx.doi.org/10.15507/2658-4123.031.202103.364-379","http://dx.doi.org/10.15507/2658-4123.031.202103.364-379")</f>
        <v>http://dx.doi.org/10.15507/2658-4123.031.202103.364-379</v>
      </c>
      <c r="S872" t="s">
        <v>7560</v>
      </c>
      <c r="AB872" s="1"/>
      <c r="AE872" t="s">
        <v>7657</v>
      </c>
      <c r="AF872" t="s">
        <v>5981</v>
      </c>
      <c r="AG872" t="s">
        <v>5990</v>
      </c>
    </row>
    <row r="873" spans="1:33" x14ac:dyDescent="0.3">
      <c r="A873" s="4">
        <v>872</v>
      </c>
      <c r="B873" s="6" t="s">
        <v>5992</v>
      </c>
      <c r="C873" t="s">
        <v>3241</v>
      </c>
      <c r="D873" t="s">
        <v>6337</v>
      </c>
      <c r="E873" t="s">
        <v>6586</v>
      </c>
      <c r="F873" t="s">
        <v>6817</v>
      </c>
      <c r="G873" s="1"/>
      <c r="H873">
        <v>2021</v>
      </c>
      <c r="K873">
        <v>623</v>
      </c>
      <c r="L873">
        <v>629</v>
      </c>
      <c r="M873" t="s">
        <v>7036</v>
      </c>
      <c r="N873" t="s">
        <v>7245</v>
      </c>
      <c r="O873" t="s">
        <v>7376</v>
      </c>
      <c r="P873" t="s">
        <v>5112</v>
      </c>
      <c r="R873" t="str">
        <f>HYPERLINK("http://dx.doi.org/10.1007/978-3-030-75018-3_45","http://dx.doi.org/10.1007/978-3-030-75018-3_45")</f>
        <v>http://dx.doi.org/10.1007/978-3-030-75018-3_45</v>
      </c>
      <c r="S873" t="s">
        <v>7561</v>
      </c>
      <c r="AB873" s="1"/>
      <c r="AE873" t="s">
        <v>7615</v>
      </c>
      <c r="AF873" t="s">
        <v>7607</v>
      </c>
      <c r="AG873" t="s">
        <v>5988</v>
      </c>
    </row>
    <row r="874" spans="1:33" s="10" customFormat="1" x14ac:dyDescent="0.3">
      <c r="A874" s="9">
        <v>873</v>
      </c>
      <c r="B874" s="9" t="s">
        <v>5992</v>
      </c>
      <c r="C874" s="10" t="s">
        <v>3459</v>
      </c>
      <c r="D874" s="10" t="s">
        <v>6338</v>
      </c>
      <c r="E874" s="10" t="s">
        <v>2830</v>
      </c>
      <c r="F874" s="10" t="s">
        <v>6818</v>
      </c>
      <c r="G874" s="11"/>
      <c r="H874" s="10">
        <v>1999</v>
      </c>
      <c r="K874" s="10">
        <v>212</v>
      </c>
      <c r="L874" s="10">
        <v>217</v>
      </c>
      <c r="M874" s="10" t="s">
        <v>7037</v>
      </c>
      <c r="N874" s="10" t="s">
        <v>2830</v>
      </c>
      <c r="O874" s="10" t="s">
        <v>713</v>
      </c>
      <c r="P874" s="10" t="s">
        <v>714</v>
      </c>
      <c r="R874" s="10" t="str">
        <f>HYPERLINK("http://dx.doi.org/10.1109/TDC.1999.755344","http://dx.doi.org/10.1109/TDC.1999.755344")</f>
        <v>http://dx.doi.org/10.1109/TDC.1999.755344</v>
      </c>
      <c r="S874" s="10" t="s">
        <v>7562</v>
      </c>
      <c r="AB874" s="11"/>
      <c r="AE874" s="10" t="s">
        <v>43</v>
      </c>
      <c r="AF874" s="10" t="s">
        <v>7607</v>
      </c>
      <c r="AG874" s="10" t="s">
        <v>5988</v>
      </c>
    </row>
    <row r="875" spans="1:33" x14ac:dyDescent="0.3">
      <c r="A875" s="4">
        <v>874</v>
      </c>
      <c r="B875" s="6" t="s">
        <v>5992</v>
      </c>
      <c r="C875" t="s">
        <v>6085</v>
      </c>
      <c r="D875" t="s">
        <v>6339</v>
      </c>
      <c r="E875" t="s">
        <v>6587</v>
      </c>
      <c r="F875" t="s">
        <v>6791</v>
      </c>
      <c r="G875" s="1"/>
      <c r="H875">
        <v>2017</v>
      </c>
      <c r="K875">
        <v>893</v>
      </c>
      <c r="L875">
        <v>913</v>
      </c>
      <c r="M875" t="s">
        <v>7038</v>
      </c>
      <c r="N875" t="s">
        <v>7268</v>
      </c>
      <c r="O875" t="s">
        <v>2830</v>
      </c>
      <c r="P875" t="s">
        <v>7149</v>
      </c>
      <c r="R875" t="str">
        <f>HYPERLINK("http://dx.doi.org/10.1109/TR.2017.2693821","http://dx.doi.org/10.1109/TR.2017.2693821")</f>
        <v>http://dx.doi.org/10.1109/TR.2017.2693821</v>
      </c>
      <c r="S875" t="s">
        <v>7563</v>
      </c>
      <c r="AB875" s="1"/>
      <c r="AE875" t="s">
        <v>7618</v>
      </c>
      <c r="AF875" t="s">
        <v>5981</v>
      </c>
      <c r="AG875" t="s">
        <v>5988</v>
      </c>
    </row>
    <row r="876" spans="1:33" s="10" customFormat="1" x14ac:dyDescent="0.3">
      <c r="A876" s="9">
        <v>875</v>
      </c>
      <c r="B876" s="9" t="s">
        <v>5992</v>
      </c>
      <c r="C876" s="10" t="s">
        <v>3427</v>
      </c>
      <c r="D876" s="10" t="s">
        <v>6340</v>
      </c>
      <c r="E876" s="10" t="s">
        <v>6588</v>
      </c>
      <c r="F876" s="10" t="s">
        <v>6819</v>
      </c>
      <c r="G876" s="11"/>
      <c r="H876" s="10">
        <v>2008</v>
      </c>
      <c r="K876" s="10">
        <v>3585</v>
      </c>
      <c r="L876" s="10">
        <v>3597</v>
      </c>
      <c r="M876" s="10" t="s">
        <v>7039</v>
      </c>
      <c r="N876" s="10" t="s">
        <v>1119</v>
      </c>
      <c r="O876" s="10" t="s">
        <v>1120</v>
      </c>
      <c r="P876" s="10" t="s">
        <v>2830</v>
      </c>
      <c r="R876" s="10" t="s">
        <v>2830</v>
      </c>
      <c r="S876" s="10" t="s">
        <v>2830</v>
      </c>
      <c r="AB876" s="11"/>
      <c r="AE876" s="10" t="s">
        <v>43</v>
      </c>
      <c r="AF876" s="10" t="s">
        <v>7607</v>
      </c>
      <c r="AG876" s="10" t="s">
        <v>5988</v>
      </c>
    </row>
    <row r="877" spans="1:33" s="10" customFormat="1" x14ac:dyDescent="0.3">
      <c r="A877" s="12">
        <v>876</v>
      </c>
      <c r="B877" s="13" t="s">
        <v>5992</v>
      </c>
      <c r="C877" s="10" t="s">
        <v>3461</v>
      </c>
      <c r="D877" s="10" t="s">
        <v>6341</v>
      </c>
      <c r="E877" s="10" t="s">
        <v>2830</v>
      </c>
      <c r="F877" s="10" t="s">
        <v>6820</v>
      </c>
      <c r="G877" s="11"/>
      <c r="H877" s="10">
        <v>1997</v>
      </c>
      <c r="K877" s="10">
        <v>940</v>
      </c>
      <c r="L877" s="10">
        <v>944</v>
      </c>
      <c r="M877" s="10" t="s">
        <v>4627</v>
      </c>
      <c r="N877" s="10" t="s">
        <v>7283</v>
      </c>
      <c r="O877" s="10" t="s">
        <v>2830</v>
      </c>
      <c r="P877" s="10" t="s">
        <v>5236</v>
      </c>
      <c r="R877" s="10" t="str">
        <f>HYPERLINK("http://dx.doi.org/10.1016/S0168-583X(97)00035-9","http://dx.doi.org/10.1016/S0168-583X(97)00035-9")</f>
        <v>http://dx.doi.org/10.1016/S0168-583X(97)00035-9</v>
      </c>
      <c r="S877" s="10" t="s">
        <v>2830</v>
      </c>
      <c r="AB877" s="11"/>
      <c r="AE877" s="10" t="s">
        <v>7619</v>
      </c>
      <c r="AF877" s="10" t="s">
        <v>7609</v>
      </c>
      <c r="AG877" s="10" t="s">
        <v>5988</v>
      </c>
    </row>
    <row r="878" spans="1:33" x14ac:dyDescent="0.3">
      <c r="A878" s="3">
        <v>877</v>
      </c>
      <c r="B878" s="3" t="s">
        <v>5992</v>
      </c>
      <c r="C878" t="s">
        <v>6086</v>
      </c>
      <c r="D878" t="s">
        <v>6342</v>
      </c>
      <c r="E878" t="s">
        <v>6589</v>
      </c>
      <c r="F878" t="s">
        <v>6821</v>
      </c>
      <c r="G878" s="1"/>
      <c r="H878" t="s">
        <v>2830</v>
      </c>
      <c r="K878" t="s">
        <v>2830</v>
      </c>
      <c r="L878" t="s">
        <v>2830</v>
      </c>
      <c r="M878" t="s">
        <v>7040</v>
      </c>
      <c r="N878" t="s">
        <v>7284</v>
      </c>
      <c r="O878" t="s">
        <v>2830</v>
      </c>
      <c r="P878" t="s">
        <v>7150</v>
      </c>
      <c r="R878" t="str">
        <f>HYPERLINK("http://dx.doi.org/10.1002/dac.5296","http://dx.doi.org/10.1002/dac.5296")</f>
        <v>http://dx.doi.org/10.1002/dac.5296</v>
      </c>
      <c r="S878" t="s">
        <v>7564</v>
      </c>
      <c r="AB878" s="1"/>
      <c r="AE878" t="s">
        <v>7626</v>
      </c>
      <c r="AF878" t="s">
        <v>7608</v>
      </c>
      <c r="AG878" t="s">
        <v>5988</v>
      </c>
    </row>
    <row r="879" spans="1:33" x14ac:dyDescent="0.3">
      <c r="A879" s="4">
        <v>878</v>
      </c>
      <c r="B879" s="6" t="s">
        <v>5992</v>
      </c>
      <c r="C879" t="s">
        <v>6087</v>
      </c>
      <c r="D879" t="s">
        <v>6343</v>
      </c>
      <c r="E879" t="s">
        <v>2830</v>
      </c>
      <c r="F879" t="s">
        <v>6822</v>
      </c>
      <c r="G879" s="1"/>
      <c r="H879">
        <v>2018</v>
      </c>
      <c r="K879" t="s">
        <v>2830</v>
      </c>
      <c r="L879" t="s">
        <v>2830</v>
      </c>
      <c r="M879" t="s">
        <v>7041</v>
      </c>
      <c r="N879" t="s">
        <v>7285</v>
      </c>
      <c r="O879" t="s">
        <v>7377</v>
      </c>
      <c r="P879" t="s">
        <v>7151</v>
      </c>
      <c r="R879" t="str">
        <f>HYPERLINK("http://dx.doi.org/10.1063/1.5039117","http://dx.doi.org/10.1063/1.5039117")</f>
        <v>http://dx.doi.org/10.1063/1.5039117</v>
      </c>
      <c r="S879" t="s">
        <v>7565</v>
      </c>
      <c r="AB879" s="1"/>
      <c r="AE879" t="s">
        <v>7651</v>
      </c>
      <c r="AF879" t="s">
        <v>7607</v>
      </c>
      <c r="AG879" t="s">
        <v>5988</v>
      </c>
    </row>
    <row r="880" spans="1:33" x14ac:dyDescent="0.3">
      <c r="A880" s="3">
        <v>879</v>
      </c>
      <c r="B880" s="3" t="s">
        <v>5992</v>
      </c>
      <c r="C880" t="s">
        <v>6088</v>
      </c>
      <c r="D880" t="s">
        <v>6344</v>
      </c>
      <c r="E880" t="s">
        <v>6590</v>
      </c>
      <c r="F880" t="s">
        <v>6823</v>
      </c>
      <c r="G880" s="1"/>
      <c r="H880">
        <v>2022</v>
      </c>
      <c r="K880" t="s">
        <v>2830</v>
      </c>
      <c r="L880" t="s">
        <v>2830</v>
      </c>
      <c r="M880" t="s">
        <v>7042</v>
      </c>
      <c r="N880" t="s">
        <v>7286</v>
      </c>
      <c r="O880" t="s">
        <v>2830</v>
      </c>
      <c r="P880" t="s">
        <v>7152</v>
      </c>
      <c r="R880" t="str">
        <f>HYPERLINK("http://dx.doi.org/10.1016/j.addma.2022.103007","http://dx.doi.org/10.1016/j.addma.2022.103007")</f>
        <v>http://dx.doi.org/10.1016/j.addma.2022.103007</v>
      </c>
      <c r="S880" t="s">
        <v>7566</v>
      </c>
      <c r="AB880" s="1"/>
      <c r="AE880" t="s">
        <v>7614</v>
      </c>
      <c r="AF880" t="s">
        <v>5981</v>
      </c>
      <c r="AG880" t="s">
        <v>5988</v>
      </c>
    </row>
    <row r="881" spans="1:33" x14ac:dyDescent="0.3">
      <c r="A881" s="4">
        <v>880</v>
      </c>
      <c r="B881" s="6" t="s">
        <v>5992</v>
      </c>
      <c r="C881" t="s">
        <v>6089</v>
      </c>
      <c r="D881" t="s">
        <v>6345</v>
      </c>
      <c r="E881" t="s">
        <v>6591</v>
      </c>
      <c r="F881" t="s">
        <v>6824</v>
      </c>
      <c r="G881" s="1"/>
      <c r="H881">
        <v>2022</v>
      </c>
      <c r="K881">
        <v>181</v>
      </c>
      <c r="L881">
        <v>204</v>
      </c>
      <c r="M881" t="s">
        <v>7043</v>
      </c>
      <c r="N881" t="s">
        <v>7287</v>
      </c>
      <c r="O881" t="s">
        <v>2830</v>
      </c>
      <c r="P881" t="s">
        <v>7153</v>
      </c>
      <c r="R881" t="str">
        <f>HYPERLINK("http://dx.doi.org/10.1080/17452759.2022.2028380","http://dx.doi.org/10.1080/17452759.2022.2028380")</f>
        <v>http://dx.doi.org/10.1080/17452759.2022.2028380</v>
      </c>
      <c r="S881" t="s">
        <v>7567</v>
      </c>
      <c r="AB881" s="1"/>
      <c r="AE881" t="s">
        <v>7658</v>
      </c>
      <c r="AF881" t="s">
        <v>5981</v>
      </c>
      <c r="AG881" t="s">
        <v>5988</v>
      </c>
    </row>
    <row r="882" spans="1:33" x14ac:dyDescent="0.3">
      <c r="A882" s="3">
        <v>881</v>
      </c>
      <c r="B882" s="3" t="s">
        <v>5992</v>
      </c>
      <c r="C882" t="s">
        <v>6090</v>
      </c>
      <c r="D882" t="s">
        <v>6346</v>
      </c>
      <c r="E882" t="s">
        <v>6592</v>
      </c>
      <c r="F882" t="s">
        <v>6825</v>
      </c>
      <c r="G882" s="1"/>
      <c r="H882" t="s">
        <v>2830</v>
      </c>
      <c r="K882" t="s">
        <v>2830</v>
      </c>
      <c r="L882" t="s">
        <v>2830</v>
      </c>
      <c r="M882" t="s">
        <v>7044</v>
      </c>
      <c r="N882" t="s">
        <v>7288</v>
      </c>
      <c r="O882" t="s">
        <v>2830</v>
      </c>
      <c r="P882" t="s">
        <v>7154</v>
      </c>
      <c r="R882" t="str">
        <f>HYPERLINK("http://dx.doi.org/10.1002/cjce.24701","http://dx.doi.org/10.1002/cjce.24701")</f>
        <v>http://dx.doi.org/10.1002/cjce.24701</v>
      </c>
      <c r="S882" t="s">
        <v>7568</v>
      </c>
      <c r="AB882" s="1"/>
      <c r="AE882" t="s">
        <v>7626</v>
      </c>
      <c r="AF882" t="s">
        <v>7608</v>
      </c>
      <c r="AG882" t="s">
        <v>5988</v>
      </c>
    </row>
    <row r="883" spans="1:33" x14ac:dyDescent="0.3">
      <c r="A883" s="4">
        <v>882</v>
      </c>
      <c r="B883" s="6" t="s">
        <v>5992</v>
      </c>
      <c r="C883" t="s">
        <v>6091</v>
      </c>
      <c r="D883" t="s">
        <v>6347</v>
      </c>
      <c r="E883" t="s">
        <v>6593</v>
      </c>
      <c r="F883" t="s">
        <v>6826</v>
      </c>
      <c r="G883" s="1"/>
      <c r="H883">
        <v>2021</v>
      </c>
      <c r="K883">
        <v>7480</v>
      </c>
      <c r="L883">
        <v>7488</v>
      </c>
      <c r="M883" t="s">
        <v>7045</v>
      </c>
      <c r="N883" t="s">
        <v>7289</v>
      </c>
      <c r="O883" t="s">
        <v>2830</v>
      </c>
      <c r="P883" t="s">
        <v>7155</v>
      </c>
      <c r="R883" t="str">
        <f>HYPERLINK("http://dx.doi.org/10.3168/jds.2020-19808","http://dx.doi.org/10.3168/jds.2020-19808")</f>
        <v>http://dx.doi.org/10.3168/jds.2020-19808</v>
      </c>
      <c r="S883" t="s">
        <v>7569</v>
      </c>
      <c r="AB883" s="1"/>
      <c r="AE883" t="s">
        <v>7613</v>
      </c>
      <c r="AF883" t="s">
        <v>5981</v>
      </c>
      <c r="AG883" t="s">
        <v>5988</v>
      </c>
    </row>
    <row r="884" spans="1:33" x14ac:dyDescent="0.3">
      <c r="A884" s="3">
        <v>883</v>
      </c>
      <c r="B884" s="3" t="s">
        <v>5992</v>
      </c>
      <c r="C884" t="s">
        <v>6092</v>
      </c>
      <c r="D884" t="s">
        <v>6348</v>
      </c>
      <c r="E884" t="s">
        <v>6594</v>
      </c>
      <c r="F884" t="s">
        <v>6827</v>
      </c>
      <c r="G884" s="1"/>
      <c r="H884">
        <v>2022</v>
      </c>
      <c r="K884" t="s">
        <v>2830</v>
      </c>
      <c r="L884" t="s">
        <v>2830</v>
      </c>
      <c r="M884" t="s">
        <v>7046</v>
      </c>
      <c r="N884" t="s">
        <v>7290</v>
      </c>
      <c r="O884" t="s">
        <v>2830</v>
      </c>
      <c r="P884" t="s">
        <v>7156</v>
      </c>
      <c r="R884" t="str">
        <f>HYPERLINK("http://dx.doi.org/10.1016/j.measurement.2022.110939","http://dx.doi.org/10.1016/j.measurement.2022.110939")</f>
        <v>http://dx.doi.org/10.1016/j.measurement.2022.110939</v>
      </c>
      <c r="S884" t="s">
        <v>7570</v>
      </c>
      <c r="AB884" s="1"/>
      <c r="AE884" t="s">
        <v>7625</v>
      </c>
      <c r="AF884" t="s">
        <v>5985</v>
      </c>
      <c r="AG884" t="s">
        <v>5988</v>
      </c>
    </row>
    <row r="885" spans="1:33" x14ac:dyDescent="0.3">
      <c r="A885" s="4">
        <v>884</v>
      </c>
      <c r="B885" s="6" t="s">
        <v>5992</v>
      </c>
      <c r="C885" t="s">
        <v>1660</v>
      </c>
      <c r="D885" t="s">
        <v>6349</v>
      </c>
      <c r="E885" t="s">
        <v>6595</v>
      </c>
      <c r="F885" t="s">
        <v>6657</v>
      </c>
      <c r="G885" s="1"/>
      <c r="H885">
        <v>2021</v>
      </c>
      <c r="K885">
        <v>117140</v>
      </c>
      <c r="L885">
        <v>117152</v>
      </c>
      <c r="M885" t="s">
        <v>1663</v>
      </c>
      <c r="N885" t="s">
        <v>148</v>
      </c>
      <c r="O885" t="s">
        <v>2830</v>
      </c>
      <c r="P885" t="s">
        <v>1664</v>
      </c>
      <c r="R885" t="str">
        <f>HYPERLINK("http://dx.doi.org/10.1109/ACCESS.2021.3106791","http://dx.doi.org/10.1109/ACCESS.2021.3106791")</f>
        <v>http://dx.doi.org/10.1109/ACCESS.2021.3106791</v>
      </c>
      <c r="S885" t="s">
        <v>7571</v>
      </c>
      <c r="AB885" s="1"/>
      <c r="AE885" t="s">
        <v>7618</v>
      </c>
      <c r="AF885" t="s">
        <v>5981</v>
      </c>
      <c r="AG885" t="s">
        <v>5988</v>
      </c>
    </row>
    <row r="886" spans="1:33" x14ac:dyDescent="0.3">
      <c r="A886" s="3">
        <v>885</v>
      </c>
      <c r="B886" s="3" t="s">
        <v>5992</v>
      </c>
      <c r="C886" t="s">
        <v>3216</v>
      </c>
      <c r="D886" t="s">
        <v>6350</v>
      </c>
      <c r="E886" t="s">
        <v>6596</v>
      </c>
      <c r="F886" t="s">
        <v>6828</v>
      </c>
      <c r="G886" s="1"/>
      <c r="H886">
        <v>2021</v>
      </c>
      <c r="K886">
        <v>326</v>
      </c>
      <c r="L886">
        <v>341</v>
      </c>
      <c r="M886" t="s">
        <v>7047</v>
      </c>
      <c r="N886" t="s">
        <v>7291</v>
      </c>
      <c r="O886" t="s">
        <v>2830</v>
      </c>
      <c r="P886" t="s">
        <v>5096</v>
      </c>
      <c r="R886" t="str">
        <f>HYPERLINK("http://dx.doi.org/10.1177/0739456X18791716","http://dx.doi.org/10.1177/0739456X18791716")</f>
        <v>http://dx.doi.org/10.1177/0739456X18791716</v>
      </c>
      <c r="S886" t="s">
        <v>7572</v>
      </c>
      <c r="AB886" s="1"/>
      <c r="AE886" t="s">
        <v>7659</v>
      </c>
      <c r="AF886" t="s">
        <v>5981</v>
      </c>
      <c r="AG886" t="s">
        <v>5988</v>
      </c>
    </row>
    <row r="887" spans="1:33" x14ac:dyDescent="0.3">
      <c r="A887" s="4">
        <v>886</v>
      </c>
      <c r="B887" s="6" t="s">
        <v>5992</v>
      </c>
      <c r="C887" t="s">
        <v>3388</v>
      </c>
      <c r="D887" t="s">
        <v>6351</v>
      </c>
      <c r="E887" t="s">
        <v>6597</v>
      </c>
      <c r="F887" t="s">
        <v>6829</v>
      </c>
      <c r="G887" s="1"/>
      <c r="H887">
        <v>2013</v>
      </c>
      <c r="K887" t="s">
        <v>7098</v>
      </c>
      <c r="L887" t="s">
        <v>7101</v>
      </c>
      <c r="M887" t="s">
        <v>7048</v>
      </c>
      <c r="N887" t="s">
        <v>7292</v>
      </c>
      <c r="O887" t="s">
        <v>2830</v>
      </c>
      <c r="P887" t="s">
        <v>5200</v>
      </c>
      <c r="R887" t="str">
        <f>HYPERLINK("http://dx.doi.org/10.1111/hae.12170","http://dx.doi.org/10.1111/hae.12170")</f>
        <v>http://dx.doi.org/10.1111/hae.12170</v>
      </c>
      <c r="S887" t="s">
        <v>7573</v>
      </c>
      <c r="AB887" s="1"/>
      <c r="AE887" t="s">
        <v>7632</v>
      </c>
      <c r="AF887" t="s">
        <v>5981</v>
      </c>
      <c r="AG887" t="s">
        <v>5988</v>
      </c>
    </row>
    <row r="888" spans="1:33" x14ac:dyDescent="0.3">
      <c r="A888" s="3">
        <v>887</v>
      </c>
      <c r="B888" s="3" t="s">
        <v>5992</v>
      </c>
      <c r="C888" t="s">
        <v>6093</v>
      </c>
      <c r="D888" t="s">
        <v>6352</v>
      </c>
      <c r="E888" t="s">
        <v>6598</v>
      </c>
      <c r="F888" t="s">
        <v>6830</v>
      </c>
      <c r="G888" s="1"/>
      <c r="H888">
        <v>2013</v>
      </c>
      <c r="K888">
        <v>413</v>
      </c>
      <c r="L888">
        <v>424</v>
      </c>
      <c r="M888" t="s">
        <v>7049</v>
      </c>
      <c r="N888" t="s">
        <v>7293</v>
      </c>
      <c r="O888" t="s">
        <v>2830</v>
      </c>
      <c r="P888" t="s">
        <v>7157</v>
      </c>
      <c r="R888" t="str">
        <f>HYPERLINK("http://dx.doi.org/10.1007/s10126-013-9493-4","http://dx.doi.org/10.1007/s10126-013-9493-4")</f>
        <v>http://dx.doi.org/10.1007/s10126-013-9493-4</v>
      </c>
      <c r="S888" t="s">
        <v>7574</v>
      </c>
      <c r="AB888" s="1"/>
      <c r="AE888" t="s">
        <v>7611</v>
      </c>
      <c r="AF888" t="s">
        <v>5981</v>
      </c>
      <c r="AG888" t="s">
        <v>5988</v>
      </c>
    </row>
    <row r="889" spans="1:33" x14ac:dyDescent="0.3">
      <c r="A889" s="4">
        <v>888</v>
      </c>
      <c r="B889" s="6" t="s">
        <v>5992</v>
      </c>
      <c r="C889" t="s">
        <v>1744</v>
      </c>
      <c r="D889" t="s">
        <v>6353</v>
      </c>
      <c r="E889" t="s">
        <v>6599</v>
      </c>
      <c r="F889" t="s">
        <v>6831</v>
      </c>
      <c r="G889" s="1"/>
      <c r="H889">
        <v>2021</v>
      </c>
      <c r="K889">
        <v>82</v>
      </c>
      <c r="L889">
        <v>86</v>
      </c>
      <c r="M889" t="s">
        <v>7050</v>
      </c>
      <c r="N889" t="s">
        <v>2830</v>
      </c>
      <c r="O889" t="s">
        <v>1749</v>
      </c>
      <c r="P889" t="s">
        <v>1750</v>
      </c>
      <c r="R889" t="str">
        <f>HYPERLINK("http://dx.doi.org/10.1109/CHASE52844.2021.00016","http://dx.doi.org/10.1109/CHASE52844.2021.00016")</f>
        <v>http://dx.doi.org/10.1109/CHASE52844.2021.00016</v>
      </c>
      <c r="S889" t="s">
        <v>2830</v>
      </c>
      <c r="AB889" s="1"/>
      <c r="AE889" t="s">
        <v>43</v>
      </c>
      <c r="AF889" t="s">
        <v>7607</v>
      </c>
      <c r="AG889" t="s">
        <v>5988</v>
      </c>
    </row>
    <row r="890" spans="1:33" x14ac:dyDescent="0.3">
      <c r="A890" s="3">
        <v>889</v>
      </c>
      <c r="B890" s="3" t="s">
        <v>5992</v>
      </c>
      <c r="C890" t="s">
        <v>6094</v>
      </c>
      <c r="D890" t="s">
        <v>6354</v>
      </c>
      <c r="E890" t="s">
        <v>2830</v>
      </c>
      <c r="F890" t="s">
        <v>6832</v>
      </c>
      <c r="G890" s="1"/>
      <c r="H890">
        <v>2016</v>
      </c>
      <c r="K890">
        <v>309</v>
      </c>
      <c r="L890">
        <v>319</v>
      </c>
      <c r="M890" t="s">
        <v>4508</v>
      </c>
      <c r="N890" t="s">
        <v>7294</v>
      </c>
      <c r="O890" t="s">
        <v>2830</v>
      </c>
      <c r="P890" t="s">
        <v>7158</v>
      </c>
      <c r="R890" t="str">
        <f>HYPERLINK("http://dx.doi.org/10.32964/TJ15.5.309","http://dx.doi.org/10.32964/TJ15.5.309")</f>
        <v>http://dx.doi.org/10.32964/TJ15.5.309</v>
      </c>
      <c r="S890" t="s">
        <v>2830</v>
      </c>
      <c r="AB890" s="1"/>
      <c r="AE890" t="s">
        <v>7660</v>
      </c>
      <c r="AF890" t="s">
        <v>5981</v>
      </c>
      <c r="AG890" t="s">
        <v>5988</v>
      </c>
    </row>
    <row r="891" spans="1:33" x14ac:dyDescent="0.3">
      <c r="A891" s="4">
        <v>890</v>
      </c>
      <c r="B891" s="6" t="s">
        <v>5992</v>
      </c>
      <c r="C891" t="s">
        <v>6095</v>
      </c>
      <c r="D891" t="s">
        <v>6355</v>
      </c>
      <c r="E891" t="s">
        <v>6600</v>
      </c>
      <c r="F891" t="s">
        <v>6833</v>
      </c>
      <c r="G891" s="1"/>
      <c r="H891">
        <v>2014</v>
      </c>
      <c r="K891" t="s">
        <v>2830</v>
      </c>
      <c r="L891" t="s">
        <v>2830</v>
      </c>
      <c r="M891" t="s">
        <v>7051</v>
      </c>
      <c r="N891" t="s">
        <v>7295</v>
      </c>
      <c r="O891" t="s">
        <v>2830</v>
      </c>
      <c r="P891" t="s">
        <v>7159</v>
      </c>
      <c r="R891" t="str">
        <f>HYPERLINK("http://dx.doi.org/10.1186/1475-2859-13-85","http://dx.doi.org/10.1186/1475-2859-13-85")</f>
        <v>http://dx.doi.org/10.1186/1475-2859-13-85</v>
      </c>
      <c r="S891" t="s">
        <v>2830</v>
      </c>
      <c r="AB891" s="1"/>
      <c r="AE891" t="s">
        <v>7661</v>
      </c>
      <c r="AF891" t="s">
        <v>5981</v>
      </c>
      <c r="AG891" t="s">
        <v>5988</v>
      </c>
    </row>
    <row r="892" spans="1:33" x14ac:dyDescent="0.3">
      <c r="A892" s="3">
        <v>891</v>
      </c>
      <c r="B892" s="3" t="s">
        <v>5992</v>
      </c>
      <c r="C892" t="s">
        <v>6096</v>
      </c>
      <c r="D892" t="s">
        <v>6356</v>
      </c>
      <c r="E892" t="s">
        <v>6601</v>
      </c>
      <c r="F892" t="s">
        <v>6834</v>
      </c>
      <c r="G892" s="1"/>
      <c r="H892">
        <v>2012</v>
      </c>
      <c r="K892" t="s">
        <v>2830</v>
      </c>
      <c r="L892" t="s">
        <v>2830</v>
      </c>
      <c r="M892" t="s">
        <v>1298</v>
      </c>
      <c r="N892" t="s">
        <v>7296</v>
      </c>
      <c r="O892" t="s">
        <v>1300</v>
      </c>
      <c r="P892" t="s">
        <v>2830</v>
      </c>
      <c r="R892" t="s">
        <v>2830</v>
      </c>
      <c r="S892" t="s">
        <v>2830</v>
      </c>
      <c r="AB892" s="1"/>
      <c r="AE892" t="s">
        <v>43</v>
      </c>
      <c r="AF892" t="s">
        <v>7607</v>
      </c>
      <c r="AG892" t="s">
        <v>5988</v>
      </c>
    </row>
    <row r="893" spans="1:33" s="10" customFormat="1" x14ac:dyDescent="0.3">
      <c r="A893" s="12">
        <v>892</v>
      </c>
      <c r="B893" s="13" t="s">
        <v>5992</v>
      </c>
      <c r="C893" s="10" t="s">
        <v>6097</v>
      </c>
      <c r="D893" s="10" t="s">
        <v>6357</v>
      </c>
      <c r="E893" s="10" t="s">
        <v>2830</v>
      </c>
      <c r="F893" s="10" t="s">
        <v>6835</v>
      </c>
      <c r="G893" s="11"/>
      <c r="H893" s="10">
        <v>2007</v>
      </c>
      <c r="K893" s="10">
        <v>18</v>
      </c>
      <c r="L893" s="10">
        <v>20</v>
      </c>
      <c r="M893" s="10" t="s">
        <v>7052</v>
      </c>
      <c r="N893" s="10" t="s">
        <v>7297</v>
      </c>
      <c r="O893" s="10" t="s">
        <v>2830</v>
      </c>
      <c r="P893" s="10" t="s">
        <v>2830</v>
      </c>
      <c r="R893" s="10" t="s">
        <v>2830</v>
      </c>
      <c r="S893" s="10" t="s">
        <v>2830</v>
      </c>
      <c r="AB893" s="11"/>
      <c r="AE893" s="10" t="s">
        <v>7662</v>
      </c>
      <c r="AF893" s="10" t="s">
        <v>5981</v>
      </c>
      <c r="AG893" s="10" t="s">
        <v>5988</v>
      </c>
    </row>
    <row r="894" spans="1:33" x14ac:dyDescent="0.3">
      <c r="A894" s="3">
        <v>893</v>
      </c>
      <c r="B894" s="3" t="s">
        <v>5992</v>
      </c>
      <c r="C894" t="s">
        <v>6098</v>
      </c>
      <c r="D894" t="s">
        <v>6358</v>
      </c>
      <c r="E894" t="s">
        <v>6602</v>
      </c>
      <c r="F894" t="s">
        <v>6836</v>
      </c>
      <c r="G894" s="1"/>
      <c r="H894">
        <v>2015</v>
      </c>
      <c r="K894">
        <v>292</v>
      </c>
      <c r="L894">
        <v>304</v>
      </c>
      <c r="M894" t="s">
        <v>7053</v>
      </c>
      <c r="N894" t="s">
        <v>7298</v>
      </c>
      <c r="O894" t="s">
        <v>2830</v>
      </c>
      <c r="P894" t="s">
        <v>7160</v>
      </c>
      <c r="R894" t="str">
        <f>HYPERLINK("http://dx.doi.org/10.1007/s13361-014-1058-x","http://dx.doi.org/10.1007/s13361-014-1058-x")</f>
        <v>http://dx.doi.org/10.1007/s13361-014-1058-x</v>
      </c>
      <c r="S894" t="s">
        <v>7575</v>
      </c>
      <c r="AB894" s="1"/>
      <c r="AE894" t="s">
        <v>7663</v>
      </c>
      <c r="AF894" t="s">
        <v>5981</v>
      </c>
      <c r="AG894" t="s">
        <v>5988</v>
      </c>
    </row>
    <row r="895" spans="1:33" x14ac:dyDescent="0.3">
      <c r="A895" s="4">
        <v>894</v>
      </c>
      <c r="B895" s="6" t="s">
        <v>5992</v>
      </c>
      <c r="C895" t="s">
        <v>3178</v>
      </c>
      <c r="D895" t="s">
        <v>6359</v>
      </c>
      <c r="E895" t="s">
        <v>6603</v>
      </c>
      <c r="F895" t="s">
        <v>6837</v>
      </c>
      <c r="G895" s="1"/>
      <c r="H895">
        <v>2022</v>
      </c>
      <c r="K895" t="s">
        <v>2830</v>
      </c>
      <c r="L895" t="s">
        <v>2830</v>
      </c>
      <c r="M895" t="s">
        <v>7054</v>
      </c>
      <c r="N895" t="s">
        <v>7299</v>
      </c>
      <c r="O895" t="s">
        <v>2830</v>
      </c>
      <c r="P895" t="s">
        <v>5067</v>
      </c>
      <c r="R895" t="str">
        <f>HYPERLINK("http://dx.doi.org/10.1016/j.simpat.2022.102522","http://dx.doi.org/10.1016/j.simpat.2022.102522")</f>
        <v>http://dx.doi.org/10.1016/j.simpat.2022.102522</v>
      </c>
      <c r="S895" t="s">
        <v>7576</v>
      </c>
      <c r="AB895" s="1"/>
      <c r="AE895" t="s">
        <v>7614</v>
      </c>
      <c r="AF895" t="s">
        <v>5981</v>
      </c>
      <c r="AG895" t="s">
        <v>5988</v>
      </c>
    </row>
    <row r="896" spans="1:33" s="10" customFormat="1" x14ac:dyDescent="0.3">
      <c r="A896" s="9">
        <v>895</v>
      </c>
      <c r="B896" s="9" t="s">
        <v>5992</v>
      </c>
      <c r="C896" s="10" t="s">
        <v>6099</v>
      </c>
      <c r="D896" s="10" t="s">
        <v>6360</v>
      </c>
      <c r="E896" s="10" t="s">
        <v>2830</v>
      </c>
      <c r="F896" s="10" t="s">
        <v>6838</v>
      </c>
      <c r="G896" s="11"/>
      <c r="H896" s="10">
        <v>1998</v>
      </c>
      <c r="K896" s="10">
        <v>802</v>
      </c>
      <c r="L896" s="10">
        <v>813</v>
      </c>
      <c r="M896" s="10" t="s">
        <v>7055</v>
      </c>
      <c r="N896" s="10" t="s">
        <v>2830</v>
      </c>
      <c r="O896" s="10" t="s">
        <v>7378</v>
      </c>
      <c r="P896" s="10" t="s">
        <v>2830</v>
      </c>
      <c r="R896" s="10" t="s">
        <v>2830</v>
      </c>
      <c r="S896" s="10" t="s">
        <v>7577</v>
      </c>
      <c r="AB896" s="11"/>
      <c r="AE896" s="10" t="s">
        <v>7664</v>
      </c>
      <c r="AF896" s="10" t="s">
        <v>7607</v>
      </c>
      <c r="AG896" s="10" t="s">
        <v>5988</v>
      </c>
    </row>
    <row r="897" spans="1:33" x14ac:dyDescent="0.3">
      <c r="A897" s="4">
        <v>896</v>
      </c>
      <c r="B897" s="6" t="s">
        <v>5992</v>
      </c>
      <c r="C897" t="s">
        <v>3340</v>
      </c>
      <c r="D897" t="s">
        <v>6361</v>
      </c>
      <c r="E897" t="s">
        <v>6604</v>
      </c>
      <c r="F897" t="s">
        <v>6839</v>
      </c>
      <c r="G897" s="1"/>
      <c r="H897">
        <v>2017</v>
      </c>
      <c r="K897">
        <v>1864</v>
      </c>
      <c r="L897">
        <v>1874</v>
      </c>
      <c r="M897" t="s">
        <v>7056</v>
      </c>
      <c r="N897" t="s">
        <v>7300</v>
      </c>
      <c r="O897" t="s">
        <v>2830</v>
      </c>
      <c r="P897" t="s">
        <v>5172</v>
      </c>
      <c r="R897" t="str">
        <f>HYPERLINK("http://dx.doi.org/10.1007/s11367-016-1105-x","http://dx.doi.org/10.1007/s11367-016-1105-x")</f>
        <v>http://dx.doi.org/10.1007/s11367-016-1105-x</v>
      </c>
      <c r="S897" t="s">
        <v>5830</v>
      </c>
      <c r="AB897" s="1"/>
      <c r="AE897" t="s">
        <v>7665</v>
      </c>
      <c r="AF897" t="s">
        <v>5981</v>
      </c>
      <c r="AG897" t="s">
        <v>5988</v>
      </c>
    </row>
    <row r="898" spans="1:33" x14ac:dyDescent="0.3">
      <c r="A898" s="3">
        <v>897</v>
      </c>
      <c r="B898" s="3" t="s">
        <v>5992</v>
      </c>
      <c r="C898" t="s">
        <v>6100</v>
      </c>
      <c r="D898" t="s">
        <v>6362</v>
      </c>
      <c r="E898" t="s">
        <v>6605</v>
      </c>
      <c r="F898" t="s">
        <v>6840</v>
      </c>
      <c r="G898" s="1"/>
      <c r="H898">
        <v>2020</v>
      </c>
      <c r="K898">
        <v>1204</v>
      </c>
      <c r="L898">
        <v>1211</v>
      </c>
      <c r="M898" t="s">
        <v>7057</v>
      </c>
      <c r="N898" t="s">
        <v>7301</v>
      </c>
      <c r="O898" t="s">
        <v>2830</v>
      </c>
      <c r="P898" t="s">
        <v>7161</v>
      </c>
      <c r="R898" t="str">
        <f>HYPERLINK("http://dx.doi.org/10.1021/acschembio.9b00907","http://dx.doi.org/10.1021/acschembio.9b00907")</f>
        <v>http://dx.doi.org/10.1021/acschembio.9b00907</v>
      </c>
      <c r="S898" t="s">
        <v>2830</v>
      </c>
      <c r="AB898" s="1"/>
      <c r="AE898" t="s">
        <v>7663</v>
      </c>
      <c r="AF898" t="s">
        <v>5981</v>
      </c>
      <c r="AG898" t="s">
        <v>5988</v>
      </c>
    </row>
    <row r="899" spans="1:33" x14ac:dyDescent="0.3">
      <c r="A899" s="4">
        <v>898</v>
      </c>
      <c r="B899" s="6" t="s">
        <v>5992</v>
      </c>
      <c r="C899" t="s">
        <v>6101</v>
      </c>
      <c r="D899" t="s">
        <v>6363</v>
      </c>
      <c r="E899" t="s">
        <v>6606</v>
      </c>
      <c r="F899" t="s">
        <v>6841</v>
      </c>
      <c r="G899" s="1"/>
      <c r="H899">
        <v>2017</v>
      </c>
      <c r="K899">
        <v>472</v>
      </c>
      <c r="L899">
        <v>477</v>
      </c>
      <c r="M899" t="s">
        <v>1346</v>
      </c>
      <c r="N899" t="s">
        <v>2830</v>
      </c>
      <c r="O899" t="s">
        <v>7379</v>
      </c>
      <c r="P899" t="s">
        <v>2830</v>
      </c>
      <c r="R899" t="s">
        <v>2830</v>
      </c>
      <c r="S899" t="s">
        <v>2830</v>
      </c>
      <c r="AB899" s="1"/>
      <c r="AE899" t="s">
        <v>43</v>
      </c>
      <c r="AF899" t="s">
        <v>7607</v>
      </c>
      <c r="AG899" t="s">
        <v>5988</v>
      </c>
    </row>
    <row r="900" spans="1:33" x14ac:dyDescent="0.3">
      <c r="A900" s="3">
        <v>899</v>
      </c>
      <c r="B900" s="3" t="s">
        <v>5992</v>
      </c>
      <c r="C900" t="s">
        <v>1567</v>
      </c>
      <c r="D900" t="s">
        <v>6364</v>
      </c>
      <c r="E900" t="s">
        <v>2830</v>
      </c>
      <c r="F900" t="s">
        <v>6842</v>
      </c>
      <c r="G900" s="1"/>
      <c r="H900">
        <v>2018</v>
      </c>
      <c r="K900" t="s">
        <v>2830</v>
      </c>
      <c r="L900" t="s">
        <v>2830</v>
      </c>
      <c r="M900" t="s">
        <v>1571</v>
      </c>
      <c r="N900" t="s">
        <v>2830</v>
      </c>
      <c r="O900" t="s">
        <v>1572</v>
      </c>
      <c r="P900" t="s">
        <v>2830</v>
      </c>
      <c r="R900" t="s">
        <v>2830</v>
      </c>
      <c r="S900" t="s">
        <v>7578</v>
      </c>
      <c r="AB900" s="1"/>
      <c r="AE900" t="s">
        <v>43</v>
      </c>
      <c r="AF900" t="s">
        <v>7607</v>
      </c>
      <c r="AG900" t="s">
        <v>5988</v>
      </c>
    </row>
    <row r="901" spans="1:33" x14ac:dyDescent="0.3">
      <c r="A901" s="4">
        <v>900</v>
      </c>
      <c r="B901" s="6" t="s">
        <v>5992</v>
      </c>
      <c r="C901" t="s">
        <v>3368</v>
      </c>
      <c r="D901" t="s">
        <v>6365</v>
      </c>
      <c r="E901" t="s">
        <v>6607</v>
      </c>
      <c r="F901" t="s">
        <v>6843</v>
      </c>
      <c r="G901" s="1"/>
      <c r="H901">
        <v>2015</v>
      </c>
      <c r="K901" t="s">
        <v>2830</v>
      </c>
      <c r="L901" t="s">
        <v>2830</v>
      </c>
      <c r="M901" t="s">
        <v>7058</v>
      </c>
      <c r="N901" t="s">
        <v>7202</v>
      </c>
      <c r="O901" t="s">
        <v>7380</v>
      </c>
      <c r="P901" t="s">
        <v>5193</v>
      </c>
      <c r="R901" t="str">
        <f>HYPERLINK("http://dx.doi.org/10.1117/12.2085475","http://dx.doi.org/10.1117/12.2085475")</f>
        <v>http://dx.doi.org/10.1117/12.2085475</v>
      </c>
      <c r="S901" t="s">
        <v>7579</v>
      </c>
      <c r="AB901" s="1"/>
      <c r="AE901" t="s">
        <v>7622</v>
      </c>
      <c r="AF901" t="s">
        <v>7607</v>
      </c>
      <c r="AG901" t="s">
        <v>5988</v>
      </c>
    </row>
    <row r="902" spans="1:33" x14ac:dyDescent="0.3">
      <c r="A902" s="3">
        <v>901</v>
      </c>
      <c r="B902" s="3" t="s">
        <v>5992</v>
      </c>
      <c r="C902" t="s">
        <v>6102</v>
      </c>
      <c r="D902" t="s">
        <v>6366</v>
      </c>
      <c r="E902" t="s">
        <v>2830</v>
      </c>
      <c r="F902" t="s">
        <v>6844</v>
      </c>
      <c r="G902" s="1"/>
      <c r="H902">
        <v>2012</v>
      </c>
      <c r="K902">
        <v>352</v>
      </c>
      <c r="L902">
        <v>355</v>
      </c>
      <c r="M902" t="s">
        <v>7059</v>
      </c>
      <c r="N902" t="s">
        <v>1965</v>
      </c>
      <c r="O902" t="s">
        <v>7381</v>
      </c>
      <c r="P902" t="s">
        <v>2830</v>
      </c>
      <c r="R902" t="s">
        <v>2830</v>
      </c>
      <c r="S902" t="s">
        <v>7580</v>
      </c>
      <c r="AB902" s="1"/>
      <c r="AE902" t="s">
        <v>43</v>
      </c>
      <c r="AF902" t="s">
        <v>7607</v>
      </c>
      <c r="AG902" t="s">
        <v>5988</v>
      </c>
    </row>
    <row r="903" spans="1:33" s="10" customFormat="1" x14ac:dyDescent="0.3">
      <c r="A903" s="12">
        <v>902</v>
      </c>
      <c r="B903" s="13" t="s">
        <v>5992</v>
      </c>
      <c r="C903" s="10" t="s">
        <v>6103</v>
      </c>
      <c r="D903" s="10" t="s">
        <v>6367</v>
      </c>
      <c r="E903" s="10" t="s">
        <v>6608</v>
      </c>
      <c r="F903" s="10" t="s">
        <v>6845</v>
      </c>
      <c r="G903" s="11"/>
      <c r="H903" s="10">
        <v>2004</v>
      </c>
      <c r="K903" s="10">
        <v>610</v>
      </c>
      <c r="L903" s="10">
        <v>616</v>
      </c>
      <c r="M903" s="10" t="s">
        <v>7060</v>
      </c>
      <c r="N903" s="10" t="s">
        <v>7302</v>
      </c>
      <c r="O903" s="10" t="s">
        <v>7382</v>
      </c>
      <c r="P903" s="10" t="s">
        <v>2830</v>
      </c>
      <c r="R903" s="10" t="s">
        <v>2830</v>
      </c>
      <c r="S903" s="10" t="s">
        <v>7581</v>
      </c>
      <c r="AB903" s="11"/>
      <c r="AE903" s="10" t="s">
        <v>43</v>
      </c>
      <c r="AF903" s="10" t="s">
        <v>7607</v>
      </c>
      <c r="AG903" s="10" t="s">
        <v>5988</v>
      </c>
    </row>
    <row r="904" spans="1:33" s="10" customFormat="1" x14ac:dyDescent="0.3">
      <c r="A904" s="9">
        <v>903</v>
      </c>
      <c r="B904" s="9" t="s">
        <v>5992</v>
      </c>
      <c r="C904" s="10" t="s">
        <v>6104</v>
      </c>
      <c r="D904" s="10" t="s">
        <v>6368</v>
      </c>
      <c r="E904" s="10" t="s">
        <v>6609</v>
      </c>
      <c r="F904" s="10" t="s">
        <v>6846</v>
      </c>
      <c r="G904" s="11"/>
      <c r="H904" s="10">
        <v>2001</v>
      </c>
      <c r="K904" s="10">
        <v>439</v>
      </c>
      <c r="L904" s="10">
        <v>449</v>
      </c>
      <c r="M904" s="10" t="s">
        <v>7061</v>
      </c>
      <c r="N904" s="10" t="s">
        <v>7303</v>
      </c>
      <c r="O904" s="10" t="s">
        <v>2830</v>
      </c>
      <c r="P904" s="10" t="s">
        <v>7162</v>
      </c>
      <c r="R904" s="10" t="str">
        <f>HYPERLINK("http://dx.doi.org/10.1016/S0094-5765(01)00064-9","http://dx.doi.org/10.1016/S0094-5765(01)00064-9")</f>
        <v>http://dx.doi.org/10.1016/S0094-5765(01)00064-9</v>
      </c>
      <c r="S904" s="10" t="s">
        <v>2830</v>
      </c>
      <c r="AB904" s="11"/>
      <c r="AE904" s="10" t="s">
        <v>7617</v>
      </c>
      <c r="AF904" s="10" t="s">
        <v>7609</v>
      </c>
      <c r="AG904" s="10" t="s">
        <v>5988</v>
      </c>
    </row>
    <row r="905" spans="1:33" s="10" customFormat="1" x14ac:dyDescent="0.3">
      <c r="A905" s="12">
        <v>904</v>
      </c>
      <c r="B905" s="13" t="s">
        <v>5992</v>
      </c>
      <c r="C905" s="10" t="s">
        <v>6105</v>
      </c>
      <c r="D905" s="10" t="s">
        <v>6369</v>
      </c>
      <c r="E905" s="10" t="s">
        <v>6609</v>
      </c>
      <c r="F905" s="10" t="s">
        <v>6847</v>
      </c>
      <c r="G905" s="11"/>
      <c r="H905" s="10">
        <v>2001</v>
      </c>
      <c r="K905" s="10">
        <v>671</v>
      </c>
      <c r="L905" s="10">
        <v>679</v>
      </c>
      <c r="M905" s="10" t="s">
        <v>7062</v>
      </c>
      <c r="N905" s="10" t="s">
        <v>7285</v>
      </c>
      <c r="O905" s="10" t="s">
        <v>7383</v>
      </c>
      <c r="P905" s="10" t="s">
        <v>2830</v>
      </c>
      <c r="R905" s="10" t="s">
        <v>2830</v>
      </c>
      <c r="S905" s="10" t="s">
        <v>2830</v>
      </c>
      <c r="AB905" s="11"/>
      <c r="AE905" s="10" t="s">
        <v>7651</v>
      </c>
      <c r="AF905" s="10" t="s">
        <v>7607</v>
      </c>
      <c r="AG905" s="10" t="s">
        <v>5988</v>
      </c>
    </row>
    <row r="906" spans="1:33" x14ac:dyDescent="0.3">
      <c r="A906" s="3">
        <v>905</v>
      </c>
      <c r="B906" s="3" t="s">
        <v>5992</v>
      </c>
      <c r="C906" t="s">
        <v>2229</v>
      </c>
      <c r="D906" t="s">
        <v>6370</v>
      </c>
      <c r="E906" t="s">
        <v>6610</v>
      </c>
      <c r="F906" t="s">
        <v>6848</v>
      </c>
      <c r="G906" s="1"/>
      <c r="H906">
        <v>2019</v>
      </c>
      <c r="K906">
        <v>48</v>
      </c>
      <c r="L906">
        <v>55</v>
      </c>
      <c r="M906" t="s">
        <v>2233</v>
      </c>
      <c r="N906" t="s">
        <v>2830</v>
      </c>
      <c r="O906" t="s">
        <v>2234</v>
      </c>
      <c r="P906" t="s">
        <v>2235</v>
      </c>
      <c r="R906" t="str">
        <f>HYPERLINK("http://dx.doi.org/10.1109/HiPCW.2019.00021","http://dx.doi.org/10.1109/HiPCW.2019.00021")</f>
        <v>http://dx.doi.org/10.1109/HiPCW.2019.00021</v>
      </c>
      <c r="S906" t="s">
        <v>7582</v>
      </c>
      <c r="AB906" s="1"/>
      <c r="AE906" t="s">
        <v>7612</v>
      </c>
      <c r="AF906" t="s">
        <v>7607</v>
      </c>
      <c r="AG906" t="s">
        <v>5988</v>
      </c>
    </row>
    <row r="907" spans="1:33" x14ac:dyDescent="0.3">
      <c r="A907" s="4">
        <v>906</v>
      </c>
      <c r="B907" s="6" t="s">
        <v>5992</v>
      </c>
      <c r="C907" t="s">
        <v>6106</v>
      </c>
      <c r="D907" t="s">
        <v>6371</v>
      </c>
      <c r="E907" t="s">
        <v>6611</v>
      </c>
      <c r="F907" t="s">
        <v>6849</v>
      </c>
      <c r="G907" s="1"/>
      <c r="H907">
        <v>2017</v>
      </c>
      <c r="K907">
        <v>77</v>
      </c>
      <c r="L907">
        <v>84</v>
      </c>
      <c r="M907" t="s">
        <v>7063</v>
      </c>
      <c r="N907" t="s">
        <v>7304</v>
      </c>
      <c r="O907" t="s">
        <v>2830</v>
      </c>
      <c r="P907" t="s">
        <v>7163</v>
      </c>
      <c r="R907" t="str">
        <f>HYPERLINK("http://dx.doi.org/10.1016/j.colsurfb.2017.02.011","http://dx.doi.org/10.1016/j.colsurfb.2017.02.011")</f>
        <v>http://dx.doi.org/10.1016/j.colsurfb.2017.02.011</v>
      </c>
      <c r="S907" t="s">
        <v>7583</v>
      </c>
      <c r="AB907" s="1"/>
      <c r="AE907" t="s">
        <v>7619</v>
      </c>
      <c r="AF907" t="s">
        <v>5981</v>
      </c>
      <c r="AG907" t="s">
        <v>5988</v>
      </c>
    </row>
    <row r="908" spans="1:33" x14ac:dyDescent="0.3">
      <c r="A908" s="3">
        <v>907</v>
      </c>
      <c r="B908" s="3" t="s">
        <v>5992</v>
      </c>
      <c r="C908" t="s">
        <v>6107</v>
      </c>
      <c r="D908" t="s">
        <v>6372</v>
      </c>
      <c r="E908" t="s">
        <v>6612</v>
      </c>
      <c r="F908" t="s">
        <v>6850</v>
      </c>
      <c r="G908" s="1"/>
      <c r="H908">
        <v>2014</v>
      </c>
      <c r="K908">
        <v>589</v>
      </c>
      <c r="L908">
        <v>603</v>
      </c>
      <c r="M908" t="s">
        <v>7064</v>
      </c>
      <c r="N908" t="s">
        <v>7305</v>
      </c>
      <c r="O908" t="s">
        <v>2830</v>
      </c>
      <c r="P908" t="s">
        <v>7164</v>
      </c>
      <c r="R908" t="str">
        <f>HYPERLINK("http://dx.doi.org/10.1016/j.jmsy.2014.05.007","http://dx.doi.org/10.1016/j.jmsy.2014.05.007")</f>
        <v>http://dx.doi.org/10.1016/j.jmsy.2014.05.007</v>
      </c>
      <c r="S908" t="s">
        <v>7584</v>
      </c>
      <c r="AB908" s="1"/>
      <c r="AE908" t="s">
        <v>7625</v>
      </c>
      <c r="AF908" t="s">
        <v>5981</v>
      </c>
      <c r="AG908" t="s">
        <v>5988</v>
      </c>
    </row>
    <row r="909" spans="1:33" x14ac:dyDescent="0.3">
      <c r="A909" s="4">
        <v>908</v>
      </c>
      <c r="B909" s="6" t="s">
        <v>5992</v>
      </c>
      <c r="C909" t="s">
        <v>3380</v>
      </c>
      <c r="D909" t="s">
        <v>6373</v>
      </c>
      <c r="E909" t="s">
        <v>6613</v>
      </c>
      <c r="F909" t="s">
        <v>6851</v>
      </c>
      <c r="G909" s="1"/>
      <c r="H909">
        <v>2014</v>
      </c>
      <c r="K909">
        <v>723</v>
      </c>
      <c r="L909">
        <v>734</v>
      </c>
      <c r="M909" t="s">
        <v>7065</v>
      </c>
      <c r="N909" t="s">
        <v>7306</v>
      </c>
      <c r="O909" t="s">
        <v>2830</v>
      </c>
      <c r="P909" t="s">
        <v>5197</v>
      </c>
      <c r="R909" t="str">
        <f>HYPERLINK("http://dx.doi.org/10.1016/j.emj.2014.01.004","http://dx.doi.org/10.1016/j.emj.2014.01.004")</f>
        <v>http://dx.doi.org/10.1016/j.emj.2014.01.004</v>
      </c>
      <c r="S909" t="s">
        <v>7585</v>
      </c>
      <c r="AB909" s="1"/>
      <c r="AE909" t="s">
        <v>7625</v>
      </c>
      <c r="AF909" t="s">
        <v>5981</v>
      </c>
      <c r="AG909" t="s">
        <v>5988</v>
      </c>
    </row>
    <row r="910" spans="1:33" s="10" customFormat="1" x14ac:dyDescent="0.3">
      <c r="A910" s="9">
        <v>909</v>
      </c>
      <c r="B910" s="9" t="s">
        <v>5992</v>
      </c>
      <c r="C910" s="10" t="s">
        <v>3453</v>
      </c>
      <c r="D910" s="10" t="s">
        <v>6374</v>
      </c>
      <c r="E910" s="10" t="s">
        <v>2830</v>
      </c>
      <c r="F910" s="10" t="s">
        <v>6852</v>
      </c>
      <c r="G910" s="11"/>
      <c r="H910" s="10">
        <v>2003</v>
      </c>
      <c r="K910" s="10">
        <v>3213</v>
      </c>
      <c r="L910" s="10">
        <v>3225</v>
      </c>
      <c r="M910" s="10" t="s">
        <v>7066</v>
      </c>
      <c r="N910" s="10" t="s">
        <v>1119</v>
      </c>
      <c r="O910" s="10" t="s">
        <v>7384</v>
      </c>
      <c r="P910" s="10" t="s">
        <v>2830</v>
      </c>
      <c r="R910" s="10" t="s">
        <v>2830</v>
      </c>
      <c r="S910" s="10" t="s">
        <v>2830</v>
      </c>
      <c r="AB910" s="11"/>
      <c r="AE910" s="10" t="s">
        <v>43</v>
      </c>
      <c r="AF910" s="10" t="s">
        <v>7607</v>
      </c>
      <c r="AG910" s="10" t="s">
        <v>5988</v>
      </c>
    </row>
    <row r="911" spans="1:33" x14ac:dyDescent="0.3">
      <c r="A911" s="4">
        <v>910</v>
      </c>
      <c r="B911" s="6" t="s">
        <v>5992</v>
      </c>
      <c r="C911" t="s">
        <v>2428</v>
      </c>
      <c r="D911" t="s">
        <v>6375</v>
      </c>
      <c r="E911" t="s">
        <v>2830</v>
      </c>
      <c r="F911" t="s">
        <v>2430</v>
      </c>
      <c r="G911" s="1"/>
      <c r="H911">
        <v>2018</v>
      </c>
      <c r="K911">
        <v>178</v>
      </c>
      <c r="L911">
        <v>182</v>
      </c>
      <c r="M911" t="s">
        <v>7067</v>
      </c>
      <c r="N911" t="s">
        <v>1965</v>
      </c>
      <c r="O911" t="s">
        <v>2432</v>
      </c>
      <c r="P911" t="s">
        <v>2830</v>
      </c>
      <c r="R911" t="s">
        <v>2830</v>
      </c>
      <c r="S911" t="s">
        <v>7586</v>
      </c>
      <c r="AB911" s="1"/>
      <c r="AE911" t="s">
        <v>43</v>
      </c>
      <c r="AF911" t="s">
        <v>7607</v>
      </c>
      <c r="AG911" t="s">
        <v>5988</v>
      </c>
    </row>
    <row r="912" spans="1:33" x14ac:dyDescent="0.3">
      <c r="A912" s="3">
        <v>911</v>
      </c>
      <c r="B912" s="3" t="s">
        <v>5992</v>
      </c>
      <c r="C912" t="s">
        <v>6108</v>
      </c>
      <c r="D912" t="s">
        <v>6376</v>
      </c>
      <c r="E912" t="s">
        <v>6614</v>
      </c>
      <c r="F912" t="s">
        <v>6853</v>
      </c>
      <c r="G912" s="1"/>
      <c r="H912">
        <v>2016</v>
      </c>
      <c r="K912">
        <v>38</v>
      </c>
      <c r="L912">
        <v>48</v>
      </c>
      <c r="M912" t="s">
        <v>7068</v>
      </c>
      <c r="N912" t="s">
        <v>7307</v>
      </c>
      <c r="O912" t="s">
        <v>2830</v>
      </c>
      <c r="P912" t="s">
        <v>7165</v>
      </c>
      <c r="R912" t="str">
        <f>HYPERLINK("http://dx.doi.org/10.1016/j.jembe.2015.11.009","http://dx.doi.org/10.1016/j.jembe.2015.11.009")</f>
        <v>http://dx.doi.org/10.1016/j.jembe.2015.11.009</v>
      </c>
      <c r="S912" t="s">
        <v>7587</v>
      </c>
      <c r="AB912" s="1"/>
      <c r="AE912" t="s">
        <v>7614</v>
      </c>
      <c r="AF912" t="s">
        <v>5981</v>
      </c>
      <c r="AG912" t="s">
        <v>5988</v>
      </c>
    </row>
    <row r="913" spans="1:33" x14ac:dyDescent="0.3">
      <c r="A913" s="4">
        <v>912</v>
      </c>
      <c r="B913" s="6" t="s">
        <v>5992</v>
      </c>
      <c r="C913" t="s">
        <v>6109</v>
      </c>
      <c r="D913" t="s">
        <v>6377</v>
      </c>
      <c r="E913" t="s">
        <v>6615</v>
      </c>
      <c r="F913" t="s">
        <v>6854</v>
      </c>
      <c r="G913" s="1"/>
      <c r="H913">
        <v>2013</v>
      </c>
      <c r="K913">
        <v>55</v>
      </c>
      <c r="L913">
        <v>62</v>
      </c>
      <c r="M913" t="s">
        <v>2722</v>
      </c>
      <c r="N913" t="s">
        <v>7308</v>
      </c>
      <c r="O913" t="s">
        <v>2830</v>
      </c>
      <c r="P913" t="s">
        <v>2724</v>
      </c>
      <c r="R913" t="str">
        <f>HYPERLINK("http://dx.doi.org/10.1109/MCOM.2013.6658653","http://dx.doi.org/10.1109/MCOM.2013.6658653")</f>
        <v>http://dx.doi.org/10.1109/MCOM.2013.6658653</v>
      </c>
      <c r="S913" t="s">
        <v>2830</v>
      </c>
      <c r="AB913" s="1"/>
      <c r="AE913" t="s">
        <v>7618</v>
      </c>
      <c r="AF913" t="s">
        <v>5981</v>
      </c>
      <c r="AG913" t="s">
        <v>5988</v>
      </c>
    </row>
    <row r="914" spans="1:33" s="10" customFormat="1" x14ac:dyDescent="0.3">
      <c r="A914" s="9">
        <v>913</v>
      </c>
      <c r="B914" s="9" t="s">
        <v>5992</v>
      </c>
      <c r="C914" s="10" t="s">
        <v>6110</v>
      </c>
      <c r="D914" s="10" t="s">
        <v>6378</v>
      </c>
      <c r="E914" s="10" t="s">
        <v>6616</v>
      </c>
      <c r="F914" s="10" t="s">
        <v>6855</v>
      </c>
      <c r="G914" s="11"/>
      <c r="H914" s="10">
        <v>2010</v>
      </c>
      <c r="K914" s="10" t="s">
        <v>2830</v>
      </c>
      <c r="L914" s="10" t="s">
        <v>2830</v>
      </c>
      <c r="M914" s="10" t="s">
        <v>7069</v>
      </c>
      <c r="N914" s="10" t="s">
        <v>7202</v>
      </c>
      <c r="O914" s="10" t="s">
        <v>7385</v>
      </c>
      <c r="P914" s="10" t="s">
        <v>5217</v>
      </c>
      <c r="R914" s="10" t="str">
        <f>HYPERLINK("http://dx.doi.org/10.1117/12.852758","http://dx.doi.org/10.1117/12.852758")</f>
        <v>http://dx.doi.org/10.1117/12.852758</v>
      </c>
      <c r="S914" s="10" t="s">
        <v>7588</v>
      </c>
      <c r="AB914" s="11"/>
      <c r="AE914" s="10" t="s">
        <v>7622</v>
      </c>
      <c r="AF914" s="10" t="s">
        <v>7607</v>
      </c>
      <c r="AG914" s="10" t="s">
        <v>5988</v>
      </c>
    </row>
    <row r="915" spans="1:33" s="10" customFormat="1" x14ac:dyDescent="0.3">
      <c r="A915" s="12">
        <v>914</v>
      </c>
      <c r="B915" s="13" t="s">
        <v>5992</v>
      </c>
      <c r="C915" s="10" t="s">
        <v>2658</v>
      </c>
      <c r="D915" s="10" t="s">
        <v>6379</v>
      </c>
      <c r="E915" s="10" t="s">
        <v>6617</v>
      </c>
      <c r="F915" s="10" t="s">
        <v>6856</v>
      </c>
      <c r="G915" s="11"/>
      <c r="H915" s="10">
        <v>2008</v>
      </c>
      <c r="K915" s="10">
        <v>489</v>
      </c>
      <c r="L915" s="10">
        <v>494</v>
      </c>
      <c r="M915" s="10" t="s">
        <v>7070</v>
      </c>
      <c r="N915" s="10" t="s">
        <v>1965</v>
      </c>
      <c r="O915" s="10" t="s">
        <v>2663</v>
      </c>
      <c r="P915" s="10" t="s">
        <v>2830</v>
      </c>
      <c r="R915" s="10" t="s">
        <v>2830</v>
      </c>
      <c r="S915" s="10" t="s">
        <v>7589</v>
      </c>
      <c r="AB915" s="11"/>
      <c r="AE915" s="10" t="s">
        <v>43</v>
      </c>
      <c r="AF915" s="10" t="s">
        <v>7607</v>
      </c>
      <c r="AG915" s="10" t="s">
        <v>5988</v>
      </c>
    </row>
    <row r="916" spans="1:33" s="10" customFormat="1" x14ac:dyDescent="0.3">
      <c r="A916" s="9">
        <v>915</v>
      </c>
      <c r="B916" s="9" t="s">
        <v>5992</v>
      </c>
      <c r="C916" s="10" t="s">
        <v>6111</v>
      </c>
      <c r="D916" s="10" t="s">
        <v>6380</v>
      </c>
      <c r="E916" s="10" t="s">
        <v>6618</v>
      </c>
      <c r="F916" s="10" t="s">
        <v>6857</v>
      </c>
      <c r="G916" s="11"/>
      <c r="H916" s="10">
        <v>2008</v>
      </c>
      <c r="K916" s="10">
        <v>117</v>
      </c>
      <c r="L916" s="10" t="s">
        <v>7100</v>
      </c>
      <c r="M916" s="10" t="s">
        <v>7071</v>
      </c>
      <c r="N916" s="10" t="s">
        <v>1369</v>
      </c>
      <c r="O916" s="10" t="s">
        <v>2151</v>
      </c>
      <c r="P916" s="10" t="s">
        <v>2152</v>
      </c>
      <c r="R916" s="10" t="str">
        <f>HYPERLINK("http://dx.doi.org/10.1109/ICSM.2008.4658060","http://dx.doi.org/10.1109/ICSM.2008.4658060")</f>
        <v>http://dx.doi.org/10.1109/ICSM.2008.4658060</v>
      </c>
      <c r="S916" s="10" t="s">
        <v>2830</v>
      </c>
      <c r="AB916" s="11"/>
      <c r="AE916" s="10" t="s">
        <v>43</v>
      </c>
      <c r="AF916" s="10" t="s">
        <v>7607</v>
      </c>
      <c r="AG916" s="10" t="s">
        <v>5988</v>
      </c>
    </row>
    <row r="917" spans="1:33" s="10" customFormat="1" x14ac:dyDescent="0.3">
      <c r="A917" s="12">
        <v>916</v>
      </c>
      <c r="B917" s="13" t="s">
        <v>5992</v>
      </c>
      <c r="C917" s="10" t="s">
        <v>6112</v>
      </c>
      <c r="D917" s="10" t="s">
        <v>6381</v>
      </c>
      <c r="E917" s="10" t="s">
        <v>2830</v>
      </c>
      <c r="F917" s="10" t="s">
        <v>6858</v>
      </c>
      <c r="G917" s="11"/>
      <c r="H917" s="10">
        <v>2006</v>
      </c>
      <c r="K917" s="10">
        <v>117</v>
      </c>
      <c r="L917" s="10">
        <v>130</v>
      </c>
      <c r="M917" s="10" t="s">
        <v>7072</v>
      </c>
      <c r="N917" s="10" t="s">
        <v>2830</v>
      </c>
      <c r="O917" s="10" t="s">
        <v>7386</v>
      </c>
      <c r="P917" s="10" t="s">
        <v>2830</v>
      </c>
      <c r="R917" s="10" t="s">
        <v>2830</v>
      </c>
      <c r="S917" s="10" t="s">
        <v>2830</v>
      </c>
      <c r="AB917" s="11"/>
      <c r="AE917" s="10" t="s">
        <v>7649</v>
      </c>
      <c r="AF917" s="10" t="s">
        <v>7607</v>
      </c>
      <c r="AG917" s="10" t="s">
        <v>5988</v>
      </c>
    </row>
    <row r="918" spans="1:33" s="10" customFormat="1" x14ac:dyDescent="0.3">
      <c r="A918" s="9">
        <v>917</v>
      </c>
      <c r="B918" s="9" t="s">
        <v>5992</v>
      </c>
      <c r="C918" s="10" t="s">
        <v>3445</v>
      </c>
      <c r="D918" s="10" t="s">
        <v>6382</v>
      </c>
      <c r="E918" s="10" t="s">
        <v>6619</v>
      </c>
      <c r="F918" s="10" t="s">
        <v>6859</v>
      </c>
      <c r="G918" s="11"/>
      <c r="H918" s="10">
        <v>2005</v>
      </c>
      <c r="K918" s="10">
        <v>90</v>
      </c>
      <c r="L918" s="10">
        <v>95</v>
      </c>
      <c r="M918" s="10" t="s">
        <v>7073</v>
      </c>
      <c r="N918" s="10" t="s">
        <v>1965</v>
      </c>
      <c r="O918" s="10" t="s">
        <v>1537</v>
      </c>
      <c r="P918" s="10" t="s">
        <v>1538</v>
      </c>
      <c r="R918" s="10" t="str">
        <f>HYPERLINK("http://dx.doi.org/10.1109/AUTEST.2005.1609108","http://dx.doi.org/10.1109/AUTEST.2005.1609108")</f>
        <v>http://dx.doi.org/10.1109/AUTEST.2005.1609108</v>
      </c>
      <c r="S918" s="10" t="s">
        <v>2830</v>
      </c>
      <c r="AB918" s="11"/>
      <c r="AE918" s="10" t="s">
        <v>43</v>
      </c>
      <c r="AF918" s="10" t="s">
        <v>7607</v>
      </c>
      <c r="AG918" s="10" t="s">
        <v>5988</v>
      </c>
    </row>
    <row r="919" spans="1:33" s="10" customFormat="1" x14ac:dyDescent="0.3">
      <c r="A919" s="12">
        <v>918</v>
      </c>
      <c r="B919" s="13" t="s">
        <v>5992</v>
      </c>
      <c r="C919" s="10" t="s">
        <v>6113</v>
      </c>
      <c r="D919" s="10" t="s">
        <v>6383</v>
      </c>
      <c r="E919" s="10" t="s">
        <v>2830</v>
      </c>
      <c r="F919" s="10" t="s">
        <v>6860</v>
      </c>
      <c r="G919" s="11"/>
      <c r="H919" s="10">
        <v>2000</v>
      </c>
      <c r="K919" s="10">
        <v>159</v>
      </c>
      <c r="L919" s="10">
        <v>175</v>
      </c>
      <c r="M919" s="10" t="s">
        <v>7074</v>
      </c>
      <c r="N919" s="10" t="s">
        <v>2830</v>
      </c>
      <c r="O919" s="10" t="s">
        <v>2830</v>
      </c>
      <c r="P919" s="10" t="s">
        <v>2830</v>
      </c>
      <c r="R919" s="10" t="s">
        <v>2830</v>
      </c>
      <c r="S919" s="10" t="s">
        <v>2830</v>
      </c>
      <c r="AB919" s="11"/>
      <c r="AE919" s="10" t="s">
        <v>7666</v>
      </c>
      <c r="AF919" s="10" t="s">
        <v>7607</v>
      </c>
      <c r="AG919" s="10" t="s">
        <v>5988</v>
      </c>
    </row>
    <row r="920" spans="1:33" x14ac:dyDescent="0.3">
      <c r="A920" s="3">
        <v>919</v>
      </c>
      <c r="B920" s="3" t="s">
        <v>5992</v>
      </c>
      <c r="C920" t="s">
        <v>6114</v>
      </c>
      <c r="D920" t="s">
        <v>6384</v>
      </c>
      <c r="E920" t="s">
        <v>6620</v>
      </c>
      <c r="F920" t="s">
        <v>6861</v>
      </c>
      <c r="G920" s="1"/>
      <c r="H920">
        <v>2013</v>
      </c>
      <c r="K920">
        <v>1131</v>
      </c>
      <c r="L920">
        <v>1140</v>
      </c>
      <c r="M920" t="s">
        <v>7075</v>
      </c>
      <c r="N920" t="s">
        <v>7309</v>
      </c>
      <c r="O920" t="s">
        <v>2830</v>
      </c>
      <c r="P920" t="s">
        <v>7166</v>
      </c>
      <c r="R920" t="str">
        <f>HYPERLINK("http://dx.doi.org/10.1644/13-MAMM-A-001.1","http://dx.doi.org/10.1644/13-MAMM-A-001.1")</f>
        <v>http://dx.doi.org/10.1644/13-MAMM-A-001.1</v>
      </c>
      <c r="S920" t="s">
        <v>7590</v>
      </c>
      <c r="AB920" s="1"/>
      <c r="AE920" t="s">
        <v>7667</v>
      </c>
      <c r="AF920" t="s">
        <v>5981</v>
      </c>
      <c r="AG920" t="s">
        <v>5988</v>
      </c>
    </row>
    <row r="921" spans="1:33" x14ac:dyDescent="0.3">
      <c r="A921" s="4">
        <v>920</v>
      </c>
      <c r="B921" s="6" t="s">
        <v>5992</v>
      </c>
      <c r="C921" t="s">
        <v>6115</v>
      </c>
      <c r="D921" t="s">
        <v>6385</v>
      </c>
      <c r="E921" t="s">
        <v>6621</v>
      </c>
      <c r="F921" t="s">
        <v>6862</v>
      </c>
      <c r="G921" s="1"/>
      <c r="H921">
        <v>2022</v>
      </c>
      <c r="K921" t="s">
        <v>2830</v>
      </c>
      <c r="L921" t="s">
        <v>2830</v>
      </c>
      <c r="M921" t="s">
        <v>7076</v>
      </c>
      <c r="N921" t="s">
        <v>7310</v>
      </c>
      <c r="O921" t="s">
        <v>2830</v>
      </c>
      <c r="P921" t="s">
        <v>7167</v>
      </c>
      <c r="R921" t="str">
        <f>HYPERLINK("http://dx.doi.org/10.34133/2022/9761095","http://dx.doi.org/10.34133/2022/9761095")</f>
        <v>http://dx.doi.org/10.34133/2022/9761095</v>
      </c>
      <c r="S921" t="s">
        <v>2830</v>
      </c>
      <c r="AB921" s="1"/>
      <c r="AE921" t="s">
        <v>7668</v>
      </c>
      <c r="AF921" t="s">
        <v>5981</v>
      </c>
      <c r="AG921" t="s">
        <v>5988</v>
      </c>
    </row>
    <row r="922" spans="1:33" x14ac:dyDescent="0.3">
      <c r="A922" s="3">
        <v>921</v>
      </c>
      <c r="B922" s="3" t="s">
        <v>5992</v>
      </c>
      <c r="C922" t="s">
        <v>6116</v>
      </c>
      <c r="D922" t="s">
        <v>6386</v>
      </c>
      <c r="E922" t="s">
        <v>6622</v>
      </c>
      <c r="F922" t="s">
        <v>6863</v>
      </c>
      <c r="G922" s="1"/>
      <c r="H922">
        <v>2022</v>
      </c>
      <c r="K922" t="s">
        <v>2830</v>
      </c>
      <c r="L922" t="s">
        <v>2830</v>
      </c>
      <c r="M922" t="s">
        <v>7077</v>
      </c>
      <c r="N922" t="s">
        <v>7202</v>
      </c>
      <c r="O922" t="s">
        <v>7387</v>
      </c>
      <c r="P922" t="s">
        <v>7168</v>
      </c>
      <c r="R922" t="str">
        <f>HYPERLINK("http://dx.doi.org/10.1117/12.2605264","http://dx.doi.org/10.1117/12.2605264")</f>
        <v>http://dx.doi.org/10.1117/12.2605264</v>
      </c>
      <c r="S922" t="s">
        <v>7591</v>
      </c>
      <c r="AB922" s="1"/>
      <c r="AE922" t="s">
        <v>7622</v>
      </c>
      <c r="AF922" t="s">
        <v>7607</v>
      </c>
      <c r="AG922" t="s">
        <v>5988</v>
      </c>
    </row>
    <row r="923" spans="1:33" x14ac:dyDescent="0.3">
      <c r="A923" s="4">
        <v>922</v>
      </c>
      <c r="B923" s="6" t="s">
        <v>5992</v>
      </c>
      <c r="C923" t="s">
        <v>6117</v>
      </c>
      <c r="D923" t="s">
        <v>6387</v>
      </c>
      <c r="E923" t="s">
        <v>6593</v>
      </c>
      <c r="F923" t="s">
        <v>6826</v>
      </c>
      <c r="G923" s="1"/>
      <c r="H923">
        <v>2021</v>
      </c>
      <c r="K923">
        <v>6508</v>
      </c>
      <c r="L923">
        <v>6515</v>
      </c>
      <c r="M923" t="s">
        <v>7078</v>
      </c>
      <c r="N923" t="s">
        <v>7289</v>
      </c>
      <c r="O923" t="s">
        <v>2830</v>
      </c>
      <c r="P923" t="s">
        <v>7169</v>
      </c>
      <c r="R923" t="str">
        <f>HYPERLINK("http://dx.doi.org/10.3168/jds.2020-19837","http://dx.doi.org/10.3168/jds.2020-19837")</f>
        <v>http://dx.doi.org/10.3168/jds.2020-19837</v>
      </c>
      <c r="S923" t="s">
        <v>7592</v>
      </c>
      <c r="AB923" s="1"/>
      <c r="AE923" t="s">
        <v>7613</v>
      </c>
      <c r="AF923" t="s">
        <v>5981</v>
      </c>
      <c r="AG923" t="s">
        <v>5988</v>
      </c>
    </row>
    <row r="924" spans="1:33" x14ac:dyDescent="0.3">
      <c r="A924" s="3">
        <v>923</v>
      </c>
      <c r="B924" s="3" t="s">
        <v>5992</v>
      </c>
      <c r="C924" t="s">
        <v>6118</v>
      </c>
      <c r="D924" t="s">
        <v>6388</v>
      </c>
      <c r="E924" t="s">
        <v>6623</v>
      </c>
      <c r="F924" t="s">
        <v>6864</v>
      </c>
      <c r="G924" s="1"/>
      <c r="H924">
        <v>2021</v>
      </c>
      <c r="K924">
        <v>617</v>
      </c>
      <c r="L924">
        <v>630</v>
      </c>
      <c r="M924" t="s">
        <v>7079</v>
      </c>
      <c r="N924" t="s">
        <v>7311</v>
      </c>
      <c r="O924" t="s">
        <v>2830</v>
      </c>
      <c r="P924" t="s">
        <v>7170</v>
      </c>
      <c r="R924" t="str">
        <f>HYPERLINK("http://dx.doi.org/10.1002/jwmg.21996","http://dx.doi.org/10.1002/jwmg.21996")</f>
        <v>http://dx.doi.org/10.1002/jwmg.21996</v>
      </c>
      <c r="S924" t="s">
        <v>7593</v>
      </c>
      <c r="AB924" s="1"/>
      <c r="AE924" t="s">
        <v>7626</v>
      </c>
      <c r="AF924" t="s">
        <v>5981</v>
      </c>
      <c r="AG924" t="s">
        <v>5988</v>
      </c>
    </row>
    <row r="925" spans="1:33" x14ac:dyDescent="0.3">
      <c r="A925" s="4">
        <v>924</v>
      </c>
      <c r="B925" s="6" t="s">
        <v>5992</v>
      </c>
      <c r="C925" t="s">
        <v>6119</v>
      </c>
      <c r="D925" t="s">
        <v>6389</v>
      </c>
      <c r="E925" t="s">
        <v>6419</v>
      </c>
      <c r="F925" t="s">
        <v>6865</v>
      </c>
      <c r="G925" s="1"/>
      <c r="H925">
        <v>2022</v>
      </c>
      <c r="K925">
        <v>121</v>
      </c>
      <c r="L925">
        <v>127</v>
      </c>
      <c r="M925" t="s">
        <v>7080</v>
      </c>
      <c r="N925" t="s">
        <v>7312</v>
      </c>
      <c r="O925" t="s">
        <v>2830</v>
      </c>
      <c r="P925" t="s">
        <v>7171</v>
      </c>
      <c r="R925" t="str">
        <f>HYPERLINK("http://dx.doi.org/10.3103/S1052618822020091","http://dx.doi.org/10.3103/S1052618822020091")</f>
        <v>http://dx.doi.org/10.3103/S1052618822020091</v>
      </c>
      <c r="S925" t="s">
        <v>7594</v>
      </c>
      <c r="AB925" s="1"/>
      <c r="AE925" t="s">
        <v>7669</v>
      </c>
      <c r="AF925" t="s">
        <v>5981</v>
      </c>
      <c r="AG925" t="s">
        <v>5988</v>
      </c>
    </row>
    <row r="926" spans="1:33" x14ac:dyDescent="0.3">
      <c r="A926" s="3">
        <v>925</v>
      </c>
      <c r="B926" s="3" t="s">
        <v>5992</v>
      </c>
      <c r="C926" t="s">
        <v>6120</v>
      </c>
      <c r="D926" t="s">
        <v>6390</v>
      </c>
      <c r="E926" t="s">
        <v>6624</v>
      </c>
      <c r="F926" t="s">
        <v>6866</v>
      </c>
      <c r="G926" s="1"/>
      <c r="H926">
        <v>2021</v>
      </c>
      <c r="K926" t="s">
        <v>2830</v>
      </c>
      <c r="L926" t="s">
        <v>2830</v>
      </c>
      <c r="M926" t="s">
        <v>7081</v>
      </c>
      <c r="N926" t="s">
        <v>2830</v>
      </c>
      <c r="O926" t="s">
        <v>2830</v>
      </c>
      <c r="P926" t="s">
        <v>7172</v>
      </c>
      <c r="R926" t="str">
        <f>HYPERLINK("http://dx.doi.org/10.2196/20739","http://dx.doi.org/10.2196/20739")</f>
        <v>http://dx.doi.org/10.2196/20739</v>
      </c>
      <c r="S926" t="s">
        <v>7595</v>
      </c>
      <c r="AB926" s="1"/>
      <c r="AE926" t="s">
        <v>7670</v>
      </c>
      <c r="AF926" t="s">
        <v>5981</v>
      </c>
      <c r="AG926" t="s">
        <v>5988</v>
      </c>
    </row>
    <row r="927" spans="1:33" x14ac:dyDescent="0.3">
      <c r="A927" s="4">
        <v>926</v>
      </c>
      <c r="B927" s="6" t="s">
        <v>5992</v>
      </c>
      <c r="C927" t="s">
        <v>2205</v>
      </c>
      <c r="D927" t="s">
        <v>6391</v>
      </c>
      <c r="E927" t="s">
        <v>2830</v>
      </c>
      <c r="F927" t="s">
        <v>6867</v>
      </c>
      <c r="G927" s="1"/>
      <c r="H927">
        <v>2019</v>
      </c>
      <c r="K927" t="s">
        <v>2830</v>
      </c>
      <c r="L927" t="s">
        <v>2830</v>
      </c>
      <c r="M927" t="s">
        <v>7082</v>
      </c>
      <c r="N927" t="s">
        <v>7313</v>
      </c>
      <c r="O927" t="s">
        <v>2210</v>
      </c>
      <c r="P927" t="s">
        <v>2830</v>
      </c>
      <c r="R927" t="s">
        <v>2830</v>
      </c>
      <c r="S927" t="s">
        <v>7596</v>
      </c>
      <c r="AB927" s="1"/>
      <c r="AE927" t="s">
        <v>43</v>
      </c>
      <c r="AF927" t="s">
        <v>7607</v>
      </c>
      <c r="AG927" t="s">
        <v>5988</v>
      </c>
    </row>
    <row r="928" spans="1:33" x14ac:dyDescent="0.3">
      <c r="A928" s="3">
        <v>927</v>
      </c>
      <c r="B928" s="3" t="s">
        <v>5992</v>
      </c>
      <c r="C928" t="s">
        <v>6121</v>
      </c>
      <c r="D928" t="s">
        <v>6392</v>
      </c>
      <c r="E928" t="s">
        <v>6625</v>
      </c>
      <c r="F928" t="s">
        <v>6868</v>
      </c>
      <c r="G928" s="1"/>
      <c r="H928">
        <v>2017</v>
      </c>
      <c r="K928">
        <v>1611</v>
      </c>
      <c r="L928">
        <v>1614</v>
      </c>
      <c r="M928" t="s">
        <v>7083</v>
      </c>
      <c r="N928" t="s">
        <v>2830</v>
      </c>
      <c r="O928" t="s">
        <v>7388</v>
      </c>
      <c r="P928" t="s">
        <v>7173</v>
      </c>
      <c r="R928" t="str">
        <f>HYPERLINK("http://dx.doi.org/10.1145/3035918.3058733","http://dx.doi.org/10.1145/3035918.3058733")</f>
        <v>http://dx.doi.org/10.1145/3035918.3058733</v>
      </c>
      <c r="S928" t="s">
        <v>2830</v>
      </c>
      <c r="AB928" s="1"/>
      <c r="AE928" t="s">
        <v>7621</v>
      </c>
      <c r="AF928" t="s">
        <v>7607</v>
      </c>
      <c r="AG928" t="s">
        <v>5988</v>
      </c>
    </row>
    <row r="929" spans="1:33" x14ac:dyDescent="0.3">
      <c r="A929" s="4">
        <v>928</v>
      </c>
      <c r="B929" s="6" t="s">
        <v>5992</v>
      </c>
      <c r="C929" t="s">
        <v>6122</v>
      </c>
      <c r="D929" t="s">
        <v>6393</v>
      </c>
      <c r="E929" t="s">
        <v>6626</v>
      </c>
      <c r="F929" t="s">
        <v>6869</v>
      </c>
      <c r="G929" s="1"/>
      <c r="H929">
        <v>2016</v>
      </c>
      <c r="K929">
        <v>2453</v>
      </c>
      <c r="L929">
        <v>2473</v>
      </c>
      <c r="M929" t="s">
        <v>7084</v>
      </c>
      <c r="N929" t="s">
        <v>7314</v>
      </c>
      <c r="O929" t="s">
        <v>2830</v>
      </c>
      <c r="P929" t="s">
        <v>7174</v>
      </c>
      <c r="R929" t="str">
        <f>HYPERLINK("http://dx.doi.org/10.5194/bg-13-2453-2016","http://dx.doi.org/10.5194/bg-13-2453-2016")</f>
        <v>http://dx.doi.org/10.5194/bg-13-2453-2016</v>
      </c>
      <c r="S929" t="s">
        <v>2830</v>
      </c>
      <c r="AB929" s="1"/>
      <c r="AE929" t="s">
        <v>7671</v>
      </c>
      <c r="AF929" t="s">
        <v>5981</v>
      </c>
      <c r="AG929" t="s">
        <v>5988</v>
      </c>
    </row>
    <row r="930" spans="1:33" x14ac:dyDescent="0.3">
      <c r="A930" s="3">
        <v>929</v>
      </c>
      <c r="B930" s="3" t="s">
        <v>5992</v>
      </c>
      <c r="C930" t="s">
        <v>6123</v>
      </c>
      <c r="D930" t="s">
        <v>6394</v>
      </c>
      <c r="E930" t="s">
        <v>6627</v>
      </c>
      <c r="F930" t="s">
        <v>6698</v>
      </c>
      <c r="G930" s="1"/>
      <c r="H930">
        <v>2015</v>
      </c>
      <c r="K930" t="s">
        <v>2830</v>
      </c>
      <c r="L930" t="s">
        <v>2830</v>
      </c>
      <c r="M930" t="s">
        <v>7085</v>
      </c>
      <c r="N930" t="s">
        <v>7218</v>
      </c>
      <c r="O930" t="s">
        <v>2830</v>
      </c>
      <c r="P930" t="s">
        <v>7175</v>
      </c>
      <c r="R930" t="str">
        <f>HYPERLINK("http://dx.doi.org/10.1371/journal.pone.0144656","http://dx.doi.org/10.1371/journal.pone.0144656")</f>
        <v>http://dx.doi.org/10.1371/journal.pone.0144656</v>
      </c>
      <c r="S930" t="s">
        <v>2830</v>
      </c>
      <c r="AB930" s="1"/>
      <c r="AE930" t="s">
        <v>7631</v>
      </c>
      <c r="AF930" t="s">
        <v>5981</v>
      </c>
      <c r="AG930" t="s">
        <v>5988</v>
      </c>
    </row>
    <row r="931" spans="1:33" x14ac:dyDescent="0.3">
      <c r="A931" s="4">
        <v>930</v>
      </c>
      <c r="B931" s="6" t="s">
        <v>5992</v>
      </c>
      <c r="C931" t="s">
        <v>6124</v>
      </c>
      <c r="D931" t="s">
        <v>6395</v>
      </c>
      <c r="E931" t="s">
        <v>6628</v>
      </c>
      <c r="F931" t="s">
        <v>6870</v>
      </c>
      <c r="G931" s="1"/>
      <c r="H931">
        <v>2018</v>
      </c>
      <c r="K931">
        <v>493</v>
      </c>
      <c r="L931">
        <v>502</v>
      </c>
      <c r="M931" t="s">
        <v>7086</v>
      </c>
      <c r="N931" t="s">
        <v>7315</v>
      </c>
      <c r="O931" t="s">
        <v>2830</v>
      </c>
      <c r="P931" t="s">
        <v>7176</v>
      </c>
      <c r="R931" t="str">
        <f>HYPERLINK("http://dx.doi.org/10.1016/j.envint.2018.06.009","http://dx.doi.org/10.1016/j.envint.2018.06.009")</f>
        <v>http://dx.doi.org/10.1016/j.envint.2018.06.009</v>
      </c>
      <c r="S931" t="s">
        <v>7597</v>
      </c>
      <c r="AB931" s="1"/>
      <c r="AE931" t="s">
        <v>7617</v>
      </c>
      <c r="AF931" t="s">
        <v>5981</v>
      </c>
      <c r="AG931" t="s">
        <v>5988</v>
      </c>
    </row>
    <row r="932" spans="1:33" x14ac:dyDescent="0.3">
      <c r="A932" s="3">
        <v>931</v>
      </c>
      <c r="B932" s="3" t="s">
        <v>5992</v>
      </c>
      <c r="C932" t="s">
        <v>6125</v>
      </c>
      <c r="D932" t="s">
        <v>6396</v>
      </c>
      <c r="E932" t="s">
        <v>6629</v>
      </c>
      <c r="F932" t="s">
        <v>6871</v>
      </c>
      <c r="G932" s="1"/>
      <c r="H932">
        <v>2015</v>
      </c>
      <c r="K932" t="s">
        <v>7099</v>
      </c>
      <c r="L932" t="s">
        <v>7102</v>
      </c>
      <c r="M932" t="s">
        <v>7087</v>
      </c>
      <c r="N932" t="s">
        <v>7316</v>
      </c>
      <c r="O932" t="s">
        <v>2830</v>
      </c>
      <c r="P932" t="s">
        <v>7177</v>
      </c>
      <c r="R932" t="str">
        <f>HYPERLINK("http://dx.doi.org/10.1111/1750-3841.12937","http://dx.doi.org/10.1111/1750-3841.12937")</f>
        <v>http://dx.doi.org/10.1111/1750-3841.12937</v>
      </c>
      <c r="S932" t="s">
        <v>7598</v>
      </c>
      <c r="AB932" s="1"/>
      <c r="AE932" t="s">
        <v>7626</v>
      </c>
      <c r="AF932" t="s">
        <v>5981</v>
      </c>
      <c r="AG932" t="s">
        <v>5988</v>
      </c>
    </row>
    <row r="933" spans="1:33" x14ac:dyDescent="0.3">
      <c r="A933" s="4">
        <v>932</v>
      </c>
      <c r="B933" s="6" t="s">
        <v>5992</v>
      </c>
      <c r="C933" t="s">
        <v>6126</v>
      </c>
      <c r="D933" t="s">
        <v>6397</v>
      </c>
      <c r="E933" t="s">
        <v>6630</v>
      </c>
      <c r="F933" t="s">
        <v>6872</v>
      </c>
      <c r="G933" s="1"/>
      <c r="H933">
        <v>2021</v>
      </c>
      <c r="K933">
        <v>428</v>
      </c>
      <c r="L933" t="s">
        <v>7100</v>
      </c>
      <c r="M933" t="s">
        <v>7088</v>
      </c>
      <c r="N933" t="s">
        <v>7317</v>
      </c>
      <c r="O933" t="s">
        <v>2830</v>
      </c>
      <c r="P933" t="s">
        <v>7178</v>
      </c>
      <c r="R933" t="str">
        <f>HYPERLINK("http://dx.doi.org/10.1038/s41586-021-03260-5","http://dx.doi.org/10.1038/s41586-021-03260-5")</f>
        <v>http://dx.doi.org/10.1038/s41586-021-03260-5</v>
      </c>
      <c r="S933" t="s">
        <v>2830</v>
      </c>
      <c r="AB933" s="1"/>
      <c r="AE933" t="s">
        <v>7672</v>
      </c>
      <c r="AF933" t="s">
        <v>5981</v>
      </c>
      <c r="AG933" t="s">
        <v>5988</v>
      </c>
    </row>
    <row r="934" spans="1:33" x14ac:dyDescent="0.3">
      <c r="A934" s="3">
        <v>933</v>
      </c>
      <c r="B934" s="3" t="s">
        <v>5992</v>
      </c>
      <c r="C934" t="s">
        <v>6127</v>
      </c>
      <c r="D934" t="s">
        <v>6398</v>
      </c>
      <c r="E934" t="s">
        <v>6631</v>
      </c>
      <c r="F934" t="s">
        <v>6873</v>
      </c>
      <c r="G934" s="1"/>
      <c r="H934">
        <v>2020</v>
      </c>
      <c r="K934" t="s">
        <v>2830</v>
      </c>
      <c r="L934" t="s">
        <v>2830</v>
      </c>
      <c r="M934" t="s">
        <v>7089</v>
      </c>
      <c r="N934" t="s">
        <v>7318</v>
      </c>
      <c r="O934" t="s">
        <v>2830</v>
      </c>
      <c r="P934" t="s">
        <v>7179</v>
      </c>
      <c r="R934" t="str">
        <f>HYPERLINK("http://dx.doi.org/10.1016/j.cbpa.2019.110583","http://dx.doi.org/10.1016/j.cbpa.2019.110583")</f>
        <v>http://dx.doi.org/10.1016/j.cbpa.2019.110583</v>
      </c>
      <c r="S934" t="s">
        <v>7599</v>
      </c>
      <c r="AB934" s="1"/>
      <c r="AE934" t="s">
        <v>7613</v>
      </c>
      <c r="AF934" t="s">
        <v>5981</v>
      </c>
      <c r="AG934" t="s">
        <v>5988</v>
      </c>
    </row>
    <row r="935" spans="1:33" x14ac:dyDescent="0.3">
      <c r="A935" s="4">
        <v>934</v>
      </c>
      <c r="B935" s="6" t="s">
        <v>5992</v>
      </c>
      <c r="C935" t="s">
        <v>6128</v>
      </c>
      <c r="D935" t="s">
        <v>6399</v>
      </c>
      <c r="E935" t="s">
        <v>6632</v>
      </c>
      <c r="F935" t="s">
        <v>6874</v>
      </c>
      <c r="G935" s="1"/>
      <c r="H935">
        <v>2019</v>
      </c>
      <c r="K935">
        <v>148</v>
      </c>
      <c r="L935">
        <v>157</v>
      </c>
      <c r="M935" t="s">
        <v>7090</v>
      </c>
      <c r="N935" t="s">
        <v>7319</v>
      </c>
      <c r="O935" t="s">
        <v>2830</v>
      </c>
      <c r="P935" t="s">
        <v>7180</v>
      </c>
      <c r="R935" t="str">
        <f>HYPERLINK("http://dx.doi.org/10.1139/bcb-2018-0198","http://dx.doi.org/10.1139/bcb-2018-0198")</f>
        <v>http://dx.doi.org/10.1139/bcb-2018-0198</v>
      </c>
      <c r="S935" t="s">
        <v>7600</v>
      </c>
      <c r="AB935" s="1"/>
      <c r="AE935" t="s">
        <v>7673</v>
      </c>
      <c r="AF935" t="s">
        <v>5981</v>
      </c>
      <c r="AG935" t="s">
        <v>5988</v>
      </c>
    </row>
    <row r="936" spans="1:33" x14ac:dyDescent="0.3">
      <c r="A936" s="3">
        <v>935</v>
      </c>
      <c r="B936" s="3" t="s">
        <v>5992</v>
      </c>
      <c r="C936" t="s">
        <v>6129</v>
      </c>
      <c r="D936" t="s">
        <v>6400</v>
      </c>
      <c r="E936" t="s">
        <v>6633</v>
      </c>
      <c r="F936" t="s">
        <v>6872</v>
      </c>
      <c r="G936" s="1"/>
      <c r="H936">
        <v>2018</v>
      </c>
      <c r="K936">
        <v>413</v>
      </c>
      <c r="L936" t="s">
        <v>7100</v>
      </c>
      <c r="M936" t="s">
        <v>7091</v>
      </c>
      <c r="N936" t="s">
        <v>7317</v>
      </c>
      <c r="O936" t="s">
        <v>2830</v>
      </c>
      <c r="P936" t="s">
        <v>7181</v>
      </c>
      <c r="R936" t="str">
        <f>HYPERLINK("http://dx.doi.org/10.1038/s41586-018-0106-2","http://dx.doi.org/10.1038/s41586-018-0106-2")</f>
        <v>http://dx.doi.org/10.1038/s41586-018-0106-2</v>
      </c>
      <c r="S936" t="s">
        <v>2830</v>
      </c>
      <c r="AB936" s="1"/>
      <c r="AE936" t="s">
        <v>7674</v>
      </c>
      <c r="AF936" t="s">
        <v>5981</v>
      </c>
      <c r="AG936" t="s">
        <v>5988</v>
      </c>
    </row>
    <row r="937" spans="1:33" x14ac:dyDescent="0.3">
      <c r="A937" s="4">
        <v>936</v>
      </c>
      <c r="B937" s="6" t="s">
        <v>5992</v>
      </c>
      <c r="C937" t="s">
        <v>6130</v>
      </c>
      <c r="D937" t="s">
        <v>6401</v>
      </c>
      <c r="E937" t="s">
        <v>6634</v>
      </c>
      <c r="F937" t="s">
        <v>6875</v>
      </c>
      <c r="G937" s="1"/>
      <c r="H937">
        <v>2017</v>
      </c>
      <c r="K937">
        <v>710</v>
      </c>
      <c r="L937">
        <v>718</v>
      </c>
      <c r="M937" t="s">
        <v>7092</v>
      </c>
      <c r="N937" t="s">
        <v>7320</v>
      </c>
      <c r="O937" t="s">
        <v>2830</v>
      </c>
      <c r="P937" t="s">
        <v>7182</v>
      </c>
      <c r="R937" t="str">
        <f>HYPERLINK("http://dx.doi.org/10.1016/j.scitotenv.2016.12.017","http://dx.doi.org/10.1016/j.scitotenv.2016.12.017")</f>
        <v>http://dx.doi.org/10.1016/j.scitotenv.2016.12.017</v>
      </c>
      <c r="S937" t="s">
        <v>7601</v>
      </c>
      <c r="AB937" s="1"/>
      <c r="AE937" t="s">
        <v>7619</v>
      </c>
      <c r="AF937" t="s">
        <v>5981</v>
      </c>
      <c r="AG937" t="s">
        <v>5988</v>
      </c>
    </row>
    <row r="938" spans="1:33" x14ac:dyDescent="0.3">
      <c r="A938" s="3">
        <v>937</v>
      </c>
      <c r="B938" s="3" t="s">
        <v>5992</v>
      </c>
      <c r="C938" t="s">
        <v>6131</v>
      </c>
      <c r="D938" t="s">
        <v>6402</v>
      </c>
      <c r="E938" t="s">
        <v>6635</v>
      </c>
      <c r="F938" t="s">
        <v>6876</v>
      </c>
      <c r="G938" s="1"/>
      <c r="H938">
        <v>2020</v>
      </c>
      <c r="K938" t="s">
        <v>2830</v>
      </c>
      <c r="L938" t="s">
        <v>2830</v>
      </c>
      <c r="M938" t="s">
        <v>7093</v>
      </c>
      <c r="N938" t="s">
        <v>7321</v>
      </c>
      <c r="O938" t="s">
        <v>2830</v>
      </c>
      <c r="P938" t="s">
        <v>7183</v>
      </c>
      <c r="R938" t="str">
        <f>HYPERLINK("http://dx.doi.org/10.1016/j.watres.2019.115435","http://dx.doi.org/10.1016/j.watres.2019.115435")</f>
        <v>http://dx.doi.org/10.1016/j.watres.2019.115435</v>
      </c>
      <c r="S938" t="s">
        <v>7602</v>
      </c>
      <c r="AB938" s="1"/>
      <c r="AE938" t="s">
        <v>7617</v>
      </c>
      <c r="AF938" t="s">
        <v>5981</v>
      </c>
      <c r="AG938" t="s">
        <v>5988</v>
      </c>
    </row>
    <row r="939" spans="1:33" x14ac:dyDescent="0.3">
      <c r="A939" s="4">
        <v>938</v>
      </c>
      <c r="B939" s="6" t="s">
        <v>5992</v>
      </c>
      <c r="C939" t="s">
        <v>6132</v>
      </c>
      <c r="D939" t="s">
        <v>6403</v>
      </c>
      <c r="E939" t="s">
        <v>6636</v>
      </c>
      <c r="F939" t="s">
        <v>6716</v>
      </c>
      <c r="G939" s="1"/>
      <c r="H939">
        <v>2017</v>
      </c>
      <c r="K939">
        <v>2227</v>
      </c>
      <c r="L939">
        <v>2240</v>
      </c>
      <c r="M939" t="s">
        <v>7094</v>
      </c>
      <c r="N939" t="s">
        <v>7227</v>
      </c>
      <c r="O939" t="s">
        <v>2830</v>
      </c>
      <c r="P939" t="s">
        <v>7184</v>
      </c>
      <c r="R939" t="str">
        <f>HYPERLINK("http://dx.doi.org/10.1109/TII.2017.2695583","http://dx.doi.org/10.1109/TII.2017.2695583")</f>
        <v>http://dx.doi.org/10.1109/TII.2017.2695583</v>
      </c>
      <c r="S939" t="s">
        <v>7603</v>
      </c>
      <c r="AB939" s="1"/>
      <c r="AE939" t="s">
        <v>7618</v>
      </c>
      <c r="AF939" t="s">
        <v>5981</v>
      </c>
      <c r="AG939" t="s">
        <v>5988</v>
      </c>
    </row>
    <row r="940" spans="1:33" x14ac:dyDescent="0.3">
      <c r="A940" s="3">
        <v>939</v>
      </c>
      <c r="B940" s="3" t="s">
        <v>5992</v>
      </c>
      <c r="C940" t="s">
        <v>6133</v>
      </c>
      <c r="D940" t="s">
        <v>6404</v>
      </c>
      <c r="E940" t="s">
        <v>6637</v>
      </c>
      <c r="F940" t="s">
        <v>6877</v>
      </c>
      <c r="G940" s="1"/>
      <c r="H940">
        <v>2020</v>
      </c>
      <c r="K940" t="s">
        <v>2830</v>
      </c>
      <c r="L940" t="s">
        <v>2830</v>
      </c>
      <c r="M940" t="s">
        <v>7095</v>
      </c>
      <c r="N940" t="s">
        <v>7322</v>
      </c>
      <c r="O940" t="s">
        <v>2830</v>
      </c>
      <c r="P940" t="s">
        <v>7185</v>
      </c>
      <c r="R940" t="str">
        <f>HYPERLINK("http://dx.doi.org/10.1016/j.apradiso.2019.109023","http://dx.doi.org/10.1016/j.apradiso.2019.109023")</f>
        <v>http://dx.doi.org/10.1016/j.apradiso.2019.109023</v>
      </c>
      <c r="S940" t="s">
        <v>7604</v>
      </c>
      <c r="AB940" s="1"/>
      <c r="AE940" t="s">
        <v>7617</v>
      </c>
      <c r="AF940" t="s">
        <v>7609</v>
      </c>
      <c r="AG940" t="s">
        <v>5988</v>
      </c>
    </row>
    <row r="941" spans="1:33" x14ac:dyDescent="0.3">
      <c r="A941" s="4">
        <v>940</v>
      </c>
      <c r="B941" s="6" t="s">
        <v>5992</v>
      </c>
      <c r="C941" t="s">
        <v>6134</v>
      </c>
      <c r="D941" t="s">
        <v>6405</v>
      </c>
      <c r="E941" t="s">
        <v>6638</v>
      </c>
      <c r="F941" t="s">
        <v>6878</v>
      </c>
      <c r="G941" s="1"/>
      <c r="H941">
        <v>2018</v>
      </c>
      <c r="K941" t="s">
        <v>2830</v>
      </c>
      <c r="L941" t="s">
        <v>2830</v>
      </c>
      <c r="M941" t="s">
        <v>7096</v>
      </c>
      <c r="N941" t="s">
        <v>7323</v>
      </c>
      <c r="O941" t="s">
        <v>2830</v>
      </c>
      <c r="P941" t="s">
        <v>7186</v>
      </c>
      <c r="R941" t="str">
        <f>HYPERLINK("http://dx.doi.org/10.3791/57928","http://dx.doi.org/10.3791/57928")</f>
        <v>http://dx.doi.org/10.3791/57928</v>
      </c>
      <c r="S941" t="s">
        <v>7605</v>
      </c>
      <c r="AB941" s="1"/>
      <c r="AE941" t="s">
        <v>7675</v>
      </c>
      <c r="AF941" t="s">
        <v>5981</v>
      </c>
      <c r="AG941" t="s">
        <v>5988</v>
      </c>
    </row>
    <row r="942" spans="1:33" x14ac:dyDescent="0.3">
      <c r="A942" s="3">
        <v>941</v>
      </c>
      <c r="B942" s="3" t="s">
        <v>5992</v>
      </c>
      <c r="C942" t="s">
        <v>6135</v>
      </c>
      <c r="D942" t="s">
        <v>6406</v>
      </c>
      <c r="E942" t="s">
        <v>6639</v>
      </c>
      <c r="F942" t="s">
        <v>6879</v>
      </c>
      <c r="G942" s="1"/>
      <c r="H942">
        <v>2018</v>
      </c>
      <c r="K942">
        <v>5607</v>
      </c>
      <c r="L942">
        <v>5617</v>
      </c>
      <c r="M942" t="s">
        <v>7097</v>
      </c>
      <c r="N942" t="s">
        <v>7324</v>
      </c>
      <c r="O942" t="s">
        <v>2830</v>
      </c>
      <c r="P942" t="s">
        <v>7187</v>
      </c>
      <c r="R942" t="str">
        <f>HYPERLINK("http://dx.doi.org/10.1029/2017JD027827","http://dx.doi.org/10.1029/2017JD027827")</f>
        <v>http://dx.doi.org/10.1029/2017JD027827</v>
      </c>
      <c r="S942" t="s">
        <v>7606</v>
      </c>
      <c r="AB942" s="1"/>
      <c r="AE942" t="s">
        <v>7676</v>
      </c>
      <c r="AF942" t="s">
        <v>5981</v>
      </c>
      <c r="AG942" t="s">
        <v>5988</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D480D-D911-4525-AE5D-E71C58195598}">
  <sheetPr codeName="Sheet3"/>
  <dimension ref="A1:AG775"/>
  <sheetViews>
    <sheetView zoomScaleNormal="100" workbookViewId="0">
      <pane ySplit="1" topLeftCell="A705" activePane="bottomLeft" state="frozen"/>
      <selection pane="bottomLeft" activeCell="A590" sqref="A590:XFD590"/>
    </sheetView>
  </sheetViews>
  <sheetFormatPr defaultRowHeight="14.4" x14ac:dyDescent="0.3"/>
  <cols>
    <col min="1" max="1" width="5" customWidth="1"/>
    <col min="3" max="6" width="80.88671875" bestFit="1" customWidth="1"/>
    <col min="7" max="7" width="22.21875" bestFit="1" customWidth="1"/>
    <col min="8" max="8" width="17.33203125" bestFit="1" customWidth="1"/>
    <col min="9" max="9" width="10" bestFit="1" customWidth="1"/>
    <col min="10" max="10" width="7.6640625" bestFit="1" customWidth="1"/>
    <col min="11" max="11" width="11.77734375" bestFit="1" customWidth="1"/>
    <col min="12" max="12" width="11" bestFit="1" customWidth="1"/>
    <col min="13" max="13" width="80.88671875" bestFit="1" customWidth="1"/>
    <col min="14" max="14" width="9.6640625" bestFit="1" customWidth="1"/>
    <col min="15" max="15" width="16.77734375" bestFit="1" customWidth="1"/>
    <col min="16" max="16" width="56.77734375" bestFit="1" customWidth="1"/>
    <col min="17" max="17" width="80.88671875" bestFit="1" customWidth="1"/>
    <col min="18" max="18" width="59" bestFit="1" customWidth="1"/>
    <col min="19" max="22" width="80.88671875" bestFit="1" customWidth="1"/>
    <col min="23" max="23" width="16.88671875" bestFit="1" customWidth="1"/>
    <col min="24" max="25" width="21.88671875" bestFit="1" customWidth="1"/>
    <col min="26" max="26" width="17.77734375" bestFit="1" customWidth="1"/>
    <col min="27" max="27" width="10.44140625" bestFit="1" customWidth="1"/>
    <col min="28" max="28" width="13.44140625" bestFit="1" customWidth="1"/>
    <col min="29" max="29" width="12.109375" bestFit="1" customWidth="1"/>
    <col min="30" max="30" width="15.109375" bestFit="1" customWidth="1"/>
    <col min="31" max="31" width="11.33203125" bestFit="1" customWidth="1"/>
    <col min="32" max="32" width="22.44140625" bestFit="1" customWidth="1"/>
    <col min="33" max="33" width="19.44140625" customWidth="1"/>
  </cols>
  <sheetData>
    <row r="1" spans="1:33" x14ac:dyDescent="0.3">
      <c r="A1" s="2" t="s">
        <v>3012</v>
      </c>
      <c r="B1" s="2"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row>
    <row r="2" spans="1:3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row>
    <row r="3" spans="1:33" x14ac:dyDescent="0.3">
      <c r="A3" s="3">
        <v>3</v>
      </c>
      <c r="B3" s="3" t="s">
        <v>43</v>
      </c>
      <c r="C3" t="s">
        <v>58</v>
      </c>
      <c r="D3" t="s">
        <v>59</v>
      </c>
      <c r="E3" t="s">
        <v>60</v>
      </c>
      <c r="F3" t="s">
        <v>61</v>
      </c>
      <c r="G3" s="1">
        <v>43304</v>
      </c>
      <c r="H3">
        <v>2018</v>
      </c>
      <c r="I3" t="s">
        <v>2830</v>
      </c>
      <c r="K3">
        <v>1052</v>
      </c>
      <c r="L3" t="s">
        <v>2831</v>
      </c>
      <c r="M3" t="s">
        <v>62</v>
      </c>
      <c r="N3" t="s">
        <v>63</v>
      </c>
      <c r="O3" t="s">
        <v>64</v>
      </c>
      <c r="P3" t="s">
        <v>65</v>
      </c>
      <c r="Q3" t="s">
        <v>2830</v>
      </c>
      <c r="R3" t="s">
        <v>66</v>
      </c>
      <c r="S3" t="s">
        <v>67</v>
      </c>
      <c r="T3" t="s">
        <v>68</v>
      </c>
      <c r="U3" t="s">
        <v>69</v>
      </c>
      <c r="V3" t="s">
        <v>70</v>
      </c>
      <c r="W3" t="s">
        <v>2830</v>
      </c>
      <c r="X3">
        <v>39</v>
      </c>
      <c r="Z3">
        <v>36</v>
      </c>
      <c r="AA3" t="s">
        <v>43</v>
      </c>
      <c r="AB3" s="1">
        <v>43304</v>
      </c>
      <c r="AC3" t="s">
        <v>2830</v>
      </c>
      <c r="AD3" t="s">
        <v>2830</v>
      </c>
      <c r="AE3" t="s">
        <v>43</v>
      </c>
      <c r="AF3" t="s">
        <v>57</v>
      </c>
    </row>
    <row r="4" spans="1:33" x14ac:dyDescent="0.3">
      <c r="A4" s="4">
        <v>4</v>
      </c>
      <c r="B4" s="5" t="s">
        <v>43</v>
      </c>
      <c r="C4" t="s">
        <v>71</v>
      </c>
      <c r="D4" t="s">
        <v>72</v>
      </c>
      <c r="E4" t="s">
        <v>73</v>
      </c>
      <c r="F4" t="s">
        <v>74</v>
      </c>
      <c r="G4" s="1">
        <v>41274</v>
      </c>
      <c r="H4">
        <v>2012</v>
      </c>
      <c r="I4" t="s">
        <v>2830</v>
      </c>
      <c r="K4">
        <v>374</v>
      </c>
      <c r="L4" t="s">
        <v>2832</v>
      </c>
      <c r="M4" t="s">
        <v>75</v>
      </c>
      <c r="N4" t="s">
        <v>2830</v>
      </c>
      <c r="O4" t="s">
        <v>76</v>
      </c>
      <c r="P4" t="s">
        <v>2830</v>
      </c>
      <c r="Q4" t="s">
        <v>2830</v>
      </c>
      <c r="R4" t="s">
        <v>77</v>
      </c>
      <c r="S4" t="s">
        <v>78</v>
      </c>
      <c r="T4" t="s">
        <v>79</v>
      </c>
      <c r="U4" t="s">
        <v>80</v>
      </c>
      <c r="V4" t="s">
        <v>81</v>
      </c>
      <c r="W4" t="s">
        <v>2830</v>
      </c>
      <c r="Z4">
        <v>5</v>
      </c>
      <c r="AA4" t="s">
        <v>2830</v>
      </c>
      <c r="AB4" s="1">
        <v>41274</v>
      </c>
      <c r="AC4" t="s">
        <v>2830</v>
      </c>
      <c r="AD4" t="s">
        <v>2830</v>
      </c>
      <c r="AE4" t="s">
        <v>43</v>
      </c>
      <c r="AF4" t="s">
        <v>57</v>
      </c>
    </row>
    <row r="5" spans="1:33" x14ac:dyDescent="0.3">
      <c r="A5" s="3">
        <v>5</v>
      </c>
      <c r="B5" s="3" t="s">
        <v>43</v>
      </c>
      <c r="C5" t="s">
        <v>82</v>
      </c>
      <c r="D5" t="s">
        <v>83</v>
      </c>
      <c r="E5" t="s">
        <v>84</v>
      </c>
      <c r="F5" t="s">
        <v>85</v>
      </c>
      <c r="G5" s="1">
        <v>44568</v>
      </c>
      <c r="H5">
        <v>2021</v>
      </c>
      <c r="I5" t="s">
        <v>2830</v>
      </c>
      <c r="K5">
        <v>1</v>
      </c>
      <c r="L5" t="s">
        <v>2833</v>
      </c>
      <c r="M5" t="s">
        <v>86</v>
      </c>
      <c r="N5" t="s">
        <v>2830</v>
      </c>
      <c r="O5" t="s">
        <v>87</v>
      </c>
      <c r="P5" t="s">
        <v>88</v>
      </c>
      <c r="Q5" t="s">
        <v>2830</v>
      </c>
      <c r="R5" t="s">
        <v>89</v>
      </c>
      <c r="S5" t="s">
        <v>90</v>
      </c>
      <c r="T5" t="s">
        <v>91</v>
      </c>
      <c r="U5" t="s">
        <v>92</v>
      </c>
      <c r="V5" t="s">
        <v>93</v>
      </c>
      <c r="W5" t="s">
        <v>2830</v>
      </c>
      <c r="Z5">
        <v>25</v>
      </c>
      <c r="AA5" t="s">
        <v>43</v>
      </c>
      <c r="AB5" s="1">
        <v>44568</v>
      </c>
      <c r="AC5" t="s">
        <v>2830</v>
      </c>
      <c r="AD5" t="s">
        <v>2830</v>
      </c>
      <c r="AE5" t="s">
        <v>43</v>
      </c>
      <c r="AF5" t="s">
        <v>57</v>
      </c>
    </row>
    <row r="6" spans="1:33" x14ac:dyDescent="0.3">
      <c r="A6" s="4">
        <v>6</v>
      </c>
      <c r="B6" s="5" t="s">
        <v>43</v>
      </c>
      <c r="C6" t="s">
        <v>94</v>
      </c>
      <c r="D6" t="s">
        <v>95</v>
      </c>
      <c r="E6" t="s">
        <v>96</v>
      </c>
      <c r="F6" t="s">
        <v>97</v>
      </c>
      <c r="G6" s="1">
        <v>44278</v>
      </c>
      <c r="H6">
        <v>2021</v>
      </c>
      <c r="I6" t="s">
        <v>2834</v>
      </c>
      <c r="J6">
        <v>4</v>
      </c>
      <c r="K6">
        <v>347</v>
      </c>
      <c r="L6" t="s">
        <v>2835</v>
      </c>
      <c r="M6" t="s">
        <v>98</v>
      </c>
      <c r="N6" t="s">
        <v>99</v>
      </c>
      <c r="O6" t="s">
        <v>2830</v>
      </c>
      <c r="P6" t="s">
        <v>100</v>
      </c>
      <c r="Q6" t="s">
        <v>2830</v>
      </c>
      <c r="R6" t="s">
        <v>101</v>
      </c>
      <c r="S6" t="s">
        <v>102</v>
      </c>
      <c r="T6" t="s">
        <v>103</v>
      </c>
      <c r="U6" t="s">
        <v>104</v>
      </c>
      <c r="V6" t="s">
        <v>105</v>
      </c>
      <c r="W6" t="s">
        <v>2830</v>
      </c>
      <c r="X6">
        <v>19</v>
      </c>
      <c r="Z6">
        <v>115</v>
      </c>
      <c r="AA6" t="s">
        <v>43</v>
      </c>
      <c r="AB6" s="1">
        <v>44161</v>
      </c>
      <c r="AC6" t="s">
        <v>2830</v>
      </c>
      <c r="AD6" t="s">
        <v>2830</v>
      </c>
      <c r="AE6" t="s">
        <v>43</v>
      </c>
      <c r="AF6" t="s">
        <v>44</v>
      </c>
    </row>
    <row r="7" spans="1:33" x14ac:dyDescent="0.3">
      <c r="A7" s="3">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row>
    <row r="8" spans="1:33" x14ac:dyDescent="0.3">
      <c r="A8" s="4">
        <v>8</v>
      </c>
      <c r="B8" s="5"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row>
    <row r="9" spans="1:33" x14ac:dyDescent="0.3">
      <c r="A9" s="3">
        <v>9</v>
      </c>
      <c r="B9" s="3" t="s">
        <v>43</v>
      </c>
      <c r="C9" t="s">
        <v>131</v>
      </c>
      <c r="D9" t="s">
        <v>132</v>
      </c>
      <c r="E9" t="s">
        <v>133</v>
      </c>
      <c r="F9" t="s">
        <v>134</v>
      </c>
      <c r="G9" s="1">
        <v>43941</v>
      </c>
      <c r="H9">
        <v>2020</v>
      </c>
      <c r="I9" t="s">
        <v>2830</v>
      </c>
      <c r="K9">
        <v>1</v>
      </c>
      <c r="L9" t="s">
        <v>2833</v>
      </c>
      <c r="M9" t="s">
        <v>135</v>
      </c>
      <c r="N9" t="s">
        <v>2830</v>
      </c>
      <c r="O9" t="s">
        <v>136</v>
      </c>
      <c r="P9" t="s">
        <v>137</v>
      </c>
      <c r="Q9" t="s">
        <v>2830</v>
      </c>
      <c r="R9" t="s">
        <v>138</v>
      </c>
      <c r="S9" t="s">
        <v>139</v>
      </c>
      <c r="T9" t="s">
        <v>140</v>
      </c>
      <c r="U9" t="s">
        <v>141</v>
      </c>
      <c r="V9" t="s">
        <v>142</v>
      </c>
      <c r="W9" t="s">
        <v>2830</v>
      </c>
      <c r="X9">
        <v>1</v>
      </c>
      <c r="Z9">
        <v>20</v>
      </c>
      <c r="AA9" t="s">
        <v>43</v>
      </c>
      <c r="AB9" s="1">
        <v>43941</v>
      </c>
      <c r="AC9" t="s">
        <v>2830</v>
      </c>
      <c r="AD9" t="s">
        <v>2830</v>
      </c>
      <c r="AE9" t="s">
        <v>43</v>
      </c>
      <c r="AF9" t="s">
        <v>57</v>
      </c>
    </row>
    <row r="10" spans="1:33" x14ac:dyDescent="0.3">
      <c r="A10" s="4">
        <v>10</v>
      </c>
      <c r="B10" s="5" t="s">
        <v>43</v>
      </c>
      <c r="C10" t="s">
        <v>143</v>
      </c>
      <c r="D10" t="s">
        <v>144</v>
      </c>
      <c r="E10" t="s">
        <v>145</v>
      </c>
      <c r="F10" t="s">
        <v>146</v>
      </c>
      <c r="G10" s="1">
        <v>44305</v>
      </c>
      <c r="H10">
        <v>2021</v>
      </c>
      <c r="I10" t="s">
        <v>2839</v>
      </c>
      <c r="K10">
        <v>58088</v>
      </c>
      <c r="L10" t="s">
        <v>2840</v>
      </c>
      <c r="M10" t="s">
        <v>147</v>
      </c>
      <c r="N10" t="s">
        <v>148</v>
      </c>
      <c r="O10" t="s">
        <v>2830</v>
      </c>
      <c r="P10" t="s">
        <v>149</v>
      </c>
      <c r="Q10" t="s">
        <v>150</v>
      </c>
      <c r="R10" t="s">
        <v>151</v>
      </c>
      <c r="S10" t="s">
        <v>152</v>
      </c>
      <c r="T10" t="s">
        <v>153</v>
      </c>
      <c r="U10" t="s">
        <v>154</v>
      </c>
      <c r="V10" t="s">
        <v>155</v>
      </c>
      <c r="W10" t="s">
        <v>2830</v>
      </c>
      <c r="X10">
        <v>6</v>
      </c>
      <c r="Z10">
        <v>42</v>
      </c>
      <c r="AA10" t="s">
        <v>156</v>
      </c>
      <c r="AB10" s="1">
        <v>44294</v>
      </c>
      <c r="AC10" t="s">
        <v>2830</v>
      </c>
      <c r="AD10" t="s">
        <v>2830</v>
      </c>
      <c r="AE10" t="s">
        <v>43</v>
      </c>
      <c r="AF10" t="s">
        <v>44</v>
      </c>
    </row>
    <row r="11" spans="1:33" x14ac:dyDescent="0.3">
      <c r="A11" s="4">
        <v>12</v>
      </c>
      <c r="B11" s="5" t="s">
        <v>43</v>
      </c>
      <c r="C11" t="s">
        <v>169</v>
      </c>
      <c r="D11" t="s">
        <v>170</v>
      </c>
      <c r="E11" t="s">
        <v>171</v>
      </c>
      <c r="F11" t="s">
        <v>172</v>
      </c>
      <c r="G11" s="1">
        <v>44236</v>
      </c>
      <c r="H11">
        <v>2020</v>
      </c>
      <c r="I11" t="s">
        <v>2830</v>
      </c>
      <c r="K11">
        <v>1920</v>
      </c>
      <c r="L11" t="s">
        <v>2843</v>
      </c>
      <c r="M11" t="s">
        <v>173</v>
      </c>
      <c r="N11" t="s">
        <v>174</v>
      </c>
      <c r="O11" t="s">
        <v>175</v>
      </c>
      <c r="P11" t="s">
        <v>176</v>
      </c>
      <c r="Q11" t="s">
        <v>2830</v>
      </c>
      <c r="R11" t="s">
        <v>177</v>
      </c>
      <c r="S11" t="s">
        <v>178</v>
      </c>
      <c r="T11" t="s">
        <v>179</v>
      </c>
      <c r="U11" t="s">
        <v>180</v>
      </c>
      <c r="V11" t="s">
        <v>181</v>
      </c>
      <c r="W11" t="s">
        <v>2830</v>
      </c>
      <c r="X11">
        <v>7</v>
      </c>
      <c r="Z11">
        <v>34</v>
      </c>
      <c r="AA11" t="s">
        <v>43</v>
      </c>
      <c r="AB11" s="1">
        <v>44236</v>
      </c>
      <c r="AC11" t="s">
        <v>2830</v>
      </c>
      <c r="AD11" t="s">
        <v>2830</v>
      </c>
      <c r="AE11" t="s">
        <v>43</v>
      </c>
      <c r="AF11" t="s">
        <v>57</v>
      </c>
    </row>
    <row r="12" spans="1:33" x14ac:dyDescent="0.3">
      <c r="A12" s="3">
        <v>13</v>
      </c>
      <c r="B12" s="3" t="s">
        <v>43</v>
      </c>
      <c r="C12" t="s">
        <v>182</v>
      </c>
      <c r="D12" t="s">
        <v>183</v>
      </c>
      <c r="E12" t="s">
        <v>184</v>
      </c>
      <c r="F12" t="s">
        <v>185</v>
      </c>
      <c r="G12" s="1">
        <v>42761</v>
      </c>
      <c r="H12">
        <v>2016</v>
      </c>
      <c r="I12" t="s">
        <v>2830</v>
      </c>
      <c r="K12">
        <v>1099</v>
      </c>
      <c r="L12" t="s">
        <v>2844</v>
      </c>
      <c r="M12" t="s">
        <v>186</v>
      </c>
      <c r="N12" t="s">
        <v>2830</v>
      </c>
      <c r="O12" t="s">
        <v>187</v>
      </c>
      <c r="P12" t="s">
        <v>188</v>
      </c>
      <c r="Q12" t="s">
        <v>2830</v>
      </c>
      <c r="R12" t="s">
        <v>189</v>
      </c>
      <c r="S12" t="s">
        <v>190</v>
      </c>
      <c r="T12" t="s">
        <v>191</v>
      </c>
      <c r="U12" t="s">
        <v>192</v>
      </c>
      <c r="V12" t="s">
        <v>193</v>
      </c>
      <c r="W12" t="s">
        <v>2830</v>
      </c>
      <c r="X12">
        <v>1</v>
      </c>
      <c r="Z12">
        <v>15</v>
      </c>
      <c r="AA12" t="s">
        <v>2830</v>
      </c>
      <c r="AB12" s="1">
        <v>42761</v>
      </c>
      <c r="AC12" t="s">
        <v>2830</v>
      </c>
      <c r="AD12" t="s">
        <v>2830</v>
      </c>
      <c r="AE12" t="s">
        <v>43</v>
      </c>
      <c r="AF12" t="s">
        <v>57</v>
      </c>
    </row>
    <row r="13" spans="1:33" x14ac:dyDescent="0.3">
      <c r="A13" s="4">
        <v>14</v>
      </c>
      <c r="B13" s="5" t="s">
        <v>43</v>
      </c>
      <c r="C13" t="s">
        <v>194</v>
      </c>
      <c r="D13" t="s">
        <v>195</v>
      </c>
      <c r="E13" t="s">
        <v>196</v>
      </c>
      <c r="F13" t="s">
        <v>109</v>
      </c>
      <c r="G13" s="1">
        <v>44726</v>
      </c>
      <c r="H13">
        <v>2022</v>
      </c>
      <c r="I13" t="s">
        <v>2845</v>
      </c>
      <c r="J13">
        <v>9</v>
      </c>
      <c r="K13">
        <v>6503</v>
      </c>
      <c r="L13" t="s">
        <v>2846</v>
      </c>
      <c r="M13" t="s">
        <v>197</v>
      </c>
      <c r="N13" t="s">
        <v>111</v>
      </c>
      <c r="O13" t="s">
        <v>2830</v>
      </c>
      <c r="P13" t="s">
        <v>198</v>
      </c>
      <c r="Q13" t="s">
        <v>199</v>
      </c>
      <c r="R13" t="s">
        <v>200</v>
      </c>
      <c r="S13" t="s">
        <v>201</v>
      </c>
      <c r="T13" t="s">
        <v>202</v>
      </c>
      <c r="U13" t="s">
        <v>203</v>
      </c>
      <c r="V13" t="s">
        <v>204</v>
      </c>
      <c r="W13" t="s">
        <v>2830</v>
      </c>
      <c r="X13">
        <v>16</v>
      </c>
      <c r="Z13">
        <v>36</v>
      </c>
      <c r="AA13" t="s">
        <v>43</v>
      </c>
      <c r="AB13" s="1">
        <v>44561</v>
      </c>
      <c r="AC13" t="s">
        <v>2830</v>
      </c>
      <c r="AD13" t="s">
        <v>2830</v>
      </c>
      <c r="AE13" t="s">
        <v>43</v>
      </c>
      <c r="AF13" t="s">
        <v>44</v>
      </c>
    </row>
    <row r="14" spans="1:33" x14ac:dyDescent="0.3">
      <c r="A14" s="3">
        <v>15</v>
      </c>
      <c r="B14" s="3" t="s">
        <v>43</v>
      </c>
      <c r="C14" t="s">
        <v>205</v>
      </c>
      <c r="D14" t="s">
        <v>206</v>
      </c>
      <c r="E14" t="s">
        <v>207</v>
      </c>
      <c r="F14" t="s">
        <v>208</v>
      </c>
      <c r="G14" s="1">
        <v>44146</v>
      </c>
      <c r="H14">
        <v>2020</v>
      </c>
      <c r="I14" t="s">
        <v>2830</v>
      </c>
      <c r="K14">
        <v>267</v>
      </c>
      <c r="L14" t="s">
        <v>2847</v>
      </c>
      <c r="M14" t="s">
        <v>209</v>
      </c>
      <c r="N14" t="s">
        <v>2830</v>
      </c>
      <c r="O14" t="s">
        <v>210</v>
      </c>
      <c r="P14" t="s">
        <v>211</v>
      </c>
      <c r="Q14" t="s">
        <v>2830</v>
      </c>
      <c r="R14" t="s">
        <v>212</v>
      </c>
      <c r="S14" t="s">
        <v>213</v>
      </c>
      <c r="T14" t="s">
        <v>214</v>
      </c>
      <c r="U14" t="s">
        <v>215</v>
      </c>
      <c r="V14" t="s">
        <v>216</v>
      </c>
      <c r="W14" t="s">
        <v>2830</v>
      </c>
      <c r="Z14">
        <v>15</v>
      </c>
      <c r="AA14" t="s">
        <v>43</v>
      </c>
      <c r="AB14" s="1">
        <v>44146</v>
      </c>
      <c r="AC14" t="s">
        <v>2830</v>
      </c>
      <c r="AD14" t="s">
        <v>2830</v>
      </c>
      <c r="AE14" t="s">
        <v>43</v>
      </c>
      <c r="AF14" t="s">
        <v>57</v>
      </c>
    </row>
    <row r="15" spans="1:33" x14ac:dyDescent="0.3">
      <c r="A15" s="4">
        <v>16</v>
      </c>
      <c r="B15" s="5" t="s">
        <v>43</v>
      </c>
      <c r="C15" t="s">
        <v>217</v>
      </c>
      <c r="D15" t="s">
        <v>218</v>
      </c>
      <c r="E15" t="s">
        <v>219</v>
      </c>
      <c r="F15" t="s">
        <v>220</v>
      </c>
      <c r="G15" s="1">
        <v>43629</v>
      </c>
      <c r="H15">
        <v>2019</v>
      </c>
      <c r="I15" t="s">
        <v>2830</v>
      </c>
      <c r="K15">
        <v>85</v>
      </c>
      <c r="L15" t="s">
        <v>2848</v>
      </c>
      <c r="M15" t="s">
        <v>221</v>
      </c>
      <c r="N15" t="s">
        <v>2830</v>
      </c>
      <c r="O15" t="s">
        <v>222</v>
      </c>
      <c r="P15" t="s">
        <v>223</v>
      </c>
      <c r="Q15" t="s">
        <v>2830</v>
      </c>
      <c r="R15" t="s">
        <v>224</v>
      </c>
      <c r="S15" t="s">
        <v>225</v>
      </c>
      <c r="T15" t="s">
        <v>226</v>
      </c>
      <c r="U15" t="s">
        <v>227</v>
      </c>
      <c r="V15" t="s">
        <v>228</v>
      </c>
      <c r="W15" t="s">
        <v>2830</v>
      </c>
      <c r="X15">
        <v>1</v>
      </c>
      <c r="Z15">
        <v>10</v>
      </c>
      <c r="AA15" t="s">
        <v>43</v>
      </c>
      <c r="AB15" s="1">
        <v>43629</v>
      </c>
      <c r="AC15" t="s">
        <v>2830</v>
      </c>
      <c r="AD15" t="s">
        <v>2830</v>
      </c>
      <c r="AE15" t="s">
        <v>43</v>
      </c>
      <c r="AF15" t="s">
        <v>57</v>
      </c>
    </row>
    <row r="16" spans="1:33" x14ac:dyDescent="0.3">
      <c r="A16" s="3">
        <v>17</v>
      </c>
      <c r="B16" s="3" t="s">
        <v>43</v>
      </c>
      <c r="C16" t="s">
        <v>229</v>
      </c>
      <c r="D16" t="s">
        <v>230</v>
      </c>
      <c r="E16" t="s">
        <v>231</v>
      </c>
      <c r="F16" t="s">
        <v>232</v>
      </c>
      <c r="G16" s="1">
        <v>44466</v>
      </c>
      <c r="H16">
        <v>2021</v>
      </c>
      <c r="I16" t="s">
        <v>2830</v>
      </c>
      <c r="K16">
        <v>238</v>
      </c>
      <c r="L16" t="s">
        <v>2849</v>
      </c>
      <c r="M16" t="s">
        <v>233</v>
      </c>
      <c r="N16" t="s">
        <v>2830</v>
      </c>
      <c r="O16" t="s">
        <v>234</v>
      </c>
      <c r="P16" t="s">
        <v>235</v>
      </c>
      <c r="Q16" t="s">
        <v>2830</v>
      </c>
      <c r="R16" t="s">
        <v>236</v>
      </c>
      <c r="S16" t="s">
        <v>237</v>
      </c>
      <c r="T16" t="s">
        <v>238</v>
      </c>
      <c r="U16" t="s">
        <v>239</v>
      </c>
      <c r="V16" t="s">
        <v>240</v>
      </c>
      <c r="W16" t="s">
        <v>2830</v>
      </c>
      <c r="X16">
        <v>2</v>
      </c>
      <c r="Z16">
        <v>20</v>
      </c>
      <c r="AA16" t="s">
        <v>43</v>
      </c>
      <c r="AB16" s="1">
        <v>44466</v>
      </c>
      <c r="AC16" t="s">
        <v>2830</v>
      </c>
      <c r="AD16" t="s">
        <v>2830</v>
      </c>
      <c r="AE16" t="s">
        <v>43</v>
      </c>
      <c r="AF16" t="s">
        <v>57</v>
      </c>
    </row>
    <row r="17" spans="1:32" x14ac:dyDescent="0.3">
      <c r="A17" s="4">
        <v>18</v>
      </c>
      <c r="B17" s="5" t="s">
        <v>43</v>
      </c>
      <c r="C17" t="s">
        <v>241</v>
      </c>
      <c r="D17" t="s">
        <v>242</v>
      </c>
      <c r="E17" t="s">
        <v>243</v>
      </c>
      <c r="F17" t="s">
        <v>244</v>
      </c>
      <c r="G17" s="1">
        <v>44882</v>
      </c>
      <c r="H17">
        <v>2022</v>
      </c>
      <c r="I17" t="s">
        <v>2830</v>
      </c>
      <c r="K17">
        <v>1</v>
      </c>
      <c r="L17" t="s">
        <v>2833</v>
      </c>
      <c r="M17" t="s">
        <v>245</v>
      </c>
      <c r="N17" t="s">
        <v>2830</v>
      </c>
      <c r="O17" t="s">
        <v>246</v>
      </c>
      <c r="P17" t="s">
        <v>247</v>
      </c>
      <c r="Q17" t="s">
        <v>2830</v>
      </c>
      <c r="R17" t="s">
        <v>248</v>
      </c>
      <c r="S17" t="s">
        <v>249</v>
      </c>
      <c r="T17" t="s">
        <v>250</v>
      </c>
      <c r="U17" t="s">
        <v>251</v>
      </c>
      <c r="V17" t="s">
        <v>252</v>
      </c>
      <c r="W17" t="s">
        <v>2830</v>
      </c>
      <c r="Z17">
        <v>17</v>
      </c>
      <c r="AA17" t="s">
        <v>43</v>
      </c>
      <c r="AB17" s="1">
        <v>44882</v>
      </c>
      <c r="AC17" t="s">
        <v>2830</v>
      </c>
      <c r="AD17" t="s">
        <v>2830</v>
      </c>
      <c r="AE17" t="s">
        <v>43</v>
      </c>
      <c r="AF17" t="s">
        <v>57</v>
      </c>
    </row>
    <row r="18" spans="1:32" x14ac:dyDescent="0.3">
      <c r="A18" s="3">
        <v>19</v>
      </c>
      <c r="B18" s="3" t="s">
        <v>43</v>
      </c>
      <c r="C18" t="s">
        <v>253</v>
      </c>
      <c r="D18" t="s">
        <v>254</v>
      </c>
      <c r="E18" t="s">
        <v>255</v>
      </c>
      <c r="F18" t="s">
        <v>256</v>
      </c>
      <c r="G18" s="1">
        <v>44732</v>
      </c>
      <c r="H18">
        <v>2022</v>
      </c>
      <c r="I18" t="s">
        <v>2830</v>
      </c>
      <c r="K18">
        <v>623</v>
      </c>
      <c r="L18" t="s">
        <v>2850</v>
      </c>
      <c r="M18" t="s">
        <v>257</v>
      </c>
      <c r="N18" t="s">
        <v>258</v>
      </c>
      <c r="O18" t="s">
        <v>259</v>
      </c>
      <c r="P18" t="s">
        <v>260</v>
      </c>
      <c r="Q18" t="s">
        <v>2830</v>
      </c>
      <c r="R18" t="s">
        <v>261</v>
      </c>
      <c r="S18" t="s">
        <v>262</v>
      </c>
      <c r="T18" t="s">
        <v>263</v>
      </c>
      <c r="U18" t="s">
        <v>264</v>
      </c>
      <c r="V18" t="s">
        <v>265</v>
      </c>
      <c r="W18" t="s">
        <v>2830</v>
      </c>
      <c r="X18">
        <v>1</v>
      </c>
      <c r="Z18">
        <v>44</v>
      </c>
      <c r="AA18" t="s">
        <v>2830</v>
      </c>
      <c r="AB18" s="1">
        <v>44732</v>
      </c>
      <c r="AC18" t="s">
        <v>2830</v>
      </c>
      <c r="AD18" t="s">
        <v>2830</v>
      </c>
      <c r="AE18" t="s">
        <v>43</v>
      </c>
      <c r="AF18" t="s">
        <v>57</v>
      </c>
    </row>
    <row r="19" spans="1:32" x14ac:dyDescent="0.3">
      <c r="A19" s="4">
        <v>20</v>
      </c>
      <c r="B19" s="5" t="s">
        <v>43</v>
      </c>
      <c r="C19" t="s">
        <v>266</v>
      </c>
      <c r="D19" t="s">
        <v>267</v>
      </c>
      <c r="E19" t="s">
        <v>268</v>
      </c>
      <c r="F19" t="s">
        <v>269</v>
      </c>
      <c r="G19" s="1">
        <v>43874</v>
      </c>
      <c r="H19">
        <v>2019</v>
      </c>
      <c r="I19" t="s">
        <v>2830</v>
      </c>
      <c r="K19">
        <v>150</v>
      </c>
      <c r="L19" t="s">
        <v>2851</v>
      </c>
      <c r="M19" t="s">
        <v>270</v>
      </c>
      <c r="N19" t="s">
        <v>271</v>
      </c>
      <c r="O19" t="s">
        <v>272</v>
      </c>
      <c r="P19" t="s">
        <v>273</v>
      </c>
      <c r="Q19" t="s">
        <v>2830</v>
      </c>
      <c r="R19" t="s">
        <v>274</v>
      </c>
      <c r="S19" t="s">
        <v>275</v>
      </c>
      <c r="T19" t="s">
        <v>2830</v>
      </c>
      <c r="U19" t="s">
        <v>276</v>
      </c>
      <c r="V19" t="s">
        <v>277</v>
      </c>
      <c r="W19" t="s">
        <v>2830</v>
      </c>
      <c r="X19">
        <v>3</v>
      </c>
      <c r="Z19">
        <v>24</v>
      </c>
      <c r="AA19" t="s">
        <v>43</v>
      </c>
      <c r="AB19" s="1">
        <v>43874</v>
      </c>
      <c r="AC19" t="s">
        <v>2830</v>
      </c>
      <c r="AD19" t="s">
        <v>2830</v>
      </c>
      <c r="AE19" t="s">
        <v>43</v>
      </c>
      <c r="AF19" t="s">
        <v>57</v>
      </c>
    </row>
    <row r="20" spans="1:32" x14ac:dyDescent="0.3">
      <c r="A20" s="3">
        <v>21</v>
      </c>
      <c r="B20" s="3" t="s">
        <v>43</v>
      </c>
      <c r="C20" t="s">
        <v>278</v>
      </c>
      <c r="D20" t="s">
        <v>279</v>
      </c>
      <c r="E20" t="s">
        <v>280</v>
      </c>
      <c r="F20" t="s">
        <v>281</v>
      </c>
      <c r="G20" s="1">
        <v>43991</v>
      </c>
      <c r="H20">
        <v>2020</v>
      </c>
      <c r="I20" t="s">
        <v>2833</v>
      </c>
      <c r="J20">
        <v>2</v>
      </c>
      <c r="K20">
        <v>548</v>
      </c>
      <c r="L20" t="s">
        <v>2852</v>
      </c>
      <c r="M20" t="s">
        <v>282</v>
      </c>
      <c r="N20" t="s">
        <v>283</v>
      </c>
      <c r="O20" t="s">
        <v>2830</v>
      </c>
      <c r="P20" t="s">
        <v>284</v>
      </c>
      <c r="Q20" t="s">
        <v>2830</v>
      </c>
      <c r="R20" t="s">
        <v>285</v>
      </c>
      <c r="S20" t="s">
        <v>286</v>
      </c>
      <c r="T20" t="s">
        <v>287</v>
      </c>
      <c r="U20" t="s">
        <v>288</v>
      </c>
      <c r="V20" t="s">
        <v>289</v>
      </c>
      <c r="W20" t="s">
        <v>2830</v>
      </c>
      <c r="X20">
        <v>42</v>
      </c>
      <c r="Z20">
        <v>50</v>
      </c>
      <c r="AA20" t="s">
        <v>43</v>
      </c>
      <c r="AB20" s="1">
        <v>43843</v>
      </c>
      <c r="AC20" t="s">
        <v>2830</v>
      </c>
      <c r="AD20" t="s">
        <v>2830</v>
      </c>
      <c r="AE20" t="s">
        <v>43</v>
      </c>
      <c r="AF20" t="s">
        <v>44</v>
      </c>
    </row>
    <row r="21" spans="1:32" x14ac:dyDescent="0.3">
      <c r="A21" s="4">
        <v>22</v>
      </c>
      <c r="B21" s="5" t="s">
        <v>43</v>
      </c>
      <c r="C21" t="s">
        <v>290</v>
      </c>
      <c r="D21" t="s">
        <v>291</v>
      </c>
      <c r="E21" t="s">
        <v>292</v>
      </c>
      <c r="F21" t="s">
        <v>109</v>
      </c>
      <c r="G21" s="1">
        <v>43950</v>
      </c>
      <c r="H21">
        <v>2020</v>
      </c>
      <c r="I21" t="s">
        <v>2836</v>
      </c>
      <c r="J21">
        <v>8</v>
      </c>
      <c r="K21">
        <v>5244</v>
      </c>
      <c r="L21" t="s">
        <v>2853</v>
      </c>
      <c r="M21" t="s">
        <v>293</v>
      </c>
      <c r="N21" t="s">
        <v>111</v>
      </c>
      <c r="O21" t="s">
        <v>2830</v>
      </c>
      <c r="P21" t="s">
        <v>294</v>
      </c>
      <c r="Q21" t="s">
        <v>295</v>
      </c>
      <c r="R21" t="s">
        <v>296</v>
      </c>
      <c r="S21" t="s">
        <v>297</v>
      </c>
      <c r="T21" t="s">
        <v>298</v>
      </c>
      <c r="U21" t="s">
        <v>299</v>
      </c>
      <c r="V21" t="s">
        <v>300</v>
      </c>
      <c r="W21" t="s">
        <v>2830</v>
      </c>
      <c r="X21">
        <v>89</v>
      </c>
      <c r="Z21">
        <v>32</v>
      </c>
      <c r="AA21" t="s">
        <v>43</v>
      </c>
      <c r="AB21" s="1">
        <v>43780</v>
      </c>
      <c r="AC21" t="s">
        <v>2830</v>
      </c>
      <c r="AD21" t="s">
        <v>2830</v>
      </c>
      <c r="AE21" t="s">
        <v>43</v>
      </c>
      <c r="AF21" t="s">
        <v>44</v>
      </c>
    </row>
    <row r="22" spans="1:32" x14ac:dyDescent="0.3">
      <c r="A22" s="3">
        <v>23</v>
      </c>
      <c r="B22" s="3" t="s">
        <v>43</v>
      </c>
      <c r="C22" t="s">
        <v>301</v>
      </c>
      <c r="D22" t="s">
        <v>302</v>
      </c>
      <c r="E22" t="s">
        <v>303</v>
      </c>
      <c r="F22" t="s">
        <v>304</v>
      </c>
      <c r="G22" s="1">
        <v>44721</v>
      </c>
      <c r="H22">
        <v>2022</v>
      </c>
      <c r="I22" t="s">
        <v>2854</v>
      </c>
      <c r="J22">
        <v>2</v>
      </c>
      <c r="K22">
        <v>1705</v>
      </c>
      <c r="L22" t="s">
        <v>2855</v>
      </c>
      <c r="M22" t="s">
        <v>305</v>
      </c>
      <c r="N22" t="s">
        <v>306</v>
      </c>
      <c r="O22" t="s">
        <v>2830</v>
      </c>
      <c r="P22" t="s">
        <v>307</v>
      </c>
      <c r="Q22" t="s">
        <v>308</v>
      </c>
      <c r="R22" t="s">
        <v>309</v>
      </c>
      <c r="S22" t="s">
        <v>310</v>
      </c>
      <c r="T22" t="s">
        <v>311</v>
      </c>
      <c r="U22" t="s">
        <v>312</v>
      </c>
      <c r="V22" t="s">
        <v>313</v>
      </c>
      <c r="W22" t="s">
        <v>2830</v>
      </c>
      <c r="X22">
        <v>4</v>
      </c>
      <c r="Z22">
        <v>38</v>
      </c>
      <c r="AA22" t="s">
        <v>43</v>
      </c>
      <c r="AB22" s="1">
        <v>44610</v>
      </c>
      <c r="AC22" t="s">
        <v>2830</v>
      </c>
      <c r="AD22" t="s">
        <v>2830</v>
      </c>
      <c r="AE22" t="s">
        <v>43</v>
      </c>
      <c r="AF22" t="s">
        <v>44</v>
      </c>
    </row>
    <row r="23" spans="1:32" x14ac:dyDescent="0.3">
      <c r="A23" s="4">
        <v>24</v>
      </c>
      <c r="B23" s="5" t="s">
        <v>43</v>
      </c>
      <c r="C23" t="s">
        <v>314</v>
      </c>
      <c r="D23" t="s">
        <v>315</v>
      </c>
      <c r="E23" t="s">
        <v>316</v>
      </c>
      <c r="F23" t="s">
        <v>317</v>
      </c>
      <c r="G23" s="1">
        <v>44522</v>
      </c>
      <c r="H23">
        <v>2021</v>
      </c>
      <c r="I23" t="s">
        <v>2856</v>
      </c>
      <c r="K23">
        <v>1</v>
      </c>
      <c r="L23" t="s">
        <v>2857</v>
      </c>
      <c r="M23" t="s">
        <v>318</v>
      </c>
      <c r="N23" t="s">
        <v>319</v>
      </c>
      <c r="O23" t="s">
        <v>2830</v>
      </c>
      <c r="P23" t="s">
        <v>320</v>
      </c>
      <c r="Q23" t="s">
        <v>321</v>
      </c>
      <c r="R23" t="s">
        <v>322</v>
      </c>
      <c r="S23" t="s">
        <v>323</v>
      </c>
      <c r="T23" t="s">
        <v>324</v>
      </c>
      <c r="U23" t="s">
        <v>325</v>
      </c>
      <c r="V23" t="s">
        <v>326</v>
      </c>
      <c r="W23" t="s">
        <v>2830</v>
      </c>
      <c r="X23">
        <v>6</v>
      </c>
      <c r="Z23">
        <v>36</v>
      </c>
      <c r="AA23" t="s">
        <v>43</v>
      </c>
      <c r="AB23" s="1">
        <v>44508</v>
      </c>
      <c r="AC23" t="s">
        <v>2830</v>
      </c>
      <c r="AD23" t="s">
        <v>2830</v>
      </c>
      <c r="AE23" t="s">
        <v>43</v>
      </c>
      <c r="AF23" t="s">
        <v>44</v>
      </c>
    </row>
    <row r="24" spans="1:32" x14ac:dyDescent="0.3">
      <c r="A24" s="3">
        <v>25</v>
      </c>
      <c r="B24" s="3" t="s">
        <v>43</v>
      </c>
      <c r="C24" t="s">
        <v>327</v>
      </c>
      <c r="D24" t="s">
        <v>328</v>
      </c>
      <c r="E24" t="s">
        <v>329</v>
      </c>
      <c r="F24" t="s">
        <v>330</v>
      </c>
      <c r="G24" s="1">
        <v>43482</v>
      </c>
      <c r="H24">
        <v>2018</v>
      </c>
      <c r="I24" t="s">
        <v>2830</v>
      </c>
      <c r="K24">
        <v>3057</v>
      </c>
      <c r="L24" t="s">
        <v>2858</v>
      </c>
      <c r="M24" t="s">
        <v>331</v>
      </c>
      <c r="N24" t="s">
        <v>332</v>
      </c>
      <c r="O24" t="s">
        <v>333</v>
      </c>
      <c r="P24" t="s">
        <v>334</v>
      </c>
      <c r="Q24" t="s">
        <v>2830</v>
      </c>
      <c r="R24" t="s">
        <v>335</v>
      </c>
      <c r="S24" t="s">
        <v>336</v>
      </c>
      <c r="T24" t="s">
        <v>337</v>
      </c>
      <c r="U24" t="s">
        <v>338</v>
      </c>
      <c r="V24" t="s">
        <v>339</v>
      </c>
      <c r="W24" t="s">
        <v>2830</v>
      </c>
      <c r="X24">
        <v>8</v>
      </c>
      <c r="Z24">
        <v>18</v>
      </c>
      <c r="AA24" t="s">
        <v>43</v>
      </c>
      <c r="AB24" s="1">
        <v>43482</v>
      </c>
      <c r="AC24" t="s">
        <v>2830</v>
      </c>
      <c r="AD24" t="s">
        <v>2830</v>
      </c>
      <c r="AE24" t="s">
        <v>43</v>
      </c>
      <c r="AF24" t="s">
        <v>57</v>
      </c>
    </row>
    <row r="25" spans="1:32" x14ac:dyDescent="0.3">
      <c r="A25" s="4">
        <v>26</v>
      </c>
      <c r="B25" s="5" t="s">
        <v>43</v>
      </c>
      <c r="C25" t="s">
        <v>340</v>
      </c>
      <c r="D25" t="s">
        <v>341</v>
      </c>
      <c r="E25" t="s">
        <v>342</v>
      </c>
      <c r="F25" t="s">
        <v>343</v>
      </c>
      <c r="G25" s="1">
        <v>43415</v>
      </c>
      <c r="H25">
        <v>2018</v>
      </c>
      <c r="I25" t="s">
        <v>2830</v>
      </c>
      <c r="K25">
        <v>140</v>
      </c>
      <c r="L25" t="s">
        <v>2859</v>
      </c>
      <c r="M25" t="s">
        <v>344</v>
      </c>
      <c r="N25" t="s">
        <v>2830</v>
      </c>
      <c r="O25" t="s">
        <v>345</v>
      </c>
      <c r="P25" t="s">
        <v>346</v>
      </c>
      <c r="Q25" t="s">
        <v>2830</v>
      </c>
      <c r="R25" t="s">
        <v>347</v>
      </c>
      <c r="S25" t="s">
        <v>348</v>
      </c>
      <c r="T25" t="s">
        <v>349</v>
      </c>
      <c r="U25" t="s">
        <v>350</v>
      </c>
      <c r="V25" t="s">
        <v>351</v>
      </c>
      <c r="W25" t="s">
        <v>2830</v>
      </c>
      <c r="X25">
        <v>9</v>
      </c>
      <c r="Z25">
        <v>10</v>
      </c>
      <c r="AA25" t="s">
        <v>43</v>
      </c>
      <c r="AB25" s="1">
        <v>43415</v>
      </c>
      <c r="AC25" t="s">
        <v>2830</v>
      </c>
      <c r="AD25" t="s">
        <v>2830</v>
      </c>
      <c r="AE25" t="s">
        <v>43</v>
      </c>
      <c r="AF25" t="s">
        <v>57</v>
      </c>
    </row>
    <row r="26" spans="1:32" x14ac:dyDescent="0.3">
      <c r="A26" s="3">
        <v>27</v>
      </c>
      <c r="B26" s="3" t="s">
        <v>43</v>
      </c>
      <c r="C26" t="s">
        <v>352</v>
      </c>
      <c r="D26" t="s">
        <v>353</v>
      </c>
      <c r="E26" t="s">
        <v>354</v>
      </c>
      <c r="F26" t="s">
        <v>355</v>
      </c>
      <c r="G26" s="1">
        <v>43413</v>
      </c>
      <c r="H26">
        <v>2018</v>
      </c>
      <c r="I26" t="s">
        <v>2860</v>
      </c>
      <c r="J26">
        <v>6</v>
      </c>
      <c r="K26">
        <v>931</v>
      </c>
      <c r="L26" t="s">
        <v>2861</v>
      </c>
      <c r="M26" t="s">
        <v>356</v>
      </c>
      <c r="N26" t="s">
        <v>357</v>
      </c>
      <c r="O26" t="s">
        <v>2830</v>
      </c>
      <c r="P26" t="s">
        <v>358</v>
      </c>
      <c r="Q26" t="s">
        <v>359</v>
      </c>
      <c r="R26" t="s">
        <v>360</v>
      </c>
      <c r="S26" t="s">
        <v>361</v>
      </c>
      <c r="T26" t="s">
        <v>362</v>
      </c>
      <c r="U26" t="s">
        <v>363</v>
      </c>
      <c r="V26" t="s">
        <v>364</v>
      </c>
      <c r="W26" t="s">
        <v>2830</v>
      </c>
      <c r="X26">
        <v>78</v>
      </c>
      <c r="Z26">
        <v>54</v>
      </c>
      <c r="AA26" t="s">
        <v>43</v>
      </c>
      <c r="AB26" s="1">
        <v>43021</v>
      </c>
      <c r="AC26" t="s">
        <v>2830</v>
      </c>
      <c r="AD26" t="s">
        <v>2830</v>
      </c>
      <c r="AE26" t="s">
        <v>43</v>
      </c>
      <c r="AF26" t="s">
        <v>44</v>
      </c>
    </row>
    <row r="27" spans="1:32" x14ac:dyDescent="0.3">
      <c r="A27" s="4">
        <v>28</v>
      </c>
      <c r="B27" s="5" t="s">
        <v>43</v>
      </c>
      <c r="C27" t="s">
        <v>365</v>
      </c>
      <c r="D27" t="s">
        <v>366</v>
      </c>
      <c r="E27" t="s">
        <v>367</v>
      </c>
      <c r="F27" t="s">
        <v>368</v>
      </c>
      <c r="G27" s="1">
        <v>44179</v>
      </c>
      <c r="H27">
        <v>2020</v>
      </c>
      <c r="I27" t="s">
        <v>2830</v>
      </c>
      <c r="K27">
        <v>2822</v>
      </c>
      <c r="L27" t="s">
        <v>2862</v>
      </c>
      <c r="M27" t="s">
        <v>369</v>
      </c>
      <c r="N27" t="s">
        <v>332</v>
      </c>
      <c r="O27" t="s">
        <v>370</v>
      </c>
      <c r="P27" t="s">
        <v>371</v>
      </c>
      <c r="Q27" t="s">
        <v>2830</v>
      </c>
      <c r="R27" t="s">
        <v>372</v>
      </c>
      <c r="S27" t="s">
        <v>373</v>
      </c>
      <c r="T27" t="s">
        <v>374</v>
      </c>
      <c r="U27" t="s">
        <v>375</v>
      </c>
      <c r="V27" t="s">
        <v>376</v>
      </c>
      <c r="W27" t="s">
        <v>2830</v>
      </c>
      <c r="X27">
        <v>1</v>
      </c>
      <c r="Z27">
        <v>33</v>
      </c>
      <c r="AA27" t="s">
        <v>43</v>
      </c>
      <c r="AB27" s="1">
        <v>44179</v>
      </c>
      <c r="AC27" t="s">
        <v>2830</v>
      </c>
      <c r="AD27" t="s">
        <v>2830</v>
      </c>
      <c r="AE27" t="s">
        <v>43</v>
      </c>
      <c r="AF27" t="s">
        <v>57</v>
      </c>
    </row>
    <row r="28" spans="1:32" x14ac:dyDescent="0.3">
      <c r="A28" s="3">
        <v>29</v>
      </c>
      <c r="B28" s="3" t="s">
        <v>43</v>
      </c>
      <c r="C28" t="s">
        <v>377</v>
      </c>
      <c r="D28" t="s">
        <v>378</v>
      </c>
      <c r="E28" t="s">
        <v>379</v>
      </c>
      <c r="F28" t="s">
        <v>380</v>
      </c>
      <c r="G28" s="1">
        <v>44446</v>
      </c>
      <c r="H28">
        <v>2021</v>
      </c>
      <c r="I28" t="s">
        <v>2830</v>
      </c>
      <c r="K28">
        <v>19</v>
      </c>
      <c r="L28" t="s">
        <v>2863</v>
      </c>
      <c r="M28" t="s">
        <v>381</v>
      </c>
      <c r="N28" t="s">
        <v>2830</v>
      </c>
      <c r="O28" t="s">
        <v>382</v>
      </c>
      <c r="P28" t="s">
        <v>383</v>
      </c>
      <c r="Q28" t="s">
        <v>2830</v>
      </c>
      <c r="R28" t="s">
        <v>384</v>
      </c>
      <c r="S28" t="s">
        <v>385</v>
      </c>
      <c r="T28" t="s">
        <v>386</v>
      </c>
      <c r="U28" t="s">
        <v>387</v>
      </c>
      <c r="V28" t="s">
        <v>388</v>
      </c>
      <c r="W28" t="s">
        <v>2830</v>
      </c>
      <c r="Z28">
        <v>16</v>
      </c>
      <c r="AA28" t="s">
        <v>43</v>
      </c>
      <c r="AB28" s="1">
        <v>44446</v>
      </c>
      <c r="AC28" t="s">
        <v>2830</v>
      </c>
      <c r="AD28" t="s">
        <v>2830</v>
      </c>
      <c r="AE28" t="s">
        <v>43</v>
      </c>
      <c r="AF28" t="s">
        <v>57</v>
      </c>
    </row>
    <row r="29" spans="1:32" x14ac:dyDescent="0.3">
      <c r="A29" s="4">
        <v>30</v>
      </c>
      <c r="B29" s="5" t="s">
        <v>43</v>
      </c>
      <c r="C29" t="s">
        <v>389</v>
      </c>
      <c r="D29" t="s">
        <v>390</v>
      </c>
      <c r="E29" t="s">
        <v>391</v>
      </c>
      <c r="F29" t="s">
        <v>392</v>
      </c>
      <c r="G29" s="1">
        <v>44797</v>
      </c>
      <c r="H29">
        <v>2022</v>
      </c>
      <c r="I29" t="s">
        <v>2830</v>
      </c>
      <c r="K29">
        <v>321</v>
      </c>
      <c r="L29" t="s">
        <v>2864</v>
      </c>
      <c r="M29" t="s">
        <v>393</v>
      </c>
      <c r="N29" t="s">
        <v>394</v>
      </c>
      <c r="O29" t="s">
        <v>395</v>
      </c>
      <c r="P29" t="s">
        <v>396</v>
      </c>
      <c r="Q29" t="s">
        <v>2830</v>
      </c>
      <c r="R29" t="s">
        <v>397</v>
      </c>
      <c r="S29" t="s">
        <v>398</v>
      </c>
      <c r="T29" t="s">
        <v>399</v>
      </c>
      <c r="U29" t="s">
        <v>400</v>
      </c>
      <c r="V29" t="s">
        <v>401</v>
      </c>
      <c r="W29" t="s">
        <v>2830</v>
      </c>
      <c r="Z29">
        <v>18</v>
      </c>
      <c r="AA29" t="s">
        <v>43</v>
      </c>
      <c r="AB29" s="1">
        <v>44797</v>
      </c>
      <c r="AC29" t="s">
        <v>2830</v>
      </c>
      <c r="AD29" t="s">
        <v>2830</v>
      </c>
      <c r="AE29" t="s">
        <v>43</v>
      </c>
      <c r="AF29" t="s">
        <v>57</v>
      </c>
    </row>
    <row r="30" spans="1:32" x14ac:dyDescent="0.3">
      <c r="A30" s="3">
        <v>31</v>
      </c>
      <c r="B30" s="3" t="s">
        <v>43</v>
      </c>
      <c r="C30" t="s">
        <v>402</v>
      </c>
      <c r="D30" t="s">
        <v>403</v>
      </c>
      <c r="E30" t="s">
        <v>404</v>
      </c>
      <c r="F30" t="s">
        <v>405</v>
      </c>
      <c r="G30" s="1">
        <v>42383</v>
      </c>
      <c r="H30">
        <v>2015</v>
      </c>
      <c r="I30" t="s">
        <v>2830</v>
      </c>
      <c r="K30">
        <v>24</v>
      </c>
      <c r="L30" t="s">
        <v>2865</v>
      </c>
      <c r="M30" t="s">
        <v>406</v>
      </c>
      <c r="N30" t="s">
        <v>2830</v>
      </c>
      <c r="O30" t="s">
        <v>407</v>
      </c>
      <c r="P30" t="s">
        <v>408</v>
      </c>
      <c r="Q30" t="s">
        <v>2830</v>
      </c>
      <c r="R30" t="s">
        <v>409</v>
      </c>
      <c r="S30" t="s">
        <v>410</v>
      </c>
      <c r="T30" t="s">
        <v>411</v>
      </c>
      <c r="U30" t="s">
        <v>412</v>
      </c>
      <c r="V30" t="s">
        <v>413</v>
      </c>
      <c r="W30" t="s">
        <v>2830</v>
      </c>
      <c r="X30">
        <v>46</v>
      </c>
      <c r="Y30">
        <v>2</v>
      </c>
      <c r="Z30">
        <v>30</v>
      </c>
      <c r="AA30" t="s">
        <v>43</v>
      </c>
      <c r="AB30" s="1">
        <v>42383</v>
      </c>
      <c r="AC30" t="s">
        <v>2830</v>
      </c>
      <c r="AD30" t="s">
        <v>2830</v>
      </c>
      <c r="AE30" t="s">
        <v>43</v>
      </c>
      <c r="AF30" t="s">
        <v>57</v>
      </c>
    </row>
    <row r="31" spans="1:32" x14ac:dyDescent="0.3">
      <c r="A31" s="4">
        <v>32</v>
      </c>
      <c r="B31" s="5" t="s">
        <v>43</v>
      </c>
      <c r="C31" t="s">
        <v>414</v>
      </c>
      <c r="D31" t="s">
        <v>415</v>
      </c>
      <c r="E31" t="s">
        <v>416</v>
      </c>
      <c r="F31" t="s">
        <v>417</v>
      </c>
      <c r="G31" s="1">
        <v>44159</v>
      </c>
      <c r="H31">
        <v>2020</v>
      </c>
      <c r="I31" t="s">
        <v>2830</v>
      </c>
      <c r="K31">
        <v>135</v>
      </c>
      <c r="L31" t="s">
        <v>2866</v>
      </c>
      <c r="M31" t="s">
        <v>418</v>
      </c>
      <c r="N31" t="s">
        <v>2830</v>
      </c>
      <c r="O31" t="s">
        <v>419</v>
      </c>
      <c r="P31" t="s">
        <v>420</v>
      </c>
      <c r="Q31" t="s">
        <v>421</v>
      </c>
      <c r="R31" t="s">
        <v>422</v>
      </c>
      <c r="S31" t="s">
        <v>423</v>
      </c>
      <c r="T31" t="s">
        <v>424</v>
      </c>
      <c r="U31" t="s">
        <v>425</v>
      </c>
      <c r="V31" t="s">
        <v>426</v>
      </c>
      <c r="W31" t="s">
        <v>2830</v>
      </c>
      <c r="X31">
        <v>1</v>
      </c>
      <c r="Z31">
        <v>18</v>
      </c>
      <c r="AA31" t="s">
        <v>43</v>
      </c>
      <c r="AB31" s="1">
        <v>44159</v>
      </c>
      <c r="AC31" t="s">
        <v>2830</v>
      </c>
      <c r="AD31" t="s">
        <v>2830</v>
      </c>
      <c r="AE31" t="s">
        <v>43</v>
      </c>
      <c r="AF31" t="s">
        <v>57</v>
      </c>
    </row>
    <row r="32" spans="1:32" x14ac:dyDescent="0.3">
      <c r="A32" s="3">
        <v>33</v>
      </c>
      <c r="B32" s="3" t="s">
        <v>43</v>
      </c>
      <c r="C32" t="s">
        <v>427</v>
      </c>
      <c r="D32" t="s">
        <v>428</v>
      </c>
      <c r="E32" t="s">
        <v>429</v>
      </c>
      <c r="F32" t="s">
        <v>430</v>
      </c>
      <c r="G32" s="1">
        <v>43185</v>
      </c>
      <c r="H32">
        <v>2017</v>
      </c>
      <c r="I32" t="s">
        <v>2830</v>
      </c>
      <c r="K32">
        <v>519</v>
      </c>
      <c r="L32" t="s">
        <v>2867</v>
      </c>
      <c r="M32" t="s">
        <v>431</v>
      </c>
      <c r="N32" t="s">
        <v>2830</v>
      </c>
      <c r="O32" t="s">
        <v>432</v>
      </c>
      <c r="P32" t="s">
        <v>433</v>
      </c>
      <c r="Q32" t="s">
        <v>2830</v>
      </c>
      <c r="R32" t="s">
        <v>434</v>
      </c>
      <c r="S32" t="s">
        <v>435</v>
      </c>
      <c r="T32" t="s">
        <v>436</v>
      </c>
      <c r="U32" t="s">
        <v>437</v>
      </c>
      <c r="V32" t="s">
        <v>438</v>
      </c>
      <c r="W32" t="s">
        <v>2830</v>
      </c>
      <c r="X32">
        <v>20</v>
      </c>
      <c r="Z32">
        <v>19</v>
      </c>
      <c r="AA32" t="s">
        <v>43</v>
      </c>
      <c r="AB32" s="1">
        <v>43185</v>
      </c>
      <c r="AC32" t="s">
        <v>2830</v>
      </c>
      <c r="AD32" t="s">
        <v>2830</v>
      </c>
      <c r="AE32" t="s">
        <v>43</v>
      </c>
      <c r="AF32" t="s">
        <v>57</v>
      </c>
    </row>
    <row r="33" spans="1:32" x14ac:dyDescent="0.3">
      <c r="A33" s="4">
        <v>34</v>
      </c>
      <c r="B33" s="5" t="s">
        <v>43</v>
      </c>
      <c r="C33" t="s">
        <v>439</v>
      </c>
      <c r="D33" t="s">
        <v>440</v>
      </c>
      <c r="E33" t="s">
        <v>441</v>
      </c>
      <c r="F33" t="s">
        <v>442</v>
      </c>
      <c r="G33" s="1">
        <v>44026</v>
      </c>
      <c r="H33">
        <v>2020</v>
      </c>
      <c r="I33" t="s">
        <v>2830</v>
      </c>
      <c r="K33">
        <v>1</v>
      </c>
      <c r="L33" t="s">
        <v>2868</v>
      </c>
      <c r="M33" t="s">
        <v>443</v>
      </c>
      <c r="N33" t="s">
        <v>2830</v>
      </c>
      <c r="O33" t="s">
        <v>444</v>
      </c>
      <c r="P33" t="s">
        <v>445</v>
      </c>
      <c r="Q33" t="s">
        <v>2830</v>
      </c>
      <c r="R33" t="s">
        <v>446</v>
      </c>
      <c r="S33" t="s">
        <v>447</v>
      </c>
      <c r="T33" t="s">
        <v>448</v>
      </c>
      <c r="U33" t="s">
        <v>449</v>
      </c>
      <c r="V33" t="s">
        <v>450</v>
      </c>
      <c r="W33" t="s">
        <v>2830</v>
      </c>
      <c r="X33">
        <v>2</v>
      </c>
      <c r="Z33">
        <v>15</v>
      </c>
      <c r="AA33" t="s">
        <v>43</v>
      </c>
      <c r="AB33" s="1">
        <v>44026</v>
      </c>
      <c r="AC33" t="s">
        <v>2830</v>
      </c>
      <c r="AD33" t="s">
        <v>2830</v>
      </c>
      <c r="AE33" t="s">
        <v>43</v>
      </c>
      <c r="AF33" t="s">
        <v>57</v>
      </c>
    </row>
    <row r="34" spans="1:32" x14ac:dyDescent="0.3">
      <c r="A34" s="3">
        <v>35</v>
      </c>
      <c r="B34" s="3" t="s">
        <v>43</v>
      </c>
      <c r="C34" t="s">
        <v>451</v>
      </c>
      <c r="D34" t="s">
        <v>452</v>
      </c>
      <c r="E34" t="s">
        <v>453</v>
      </c>
      <c r="F34" t="s">
        <v>454</v>
      </c>
      <c r="G34" s="1">
        <v>42233</v>
      </c>
      <c r="H34">
        <v>2015</v>
      </c>
      <c r="I34" t="s">
        <v>2869</v>
      </c>
      <c r="K34">
        <v>169</v>
      </c>
      <c r="L34" t="s">
        <v>2870</v>
      </c>
      <c r="M34" t="s">
        <v>455</v>
      </c>
      <c r="N34" t="s">
        <v>258</v>
      </c>
      <c r="O34" t="s">
        <v>456</v>
      </c>
      <c r="P34" t="s">
        <v>457</v>
      </c>
      <c r="Q34" t="s">
        <v>2830</v>
      </c>
      <c r="R34" t="s">
        <v>458</v>
      </c>
      <c r="S34" t="s">
        <v>459</v>
      </c>
      <c r="T34" t="s">
        <v>460</v>
      </c>
      <c r="U34" t="s">
        <v>461</v>
      </c>
      <c r="V34" t="s">
        <v>462</v>
      </c>
      <c r="W34" t="s">
        <v>2830</v>
      </c>
      <c r="X34">
        <v>47</v>
      </c>
      <c r="Z34">
        <v>31</v>
      </c>
      <c r="AA34" t="s">
        <v>43</v>
      </c>
      <c r="AB34" s="1">
        <v>42233</v>
      </c>
      <c r="AC34" t="s">
        <v>2830</v>
      </c>
      <c r="AD34" t="s">
        <v>2830</v>
      </c>
      <c r="AE34" t="s">
        <v>43</v>
      </c>
      <c r="AF34" t="s">
        <v>57</v>
      </c>
    </row>
    <row r="35" spans="1:32" x14ac:dyDescent="0.3">
      <c r="A35" s="4">
        <v>36</v>
      </c>
      <c r="B35" s="5" t="s">
        <v>43</v>
      </c>
      <c r="C35" t="s">
        <v>463</v>
      </c>
      <c r="D35" t="s">
        <v>464</v>
      </c>
      <c r="E35" t="s">
        <v>465</v>
      </c>
      <c r="F35" t="s">
        <v>466</v>
      </c>
      <c r="G35" s="1">
        <v>44791</v>
      </c>
      <c r="H35">
        <v>2022</v>
      </c>
      <c r="I35" t="s">
        <v>2830</v>
      </c>
      <c r="K35">
        <v>840</v>
      </c>
      <c r="L35" t="s">
        <v>2871</v>
      </c>
      <c r="M35" t="s">
        <v>467</v>
      </c>
      <c r="N35" t="s">
        <v>2830</v>
      </c>
      <c r="O35" t="s">
        <v>468</v>
      </c>
      <c r="P35" t="s">
        <v>469</v>
      </c>
      <c r="Q35" t="s">
        <v>2830</v>
      </c>
      <c r="R35" t="s">
        <v>470</v>
      </c>
      <c r="S35" t="s">
        <v>471</v>
      </c>
      <c r="T35" t="s">
        <v>472</v>
      </c>
      <c r="U35" t="s">
        <v>473</v>
      </c>
      <c r="V35" t="s">
        <v>474</v>
      </c>
      <c r="W35" t="s">
        <v>2830</v>
      </c>
      <c r="Z35">
        <v>28</v>
      </c>
      <c r="AA35" t="s">
        <v>43</v>
      </c>
      <c r="AB35" s="1">
        <v>44791</v>
      </c>
      <c r="AC35" t="s">
        <v>2830</v>
      </c>
      <c r="AD35" t="s">
        <v>2830</v>
      </c>
      <c r="AE35" t="s">
        <v>43</v>
      </c>
      <c r="AF35" t="s">
        <v>57</v>
      </c>
    </row>
    <row r="36" spans="1:32" x14ac:dyDescent="0.3">
      <c r="A36" s="3">
        <v>37</v>
      </c>
      <c r="B36" s="3" t="s">
        <v>43</v>
      </c>
      <c r="C36" t="s">
        <v>475</v>
      </c>
      <c r="D36" t="s">
        <v>476</v>
      </c>
      <c r="E36" t="s">
        <v>477</v>
      </c>
      <c r="F36" t="s">
        <v>478</v>
      </c>
      <c r="G36" s="1">
        <v>42712</v>
      </c>
      <c r="H36">
        <v>2016</v>
      </c>
      <c r="I36" t="s">
        <v>2830</v>
      </c>
      <c r="K36">
        <v>207</v>
      </c>
      <c r="L36" t="s">
        <v>2872</v>
      </c>
      <c r="M36" t="s">
        <v>479</v>
      </c>
      <c r="N36" t="s">
        <v>480</v>
      </c>
      <c r="O36" t="s">
        <v>481</v>
      </c>
      <c r="P36" t="s">
        <v>482</v>
      </c>
      <c r="Q36" t="s">
        <v>2830</v>
      </c>
      <c r="R36" t="s">
        <v>483</v>
      </c>
      <c r="S36" t="s">
        <v>2830</v>
      </c>
      <c r="T36" t="s">
        <v>484</v>
      </c>
      <c r="U36" t="s">
        <v>485</v>
      </c>
      <c r="V36" t="s">
        <v>486</v>
      </c>
      <c r="W36" t="s">
        <v>2830</v>
      </c>
      <c r="X36">
        <v>201</v>
      </c>
      <c r="Z36">
        <v>49</v>
      </c>
      <c r="AA36" t="s">
        <v>43</v>
      </c>
      <c r="AB36" s="1">
        <v>42712</v>
      </c>
      <c r="AC36" t="s">
        <v>2830</v>
      </c>
      <c r="AD36" t="s">
        <v>2830</v>
      </c>
      <c r="AE36" t="s">
        <v>43</v>
      </c>
      <c r="AF36" t="s">
        <v>57</v>
      </c>
    </row>
    <row r="37" spans="1:32" x14ac:dyDescent="0.3">
      <c r="A37" s="4">
        <v>38</v>
      </c>
      <c r="B37" s="5" t="s">
        <v>43</v>
      </c>
      <c r="C37" t="s">
        <v>487</v>
      </c>
      <c r="D37" t="s">
        <v>488</v>
      </c>
      <c r="E37" t="s">
        <v>489</v>
      </c>
      <c r="F37" t="s">
        <v>490</v>
      </c>
      <c r="G37" s="1">
        <v>44203</v>
      </c>
      <c r="H37">
        <v>2020</v>
      </c>
      <c r="I37" t="s">
        <v>2830</v>
      </c>
      <c r="K37">
        <v>1</v>
      </c>
      <c r="L37" t="s">
        <v>2868</v>
      </c>
      <c r="M37" t="s">
        <v>491</v>
      </c>
      <c r="N37" t="s">
        <v>492</v>
      </c>
      <c r="O37" t="s">
        <v>493</v>
      </c>
      <c r="P37" t="s">
        <v>494</v>
      </c>
      <c r="Q37" t="s">
        <v>2830</v>
      </c>
      <c r="R37" t="s">
        <v>495</v>
      </c>
      <c r="S37" t="s">
        <v>496</v>
      </c>
      <c r="T37" t="s">
        <v>497</v>
      </c>
      <c r="U37" t="s">
        <v>498</v>
      </c>
      <c r="V37" t="s">
        <v>499</v>
      </c>
      <c r="W37" t="s">
        <v>2830</v>
      </c>
      <c r="AA37" t="s">
        <v>43</v>
      </c>
      <c r="AB37" s="1">
        <v>44203</v>
      </c>
      <c r="AC37" t="s">
        <v>2830</v>
      </c>
      <c r="AD37" t="s">
        <v>2830</v>
      </c>
      <c r="AE37" t="s">
        <v>43</v>
      </c>
      <c r="AF37" t="s">
        <v>57</v>
      </c>
    </row>
    <row r="38" spans="1:32" x14ac:dyDescent="0.3">
      <c r="A38" s="3">
        <v>39</v>
      </c>
      <c r="B38" s="3" t="s">
        <v>43</v>
      </c>
      <c r="C38" t="s">
        <v>500</v>
      </c>
      <c r="D38" t="s">
        <v>501</v>
      </c>
      <c r="E38" t="s">
        <v>502</v>
      </c>
      <c r="F38" t="s">
        <v>503</v>
      </c>
      <c r="G38" s="1">
        <v>43780</v>
      </c>
      <c r="H38">
        <v>2019</v>
      </c>
      <c r="I38" t="s">
        <v>2873</v>
      </c>
      <c r="J38">
        <v>6</v>
      </c>
      <c r="K38">
        <v>6313</v>
      </c>
      <c r="L38" t="s">
        <v>2874</v>
      </c>
      <c r="M38" t="s">
        <v>504</v>
      </c>
      <c r="N38" t="s">
        <v>505</v>
      </c>
      <c r="O38" t="s">
        <v>2830</v>
      </c>
      <c r="P38" t="s">
        <v>506</v>
      </c>
      <c r="Q38" t="s">
        <v>507</v>
      </c>
      <c r="R38" t="s">
        <v>508</v>
      </c>
      <c r="S38" t="s">
        <v>509</v>
      </c>
      <c r="T38" t="s">
        <v>510</v>
      </c>
      <c r="U38" t="s">
        <v>511</v>
      </c>
      <c r="V38" t="s">
        <v>512</v>
      </c>
      <c r="W38" t="s">
        <v>2830</v>
      </c>
      <c r="X38">
        <v>30</v>
      </c>
      <c r="Z38">
        <v>32</v>
      </c>
      <c r="AA38" t="s">
        <v>43</v>
      </c>
      <c r="AB38" s="1">
        <v>43661</v>
      </c>
      <c r="AC38" t="s">
        <v>2830</v>
      </c>
      <c r="AD38" t="s">
        <v>2830</v>
      </c>
      <c r="AE38" t="s">
        <v>43</v>
      </c>
      <c r="AF38" t="s">
        <v>44</v>
      </c>
    </row>
    <row r="39" spans="1:32" x14ac:dyDescent="0.3">
      <c r="A39" s="4">
        <v>40</v>
      </c>
      <c r="B39" s="5" t="s">
        <v>43</v>
      </c>
      <c r="C39" t="s">
        <v>513</v>
      </c>
      <c r="D39" t="s">
        <v>514</v>
      </c>
      <c r="E39" t="s">
        <v>515</v>
      </c>
      <c r="F39" t="s">
        <v>516</v>
      </c>
      <c r="G39" s="1">
        <v>44735</v>
      </c>
      <c r="H39">
        <v>2022</v>
      </c>
      <c r="I39" t="s">
        <v>2830</v>
      </c>
      <c r="K39">
        <v>80</v>
      </c>
      <c r="L39" t="s">
        <v>2875</v>
      </c>
      <c r="M39" t="s">
        <v>517</v>
      </c>
      <c r="N39" t="s">
        <v>2830</v>
      </c>
      <c r="O39" t="s">
        <v>518</v>
      </c>
      <c r="P39" t="s">
        <v>519</v>
      </c>
      <c r="Q39" t="s">
        <v>2830</v>
      </c>
      <c r="R39" t="s">
        <v>520</v>
      </c>
      <c r="S39" t="s">
        <v>521</v>
      </c>
      <c r="T39" t="s">
        <v>522</v>
      </c>
      <c r="U39" t="s">
        <v>523</v>
      </c>
      <c r="V39" t="s">
        <v>524</v>
      </c>
      <c r="W39" t="s">
        <v>2830</v>
      </c>
      <c r="Z39">
        <v>6</v>
      </c>
      <c r="AA39" t="s">
        <v>43</v>
      </c>
      <c r="AB39" s="1">
        <v>44735</v>
      </c>
      <c r="AC39" t="s">
        <v>2830</v>
      </c>
      <c r="AD39" t="s">
        <v>2830</v>
      </c>
      <c r="AE39" t="s">
        <v>43</v>
      </c>
      <c r="AF39" t="s">
        <v>57</v>
      </c>
    </row>
    <row r="40" spans="1:32" x14ac:dyDescent="0.3">
      <c r="A40" s="3">
        <v>41</v>
      </c>
      <c r="B40" s="3" t="s">
        <v>43</v>
      </c>
      <c r="C40" t="s">
        <v>525</v>
      </c>
      <c r="D40" t="s">
        <v>526</v>
      </c>
      <c r="E40" t="s">
        <v>527</v>
      </c>
      <c r="F40" t="s">
        <v>528</v>
      </c>
      <c r="G40" s="1">
        <v>44776</v>
      </c>
      <c r="H40">
        <v>2022</v>
      </c>
      <c r="I40" t="s">
        <v>2876</v>
      </c>
      <c r="K40">
        <v>1504</v>
      </c>
      <c r="L40" t="s">
        <v>2877</v>
      </c>
      <c r="M40" t="s">
        <v>529</v>
      </c>
      <c r="N40" t="s">
        <v>530</v>
      </c>
      <c r="O40" t="s">
        <v>531</v>
      </c>
      <c r="P40" t="s">
        <v>532</v>
      </c>
      <c r="Q40" t="s">
        <v>2830</v>
      </c>
      <c r="R40" t="s">
        <v>533</v>
      </c>
      <c r="S40" t="s">
        <v>534</v>
      </c>
      <c r="T40" t="s">
        <v>535</v>
      </c>
      <c r="U40" t="s">
        <v>536</v>
      </c>
      <c r="V40" t="s">
        <v>537</v>
      </c>
      <c r="W40" t="s">
        <v>2830</v>
      </c>
      <c r="X40">
        <v>1</v>
      </c>
      <c r="Z40">
        <v>18</v>
      </c>
      <c r="AA40" t="s">
        <v>43</v>
      </c>
      <c r="AB40" s="1">
        <v>44776</v>
      </c>
      <c r="AC40" t="s">
        <v>2830</v>
      </c>
      <c r="AD40" t="s">
        <v>2830</v>
      </c>
      <c r="AE40" t="s">
        <v>43</v>
      </c>
      <c r="AF40" t="s">
        <v>57</v>
      </c>
    </row>
    <row r="41" spans="1:32" x14ac:dyDescent="0.3">
      <c r="A41" s="4">
        <v>42</v>
      </c>
      <c r="B41" s="5" t="s">
        <v>43</v>
      </c>
      <c r="C41" t="s">
        <v>538</v>
      </c>
      <c r="D41" t="s">
        <v>539</v>
      </c>
      <c r="E41" t="s">
        <v>540</v>
      </c>
      <c r="F41" t="s">
        <v>146</v>
      </c>
      <c r="G41" s="1">
        <v>44337</v>
      </c>
      <c r="H41">
        <v>2021</v>
      </c>
      <c r="I41" t="s">
        <v>2839</v>
      </c>
      <c r="K41">
        <v>73522</v>
      </c>
      <c r="L41" t="s">
        <v>2878</v>
      </c>
      <c r="M41" t="s">
        <v>541</v>
      </c>
      <c r="N41" t="s">
        <v>148</v>
      </c>
      <c r="O41" t="s">
        <v>2830</v>
      </c>
      <c r="P41" t="s">
        <v>542</v>
      </c>
      <c r="Q41" t="s">
        <v>543</v>
      </c>
      <c r="R41" t="s">
        <v>544</v>
      </c>
      <c r="S41" t="s">
        <v>545</v>
      </c>
      <c r="T41" t="s">
        <v>546</v>
      </c>
      <c r="U41" t="s">
        <v>547</v>
      </c>
      <c r="V41" t="s">
        <v>548</v>
      </c>
      <c r="W41" t="s">
        <v>2830</v>
      </c>
      <c r="X41">
        <v>4</v>
      </c>
      <c r="Z41">
        <v>45</v>
      </c>
      <c r="AA41" t="s">
        <v>549</v>
      </c>
      <c r="AB41" s="1">
        <v>44316</v>
      </c>
      <c r="AC41" t="s">
        <v>2830</v>
      </c>
      <c r="AD41" t="s">
        <v>2830</v>
      </c>
      <c r="AE41" t="s">
        <v>43</v>
      </c>
      <c r="AF41" t="s">
        <v>44</v>
      </c>
    </row>
    <row r="42" spans="1:32" x14ac:dyDescent="0.3">
      <c r="A42" s="3">
        <v>43</v>
      </c>
      <c r="B42" s="3" t="s">
        <v>43</v>
      </c>
      <c r="C42" t="s">
        <v>550</v>
      </c>
      <c r="D42" t="s">
        <v>551</v>
      </c>
      <c r="E42" t="s">
        <v>552</v>
      </c>
      <c r="F42" t="s">
        <v>553</v>
      </c>
      <c r="G42" s="1">
        <v>42394</v>
      </c>
      <c r="H42">
        <v>2015</v>
      </c>
      <c r="I42" t="s">
        <v>2830</v>
      </c>
      <c r="K42">
        <v>287</v>
      </c>
      <c r="L42" t="s">
        <v>2879</v>
      </c>
      <c r="M42" t="s">
        <v>554</v>
      </c>
      <c r="N42" t="s">
        <v>555</v>
      </c>
      <c r="O42" t="s">
        <v>556</v>
      </c>
      <c r="P42" t="s">
        <v>557</v>
      </c>
      <c r="Q42" t="s">
        <v>2830</v>
      </c>
      <c r="R42" t="s">
        <v>558</v>
      </c>
      <c r="S42" t="s">
        <v>559</v>
      </c>
      <c r="T42" t="s">
        <v>560</v>
      </c>
      <c r="U42" t="s">
        <v>561</v>
      </c>
      <c r="V42" t="s">
        <v>562</v>
      </c>
      <c r="W42" t="s">
        <v>2830</v>
      </c>
      <c r="X42">
        <v>5</v>
      </c>
      <c r="Z42">
        <v>11</v>
      </c>
      <c r="AA42" t="s">
        <v>43</v>
      </c>
      <c r="AB42" s="1">
        <v>42394</v>
      </c>
      <c r="AC42" t="s">
        <v>2830</v>
      </c>
      <c r="AD42" t="s">
        <v>2830</v>
      </c>
      <c r="AE42" t="s">
        <v>43</v>
      </c>
      <c r="AF42" t="s">
        <v>57</v>
      </c>
    </row>
    <row r="43" spans="1:32" x14ac:dyDescent="0.3">
      <c r="A43" s="4">
        <v>44</v>
      </c>
      <c r="B43" s="5" t="s">
        <v>43</v>
      </c>
      <c r="C43" t="s">
        <v>563</v>
      </c>
      <c r="D43" t="s">
        <v>564</v>
      </c>
      <c r="E43" t="s">
        <v>565</v>
      </c>
      <c r="F43" t="s">
        <v>566</v>
      </c>
      <c r="G43" s="1">
        <v>43696</v>
      </c>
      <c r="H43">
        <v>2019</v>
      </c>
      <c r="I43" t="s">
        <v>2830</v>
      </c>
      <c r="K43">
        <v>121</v>
      </c>
      <c r="L43" t="s">
        <v>2880</v>
      </c>
      <c r="M43" t="s">
        <v>567</v>
      </c>
      <c r="N43" t="s">
        <v>2830</v>
      </c>
      <c r="O43" t="s">
        <v>568</v>
      </c>
      <c r="P43" t="s">
        <v>569</v>
      </c>
      <c r="Q43" t="s">
        <v>2830</v>
      </c>
      <c r="R43" t="s">
        <v>570</v>
      </c>
      <c r="S43" t="s">
        <v>571</v>
      </c>
      <c r="T43" t="s">
        <v>572</v>
      </c>
      <c r="U43" t="s">
        <v>573</v>
      </c>
      <c r="V43" t="s">
        <v>574</v>
      </c>
      <c r="W43" t="s">
        <v>2830</v>
      </c>
      <c r="X43">
        <v>128</v>
      </c>
      <c r="Y43">
        <v>1</v>
      </c>
      <c r="Z43">
        <v>57</v>
      </c>
      <c r="AA43" t="s">
        <v>43</v>
      </c>
      <c r="AB43" s="1">
        <v>43696</v>
      </c>
      <c r="AC43" t="s">
        <v>2830</v>
      </c>
      <c r="AD43" t="s">
        <v>2830</v>
      </c>
      <c r="AE43" t="s">
        <v>43</v>
      </c>
      <c r="AF43" t="s">
        <v>57</v>
      </c>
    </row>
    <row r="44" spans="1:32" x14ac:dyDescent="0.3">
      <c r="A44" s="3">
        <v>45</v>
      </c>
      <c r="B44" s="3" t="s">
        <v>43</v>
      </c>
      <c r="C44" t="s">
        <v>575</v>
      </c>
      <c r="D44" t="s">
        <v>576</v>
      </c>
      <c r="E44" t="s">
        <v>577</v>
      </c>
      <c r="F44" t="s">
        <v>578</v>
      </c>
      <c r="G44" s="1">
        <v>43489</v>
      </c>
      <c r="H44">
        <v>2018</v>
      </c>
      <c r="I44" t="s">
        <v>2830</v>
      </c>
      <c r="K44">
        <v>781</v>
      </c>
      <c r="L44" t="s">
        <v>2881</v>
      </c>
      <c r="M44" t="s">
        <v>579</v>
      </c>
      <c r="N44" t="s">
        <v>2830</v>
      </c>
      <c r="O44" t="s">
        <v>580</v>
      </c>
      <c r="P44" t="s">
        <v>581</v>
      </c>
      <c r="Q44" t="s">
        <v>2830</v>
      </c>
      <c r="R44" t="s">
        <v>582</v>
      </c>
      <c r="S44" t="s">
        <v>583</v>
      </c>
      <c r="T44" t="s">
        <v>584</v>
      </c>
      <c r="U44" t="s">
        <v>585</v>
      </c>
      <c r="V44" t="s">
        <v>586</v>
      </c>
      <c r="W44" t="s">
        <v>2830</v>
      </c>
      <c r="X44">
        <v>3</v>
      </c>
      <c r="Z44">
        <v>35</v>
      </c>
      <c r="AA44" t="s">
        <v>43</v>
      </c>
      <c r="AB44" s="1">
        <v>43489</v>
      </c>
      <c r="AC44" t="s">
        <v>2830</v>
      </c>
      <c r="AD44" t="s">
        <v>2830</v>
      </c>
      <c r="AE44" t="s">
        <v>43</v>
      </c>
      <c r="AF44" t="s">
        <v>57</v>
      </c>
    </row>
    <row r="45" spans="1:32" x14ac:dyDescent="0.3">
      <c r="A45" s="4">
        <v>46</v>
      </c>
      <c r="B45" s="5" t="s">
        <v>43</v>
      </c>
      <c r="C45" t="s">
        <v>587</v>
      </c>
      <c r="D45" t="s">
        <v>588</v>
      </c>
      <c r="E45" t="s">
        <v>589</v>
      </c>
      <c r="F45" t="s">
        <v>590</v>
      </c>
      <c r="G45" s="1">
        <v>44208</v>
      </c>
      <c r="H45">
        <v>2020</v>
      </c>
      <c r="I45" t="s">
        <v>2830</v>
      </c>
      <c r="K45">
        <v>171</v>
      </c>
      <c r="L45" t="s">
        <v>2882</v>
      </c>
      <c r="M45" t="s">
        <v>591</v>
      </c>
      <c r="N45" t="s">
        <v>2830</v>
      </c>
      <c r="O45" t="s">
        <v>592</v>
      </c>
      <c r="P45" t="s">
        <v>593</v>
      </c>
      <c r="Q45" t="s">
        <v>2830</v>
      </c>
      <c r="R45" t="s">
        <v>594</v>
      </c>
      <c r="S45" t="s">
        <v>595</v>
      </c>
      <c r="T45" t="s">
        <v>596</v>
      </c>
      <c r="U45" t="s">
        <v>597</v>
      </c>
      <c r="V45" t="s">
        <v>598</v>
      </c>
      <c r="W45" t="s">
        <v>2830</v>
      </c>
      <c r="Z45">
        <v>7</v>
      </c>
      <c r="AA45" t="s">
        <v>43</v>
      </c>
      <c r="AB45" s="1">
        <v>44208</v>
      </c>
      <c r="AC45" t="s">
        <v>2830</v>
      </c>
      <c r="AD45" t="s">
        <v>2830</v>
      </c>
      <c r="AE45" t="s">
        <v>43</v>
      </c>
      <c r="AF45" t="s">
        <v>57</v>
      </c>
    </row>
    <row r="46" spans="1:32" x14ac:dyDescent="0.3">
      <c r="A46" s="3">
        <v>47</v>
      </c>
      <c r="B46" s="3" t="s">
        <v>43</v>
      </c>
      <c r="C46" t="s">
        <v>599</v>
      </c>
      <c r="D46" t="s">
        <v>600</v>
      </c>
      <c r="E46" t="s">
        <v>601</v>
      </c>
      <c r="F46" t="s">
        <v>602</v>
      </c>
      <c r="G46" s="1">
        <v>42681</v>
      </c>
      <c r="H46">
        <v>2016</v>
      </c>
      <c r="I46" t="s">
        <v>2830</v>
      </c>
      <c r="K46">
        <v>1</v>
      </c>
      <c r="L46" t="s">
        <v>2883</v>
      </c>
      <c r="M46" t="s">
        <v>603</v>
      </c>
      <c r="N46" t="s">
        <v>2830</v>
      </c>
      <c r="O46" t="s">
        <v>604</v>
      </c>
      <c r="P46" t="s">
        <v>605</v>
      </c>
      <c r="Q46" t="s">
        <v>2830</v>
      </c>
      <c r="R46" t="s">
        <v>606</v>
      </c>
      <c r="S46" t="s">
        <v>607</v>
      </c>
      <c r="T46" t="s">
        <v>608</v>
      </c>
      <c r="U46" t="s">
        <v>609</v>
      </c>
      <c r="V46" t="s">
        <v>610</v>
      </c>
      <c r="W46" t="s">
        <v>2830</v>
      </c>
      <c r="X46">
        <v>5</v>
      </c>
      <c r="Z46">
        <v>23</v>
      </c>
      <c r="AA46" t="s">
        <v>43</v>
      </c>
      <c r="AB46" s="1">
        <v>42681</v>
      </c>
      <c r="AC46" t="s">
        <v>2830</v>
      </c>
      <c r="AD46" t="s">
        <v>2830</v>
      </c>
      <c r="AE46" t="s">
        <v>43</v>
      </c>
      <c r="AF46" t="s">
        <v>57</v>
      </c>
    </row>
    <row r="47" spans="1:32" x14ac:dyDescent="0.3">
      <c r="A47" s="4">
        <v>48</v>
      </c>
      <c r="B47" s="5" t="s">
        <v>43</v>
      </c>
      <c r="C47" t="s">
        <v>611</v>
      </c>
      <c r="D47" t="s">
        <v>612</v>
      </c>
      <c r="E47" t="s">
        <v>613</v>
      </c>
      <c r="F47" t="s">
        <v>614</v>
      </c>
      <c r="G47" s="1">
        <v>41291</v>
      </c>
      <c r="H47">
        <v>2012</v>
      </c>
      <c r="I47" t="s">
        <v>2830</v>
      </c>
      <c r="K47">
        <v>1074</v>
      </c>
      <c r="L47" t="s">
        <v>2884</v>
      </c>
      <c r="M47" t="s">
        <v>615</v>
      </c>
      <c r="N47" t="s">
        <v>616</v>
      </c>
      <c r="O47" t="s">
        <v>617</v>
      </c>
      <c r="P47" t="s">
        <v>618</v>
      </c>
      <c r="Q47" t="s">
        <v>2830</v>
      </c>
      <c r="R47" t="s">
        <v>619</v>
      </c>
      <c r="S47" t="s">
        <v>620</v>
      </c>
      <c r="T47" t="s">
        <v>621</v>
      </c>
      <c r="U47" t="s">
        <v>622</v>
      </c>
      <c r="V47" t="s">
        <v>623</v>
      </c>
      <c r="W47" t="s">
        <v>2830</v>
      </c>
      <c r="X47">
        <v>48</v>
      </c>
      <c r="Y47">
        <v>1</v>
      </c>
      <c r="Z47">
        <v>16</v>
      </c>
      <c r="AA47" t="s">
        <v>43</v>
      </c>
      <c r="AB47" s="1">
        <v>41291</v>
      </c>
      <c r="AC47" t="s">
        <v>2830</v>
      </c>
      <c r="AD47" t="s">
        <v>2830</v>
      </c>
      <c r="AE47" t="s">
        <v>43</v>
      </c>
      <c r="AF47" t="s">
        <v>57</v>
      </c>
    </row>
    <row r="48" spans="1:32" x14ac:dyDescent="0.3">
      <c r="A48" s="4">
        <v>50</v>
      </c>
      <c r="B48" s="5" t="s">
        <v>43</v>
      </c>
      <c r="C48" t="s">
        <v>636</v>
      </c>
      <c r="D48" t="s">
        <v>637</v>
      </c>
      <c r="E48" t="s">
        <v>638</v>
      </c>
      <c r="F48" t="s">
        <v>146</v>
      </c>
      <c r="G48" s="1">
        <v>43276</v>
      </c>
      <c r="H48">
        <v>2018</v>
      </c>
      <c r="I48" t="s">
        <v>2833</v>
      </c>
      <c r="K48">
        <v>30602</v>
      </c>
      <c r="L48" t="s">
        <v>2886</v>
      </c>
      <c r="M48" t="s">
        <v>639</v>
      </c>
      <c r="N48" t="s">
        <v>148</v>
      </c>
      <c r="O48" t="s">
        <v>2830</v>
      </c>
      <c r="P48" t="s">
        <v>640</v>
      </c>
      <c r="Q48" t="s">
        <v>641</v>
      </c>
      <c r="R48" t="s">
        <v>642</v>
      </c>
      <c r="S48" t="s">
        <v>643</v>
      </c>
      <c r="T48" t="s">
        <v>644</v>
      </c>
      <c r="U48" t="s">
        <v>645</v>
      </c>
      <c r="V48" t="s">
        <v>646</v>
      </c>
      <c r="W48" t="s">
        <v>2830</v>
      </c>
      <c r="X48">
        <v>24</v>
      </c>
      <c r="Z48">
        <v>27</v>
      </c>
      <c r="AA48" t="s">
        <v>647</v>
      </c>
      <c r="AB48" s="1">
        <v>43255</v>
      </c>
      <c r="AC48" t="s">
        <v>2830</v>
      </c>
      <c r="AD48" t="s">
        <v>2830</v>
      </c>
      <c r="AE48" t="s">
        <v>43</v>
      </c>
      <c r="AF48" t="s">
        <v>44</v>
      </c>
    </row>
    <row r="49" spans="1:32" x14ac:dyDescent="0.3">
      <c r="A49" s="3">
        <v>51</v>
      </c>
      <c r="B49" s="3" t="s">
        <v>43</v>
      </c>
      <c r="C49" t="s">
        <v>648</v>
      </c>
      <c r="D49" t="s">
        <v>649</v>
      </c>
      <c r="E49" t="s">
        <v>650</v>
      </c>
      <c r="F49" t="s">
        <v>146</v>
      </c>
      <c r="G49" s="1">
        <v>43626</v>
      </c>
      <c r="H49">
        <v>2019</v>
      </c>
      <c r="I49" t="s">
        <v>2887</v>
      </c>
      <c r="K49">
        <v>69422</v>
      </c>
      <c r="L49" t="s">
        <v>2888</v>
      </c>
      <c r="M49" t="s">
        <v>651</v>
      </c>
      <c r="N49" t="s">
        <v>148</v>
      </c>
      <c r="O49" t="s">
        <v>2830</v>
      </c>
      <c r="P49" t="s">
        <v>652</v>
      </c>
      <c r="Q49" t="s">
        <v>2830</v>
      </c>
      <c r="R49" t="s">
        <v>653</v>
      </c>
      <c r="S49" t="s">
        <v>654</v>
      </c>
      <c r="T49" t="s">
        <v>655</v>
      </c>
      <c r="U49" t="s">
        <v>656</v>
      </c>
      <c r="V49" t="s">
        <v>657</v>
      </c>
      <c r="W49" t="s">
        <v>2830</v>
      </c>
      <c r="X49">
        <v>1</v>
      </c>
      <c r="Z49">
        <v>36</v>
      </c>
      <c r="AA49" t="s">
        <v>647</v>
      </c>
      <c r="AB49" s="1">
        <v>43601</v>
      </c>
      <c r="AC49" t="s">
        <v>2830</v>
      </c>
      <c r="AD49" t="s">
        <v>2830</v>
      </c>
      <c r="AE49" t="s">
        <v>43</v>
      </c>
      <c r="AF49" t="s">
        <v>44</v>
      </c>
    </row>
    <row r="50" spans="1:32" x14ac:dyDescent="0.3">
      <c r="A50" s="4">
        <v>52</v>
      </c>
      <c r="B50" s="5" t="s">
        <v>43</v>
      </c>
      <c r="C50" t="s">
        <v>658</v>
      </c>
      <c r="D50" t="s">
        <v>659</v>
      </c>
      <c r="E50" t="s">
        <v>660</v>
      </c>
      <c r="F50" t="s">
        <v>661</v>
      </c>
      <c r="G50" s="1">
        <v>44104</v>
      </c>
      <c r="H50">
        <v>2020</v>
      </c>
      <c r="I50" t="s">
        <v>2830</v>
      </c>
      <c r="K50">
        <v>1</v>
      </c>
      <c r="L50" t="s">
        <v>2887</v>
      </c>
      <c r="M50" t="s">
        <v>662</v>
      </c>
      <c r="N50" t="s">
        <v>663</v>
      </c>
      <c r="O50" t="s">
        <v>664</v>
      </c>
      <c r="P50" t="s">
        <v>665</v>
      </c>
      <c r="Q50" t="s">
        <v>2830</v>
      </c>
      <c r="R50" t="s">
        <v>666</v>
      </c>
      <c r="S50" t="s">
        <v>667</v>
      </c>
      <c r="T50" t="s">
        <v>668</v>
      </c>
      <c r="U50" t="s">
        <v>669</v>
      </c>
      <c r="V50" t="s">
        <v>670</v>
      </c>
      <c r="W50" t="s">
        <v>2830</v>
      </c>
      <c r="X50">
        <v>11</v>
      </c>
      <c r="Z50">
        <v>25</v>
      </c>
      <c r="AA50" t="s">
        <v>43</v>
      </c>
      <c r="AB50" s="1">
        <v>44104</v>
      </c>
      <c r="AC50" t="s">
        <v>2830</v>
      </c>
      <c r="AD50" t="s">
        <v>2830</v>
      </c>
      <c r="AE50" t="s">
        <v>43</v>
      </c>
      <c r="AF50" t="s">
        <v>57</v>
      </c>
    </row>
    <row r="51" spans="1:32" x14ac:dyDescent="0.3">
      <c r="A51" s="3">
        <v>53</v>
      </c>
      <c r="B51" s="3" t="s">
        <v>43</v>
      </c>
      <c r="C51" t="s">
        <v>671</v>
      </c>
      <c r="D51" t="s">
        <v>672</v>
      </c>
      <c r="E51" t="s">
        <v>673</v>
      </c>
      <c r="F51" t="s">
        <v>109</v>
      </c>
      <c r="G51" s="1">
        <v>44595</v>
      </c>
      <c r="H51">
        <v>2022</v>
      </c>
      <c r="I51" t="s">
        <v>2845</v>
      </c>
      <c r="J51">
        <v>5</v>
      </c>
      <c r="K51">
        <v>3114</v>
      </c>
      <c r="L51" t="s">
        <v>2889</v>
      </c>
      <c r="M51" t="s">
        <v>674</v>
      </c>
      <c r="N51" t="s">
        <v>111</v>
      </c>
      <c r="O51" t="s">
        <v>2830</v>
      </c>
      <c r="P51" t="s">
        <v>675</v>
      </c>
      <c r="Q51" t="s">
        <v>676</v>
      </c>
      <c r="R51" t="s">
        <v>677</v>
      </c>
      <c r="S51" t="s">
        <v>678</v>
      </c>
      <c r="T51" t="s">
        <v>679</v>
      </c>
      <c r="U51" t="s">
        <v>680</v>
      </c>
      <c r="V51" t="s">
        <v>681</v>
      </c>
      <c r="W51" t="s">
        <v>2830</v>
      </c>
      <c r="X51">
        <v>4</v>
      </c>
      <c r="Z51">
        <v>31</v>
      </c>
      <c r="AA51" t="s">
        <v>43</v>
      </c>
      <c r="AB51" s="1">
        <v>44418</v>
      </c>
      <c r="AC51" t="s">
        <v>2830</v>
      </c>
      <c r="AD51" t="s">
        <v>2830</v>
      </c>
      <c r="AE51" t="s">
        <v>43</v>
      </c>
      <c r="AF51" t="s">
        <v>44</v>
      </c>
    </row>
    <row r="52" spans="1:32" x14ac:dyDescent="0.3">
      <c r="A52" s="3">
        <v>57</v>
      </c>
      <c r="B52" s="3" t="s">
        <v>43</v>
      </c>
      <c r="C52" t="s">
        <v>719</v>
      </c>
      <c r="D52" t="s">
        <v>720</v>
      </c>
      <c r="E52" t="s">
        <v>721</v>
      </c>
      <c r="F52" t="s">
        <v>146</v>
      </c>
      <c r="G52" s="1">
        <v>44873</v>
      </c>
      <c r="H52">
        <v>2022</v>
      </c>
      <c r="I52" t="s">
        <v>2876</v>
      </c>
      <c r="K52">
        <v>115179</v>
      </c>
      <c r="L52" t="s">
        <v>2892</v>
      </c>
      <c r="M52" t="s">
        <v>722</v>
      </c>
      <c r="N52" t="s">
        <v>148</v>
      </c>
      <c r="O52" t="s">
        <v>2830</v>
      </c>
      <c r="P52" t="s">
        <v>723</v>
      </c>
      <c r="Q52" t="s">
        <v>2830</v>
      </c>
      <c r="R52" t="s">
        <v>724</v>
      </c>
      <c r="S52" t="s">
        <v>725</v>
      </c>
      <c r="T52" t="s">
        <v>726</v>
      </c>
      <c r="U52" t="s">
        <v>727</v>
      </c>
      <c r="V52" t="s">
        <v>728</v>
      </c>
      <c r="W52" t="s">
        <v>2830</v>
      </c>
      <c r="Z52">
        <v>50</v>
      </c>
      <c r="AA52" t="s">
        <v>156</v>
      </c>
      <c r="AB52" s="1">
        <v>44866</v>
      </c>
      <c r="AC52" t="s">
        <v>2830</v>
      </c>
      <c r="AD52" t="s">
        <v>2830</v>
      </c>
      <c r="AE52" t="s">
        <v>43</v>
      </c>
      <c r="AF52" t="s">
        <v>44</v>
      </c>
    </row>
    <row r="53" spans="1:32" x14ac:dyDescent="0.3">
      <c r="A53" s="4">
        <v>58</v>
      </c>
      <c r="B53" s="5" t="s">
        <v>43</v>
      </c>
      <c r="C53" t="s">
        <v>729</v>
      </c>
      <c r="D53" t="s">
        <v>730</v>
      </c>
      <c r="E53" t="s">
        <v>731</v>
      </c>
      <c r="F53" t="s">
        <v>732</v>
      </c>
      <c r="G53" s="1">
        <v>43916</v>
      </c>
      <c r="H53">
        <v>2019</v>
      </c>
      <c r="I53" t="s">
        <v>2830</v>
      </c>
      <c r="K53">
        <v>1244</v>
      </c>
      <c r="L53" t="s">
        <v>2893</v>
      </c>
      <c r="M53" t="s">
        <v>733</v>
      </c>
      <c r="N53" t="s">
        <v>2830</v>
      </c>
      <c r="O53" t="s">
        <v>734</v>
      </c>
      <c r="P53" t="s">
        <v>735</v>
      </c>
      <c r="Q53" t="s">
        <v>2830</v>
      </c>
      <c r="R53" t="s">
        <v>736</v>
      </c>
      <c r="S53" t="s">
        <v>737</v>
      </c>
      <c r="T53" t="s">
        <v>738</v>
      </c>
      <c r="U53" t="s">
        <v>739</v>
      </c>
      <c r="V53" t="s">
        <v>740</v>
      </c>
      <c r="W53" t="s">
        <v>2830</v>
      </c>
      <c r="X53">
        <v>2</v>
      </c>
      <c r="Z53">
        <v>29</v>
      </c>
      <c r="AA53" t="s">
        <v>43</v>
      </c>
      <c r="AB53" s="1">
        <v>43916</v>
      </c>
      <c r="AC53" t="s">
        <v>2830</v>
      </c>
      <c r="AD53" t="s">
        <v>2830</v>
      </c>
      <c r="AE53" t="s">
        <v>43</v>
      </c>
      <c r="AF53" t="s">
        <v>57</v>
      </c>
    </row>
    <row r="54" spans="1:32" x14ac:dyDescent="0.3">
      <c r="A54" s="3">
        <v>59</v>
      </c>
      <c r="B54" s="3" t="s">
        <v>43</v>
      </c>
      <c r="C54" t="s">
        <v>741</v>
      </c>
      <c r="D54" t="s">
        <v>742</v>
      </c>
      <c r="E54" t="s">
        <v>743</v>
      </c>
      <c r="F54" t="s">
        <v>744</v>
      </c>
      <c r="G54" s="1">
        <v>42597</v>
      </c>
      <c r="H54">
        <v>2016</v>
      </c>
      <c r="I54" t="s">
        <v>2830</v>
      </c>
      <c r="K54">
        <v>1</v>
      </c>
      <c r="L54" t="s">
        <v>2894</v>
      </c>
      <c r="M54" t="s">
        <v>745</v>
      </c>
      <c r="N54" t="s">
        <v>2830</v>
      </c>
      <c r="O54" t="s">
        <v>746</v>
      </c>
      <c r="P54" t="s">
        <v>747</v>
      </c>
      <c r="Q54" t="s">
        <v>2830</v>
      </c>
      <c r="R54" t="s">
        <v>748</v>
      </c>
      <c r="S54" t="s">
        <v>749</v>
      </c>
      <c r="T54" t="s">
        <v>750</v>
      </c>
      <c r="U54" t="s">
        <v>751</v>
      </c>
      <c r="V54" t="s">
        <v>752</v>
      </c>
      <c r="W54" t="s">
        <v>2830</v>
      </c>
      <c r="X54">
        <v>5</v>
      </c>
      <c r="Z54">
        <v>8</v>
      </c>
      <c r="AA54" t="s">
        <v>43</v>
      </c>
      <c r="AB54" s="1">
        <v>42597</v>
      </c>
      <c r="AC54" t="s">
        <v>2830</v>
      </c>
      <c r="AD54" t="s">
        <v>2830</v>
      </c>
      <c r="AE54" t="s">
        <v>43</v>
      </c>
      <c r="AF54" t="s">
        <v>57</v>
      </c>
    </row>
    <row r="55" spans="1:32" x14ac:dyDescent="0.3">
      <c r="A55" s="4">
        <v>60</v>
      </c>
      <c r="B55" s="5" t="s">
        <v>43</v>
      </c>
      <c r="C55" t="s">
        <v>753</v>
      </c>
      <c r="D55" t="s">
        <v>754</v>
      </c>
      <c r="E55" t="s">
        <v>755</v>
      </c>
      <c r="F55" t="s">
        <v>756</v>
      </c>
      <c r="G55" s="1">
        <v>44382</v>
      </c>
      <c r="H55">
        <v>2021</v>
      </c>
      <c r="I55" t="s">
        <v>2830</v>
      </c>
      <c r="K55">
        <v>70</v>
      </c>
      <c r="L55" t="s">
        <v>2895</v>
      </c>
      <c r="M55" t="s">
        <v>757</v>
      </c>
      <c r="N55" t="s">
        <v>2830</v>
      </c>
      <c r="O55" t="s">
        <v>758</v>
      </c>
      <c r="P55" t="s">
        <v>759</v>
      </c>
      <c r="Q55" t="s">
        <v>2830</v>
      </c>
      <c r="R55" t="s">
        <v>760</v>
      </c>
      <c r="S55" t="s">
        <v>761</v>
      </c>
      <c r="T55" t="s">
        <v>762</v>
      </c>
      <c r="U55" t="s">
        <v>763</v>
      </c>
      <c r="V55" t="s">
        <v>764</v>
      </c>
      <c r="W55" t="s">
        <v>2830</v>
      </c>
      <c r="X55">
        <v>3</v>
      </c>
      <c r="Z55">
        <v>23</v>
      </c>
      <c r="AA55" t="s">
        <v>43</v>
      </c>
      <c r="AB55" s="1">
        <v>44382</v>
      </c>
      <c r="AC55" t="s">
        <v>2830</v>
      </c>
      <c r="AD55" t="s">
        <v>2830</v>
      </c>
      <c r="AE55" t="s">
        <v>43</v>
      </c>
      <c r="AF55" t="s">
        <v>57</v>
      </c>
    </row>
    <row r="56" spans="1:32" x14ac:dyDescent="0.3">
      <c r="A56" s="4">
        <v>62</v>
      </c>
      <c r="B56" s="5" t="s">
        <v>43</v>
      </c>
      <c r="C56" t="s">
        <v>778</v>
      </c>
      <c r="D56" t="s">
        <v>779</v>
      </c>
      <c r="E56" t="s">
        <v>780</v>
      </c>
      <c r="F56" t="s">
        <v>781</v>
      </c>
      <c r="G56" s="1">
        <v>43853</v>
      </c>
      <c r="H56">
        <v>2019</v>
      </c>
      <c r="I56" t="s">
        <v>2830</v>
      </c>
      <c r="K56">
        <v>337</v>
      </c>
      <c r="L56" t="s">
        <v>2896</v>
      </c>
      <c r="M56" t="s">
        <v>782</v>
      </c>
      <c r="N56" t="s">
        <v>2830</v>
      </c>
      <c r="O56" t="s">
        <v>783</v>
      </c>
      <c r="P56" t="s">
        <v>784</v>
      </c>
      <c r="Q56" t="s">
        <v>2830</v>
      </c>
      <c r="R56" t="s">
        <v>785</v>
      </c>
      <c r="S56" t="s">
        <v>786</v>
      </c>
      <c r="T56" t="s">
        <v>2830</v>
      </c>
      <c r="U56" t="s">
        <v>787</v>
      </c>
      <c r="V56" t="s">
        <v>788</v>
      </c>
      <c r="W56" t="s">
        <v>2830</v>
      </c>
      <c r="Z56">
        <v>40</v>
      </c>
      <c r="AA56" t="s">
        <v>43</v>
      </c>
      <c r="AB56" s="1">
        <v>43853</v>
      </c>
      <c r="AC56" t="s">
        <v>2830</v>
      </c>
      <c r="AD56" t="s">
        <v>2830</v>
      </c>
      <c r="AE56" t="s">
        <v>43</v>
      </c>
      <c r="AF56" t="s">
        <v>57</v>
      </c>
    </row>
    <row r="57" spans="1:32" x14ac:dyDescent="0.3">
      <c r="A57" s="3">
        <v>63</v>
      </c>
      <c r="B57" s="3" t="s">
        <v>43</v>
      </c>
      <c r="C57" t="s">
        <v>789</v>
      </c>
      <c r="D57" t="s">
        <v>790</v>
      </c>
      <c r="E57" t="s">
        <v>791</v>
      </c>
      <c r="F57" t="s">
        <v>792</v>
      </c>
      <c r="G57" s="1">
        <v>44720</v>
      </c>
      <c r="H57">
        <v>2022</v>
      </c>
      <c r="I57" t="s">
        <v>2830</v>
      </c>
      <c r="K57">
        <v>40</v>
      </c>
      <c r="L57" t="s">
        <v>2897</v>
      </c>
      <c r="M57" t="s">
        <v>793</v>
      </c>
      <c r="N57" t="s">
        <v>794</v>
      </c>
      <c r="O57" t="s">
        <v>795</v>
      </c>
      <c r="P57" t="s">
        <v>796</v>
      </c>
      <c r="Q57" t="s">
        <v>2830</v>
      </c>
      <c r="R57" t="s">
        <v>797</v>
      </c>
      <c r="S57" t="s">
        <v>798</v>
      </c>
      <c r="T57" t="s">
        <v>799</v>
      </c>
      <c r="U57" t="s">
        <v>800</v>
      </c>
      <c r="V57" t="s">
        <v>801</v>
      </c>
      <c r="W57" t="s">
        <v>2830</v>
      </c>
      <c r="Z57">
        <v>21</v>
      </c>
      <c r="AA57" t="s">
        <v>43</v>
      </c>
      <c r="AB57" s="1">
        <v>44720</v>
      </c>
      <c r="AC57" t="s">
        <v>2830</v>
      </c>
      <c r="AD57" t="s">
        <v>2830</v>
      </c>
      <c r="AE57" t="s">
        <v>43</v>
      </c>
      <c r="AF57" t="s">
        <v>57</v>
      </c>
    </row>
    <row r="58" spans="1:32" x14ac:dyDescent="0.3">
      <c r="A58" s="4">
        <v>64</v>
      </c>
      <c r="B58" s="5" t="s">
        <v>43</v>
      </c>
      <c r="C58" t="s">
        <v>802</v>
      </c>
      <c r="D58" t="s">
        <v>803</v>
      </c>
      <c r="E58" t="s">
        <v>804</v>
      </c>
      <c r="F58" t="s">
        <v>805</v>
      </c>
      <c r="G58" s="1">
        <v>44767</v>
      </c>
      <c r="H58">
        <v>2022</v>
      </c>
      <c r="I58" t="s">
        <v>2830</v>
      </c>
      <c r="K58">
        <v>129</v>
      </c>
      <c r="L58" t="s">
        <v>2898</v>
      </c>
      <c r="M58" t="s">
        <v>806</v>
      </c>
      <c r="N58" t="s">
        <v>2830</v>
      </c>
      <c r="O58" t="s">
        <v>807</v>
      </c>
      <c r="P58" t="s">
        <v>808</v>
      </c>
      <c r="Q58" t="s">
        <v>2830</v>
      </c>
      <c r="R58" t="s">
        <v>809</v>
      </c>
      <c r="S58" t="s">
        <v>810</v>
      </c>
      <c r="T58" t="s">
        <v>811</v>
      </c>
      <c r="U58" t="s">
        <v>812</v>
      </c>
      <c r="V58" t="s">
        <v>813</v>
      </c>
      <c r="W58" t="s">
        <v>2830</v>
      </c>
      <c r="Z58">
        <v>24</v>
      </c>
      <c r="AA58" t="s">
        <v>43</v>
      </c>
      <c r="AB58" s="1">
        <v>44767</v>
      </c>
      <c r="AC58" t="s">
        <v>2830</v>
      </c>
      <c r="AD58" t="s">
        <v>2830</v>
      </c>
      <c r="AE58" t="s">
        <v>43</v>
      </c>
      <c r="AF58" t="s">
        <v>57</v>
      </c>
    </row>
    <row r="59" spans="1:32" x14ac:dyDescent="0.3">
      <c r="A59" s="3">
        <v>65</v>
      </c>
      <c r="B59" s="3" t="s">
        <v>43</v>
      </c>
      <c r="C59" t="s">
        <v>814</v>
      </c>
      <c r="D59" t="s">
        <v>815</v>
      </c>
      <c r="E59" t="s">
        <v>816</v>
      </c>
      <c r="F59" t="s">
        <v>817</v>
      </c>
      <c r="G59" s="1">
        <v>44483</v>
      </c>
      <c r="H59">
        <v>2021</v>
      </c>
      <c r="I59" t="s">
        <v>2830</v>
      </c>
      <c r="K59">
        <v>21</v>
      </c>
      <c r="L59" t="s">
        <v>2863</v>
      </c>
      <c r="M59" t="s">
        <v>818</v>
      </c>
      <c r="N59" t="s">
        <v>819</v>
      </c>
      <c r="O59" t="s">
        <v>820</v>
      </c>
      <c r="P59" t="s">
        <v>821</v>
      </c>
      <c r="Q59" t="s">
        <v>2830</v>
      </c>
      <c r="R59" t="s">
        <v>822</v>
      </c>
      <c r="S59" t="s">
        <v>823</v>
      </c>
      <c r="T59" t="s">
        <v>824</v>
      </c>
      <c r="U59" t="s">
        <v>825</v>
      </c>
      <c r="V59" t="s">
        <v>826</v>
      </c>
      <c r="W59" t="s">
        <v>2830</v>
      </c>
      <c r="Z59">
        <v>5</v>
      </c>
      <c r="AA59" t="s">
        <v>2830</v>
      </c>
      <c r="AB59" s="1">
        <v>44483</v>
      </c>
      <c r="AC59" t="s">
        <v>2830</v>
      </c>
      <c r="AD59" t="s">
        <v>2830</v>
      </c>
      <c r="AE59" t="s">
        <v>43</v>
      </c>
      <c r="AF59" t="s">
        <v>57</v>
      </c>
    </row>
    <row r="60" spans="1:32" x14ac:dyDescent="0.3">
      <c r="A60" s="4">
        <v>66</v>
      </c>
      <c r="B60" s="5" t="s">
        <v>43</v>
      </c>
      <c r="C60" t="s">
        <v>827</v>
      </c>
      <c r="D60" t="s">
        <v>828</v>
      </c>
      <c r="E60" t="s">
        <v>829</v>
      </c>
      <c r="F60" t="s">
        <v>830</v>
      </c>
      <c r="G60" s="1">
        <v>44524</v>
      </c>
      <c r="H60">
        <v>2021</v>
      </c>
      <c r="I60" t="s">
        <v>2830</v>
      </c>
      <c r="K60">
        <v>1</v>
      </c>
      <c r="L60" t="s">
        <v>2839</v>
      </c>
      <c r="M60" t="s">
        <v>831</v>
      </c>
      <c r="N60" t="s">
        <v>2830</v>
      </c>
      <c r="O60" t="s">
        <v>832</v>
      </c>
      <c r="P60" t="s">
        <v>833</v>
      </c>
      <c r="Q60" t="s">
        <v>2830</v>
      </c>
      <c r="R60" t="s">
        <v>834</v>
      </c>
      <c r="S60" t="s">
        <v>835</v>
      </c>
      <c r="T60" t="s">
        <v>836</v>
      </c>
      <c r="U60" t="s">
        <v>837</v>
      </c>
      <c r="V60" t="s">
        <v>838</v>
      </c>
      <c r="W60" t="s">
        <v>2830</v>
      </c>
      <c r="X60">
        <v>1</v>
      </c>
      <c r="Z60">
        <v>22</v>
      </c>
      <c r="AA60" t="s">
        <v>43</v>
      </c>
      <c r="AB60" s="1">
        <v>44524</v>
      </c>
      <c r="AC60" t="s">
        <v>2830</v>
      </c>
      <c r="AD60" t="s">
        <v>2830</v>
      </c>
      <c r="AE60" t="s">
        <v>43</v>
      </c>
      <c r="AF60" t="s">
        <v>57</v>
      </c>
    </row>
    <row r="61" spans="1:32" x14ac:dyDescent="0.3">
      <c r="A61" s="3">
        <v>67</v>
      </c>
      <c r="B61" s="3" t="s">
        <v>43</v>
      </c>
      <c r="C61" t="s">
        <v>839</v>
      </c>
      <c r="D61" t="s">
        <v>840</v>
      </c>
      <c r="E61" t="s">
        <v>841</v>
      </c>
      <c r="F61" t="s">
        <v>842</v>
      </c>
      <c r="G61" s="1">
        <v>43401</v>
      </c>
      <c r="H61">
        <v>2018</v>
      </c>
      <c r="I61" t="s">
        <v>2830</v>
      </c>
      <c r="K61">
        <v>151</v>
      </c>
      <c r="L61" t="s">
        <v>2899</v>
      </c>
      <c r="M61" t="s">
        <v>843</v>
      </c>
      <c r="N61" t="s">
        <v>2830</v>
      </c>
      <c r="O61" t="s">
        <v>844</v>
      </c>
      <c r="P61" t="s">
        <v>845</v>
      </c>
      <c r="Q61" t="s">
        <v>2830</v>
      </c>
      <c r="R61" t="s">
        <v>846</v>
      </c>
      <c r="S61" t="s">
        <v>847</v>
      </c>
      <c r="T61" t="s">
        <v>848</v>
      </c>
      <c r="U61" t="s">
        <v>849</v>
      </c>
      <c r="V61" t="s">
        <v>850</v>
      </c>
      <c r="W61" t="s">
        <v>2830</v>
      </c>
      <c r="X61">
        <v>42</v>
      </c>
      <c r="Z61">
        <v>45</v>
      </c>
      <c r="AA61" t="s">
        <v>43</v>
      </c>
      <c r="AB61" s="1">
        <v>43401</v>
      </c>
      <c r="AC61" t="s">
        <v>2830</v>
      </c>
      <c r="AD61" t="s">
        <v>2830</v>
      </c>
      <c r="AE61" t="s">
        <v>43</v>
      </c>
      <c r="AF61" t="s">
        <v>57</v>
      </c>
    </row>
    <row r="62" spans="1:32" x14ac:dyDescent="0.3">
      <c r="A62" s="4">
        <v>68</v>
      </c>
      <c r="B62" s="5" t="s">
        <v>43</v>
      </c>
      <c r="C62" t="s">
        <v>851</v>
      </c>
      <c r="D62" t="s">
        <v>852</v>
      </c>
      <c r="E62" t="s">
        <v>853</v>
      </c>
      <c r="F62" t="s">
        <v>854</v>
      </c>
      <c r="G62" s="1">
        <v>42866</v>
      </c>
      <c r="H62">
        <v>2017</v>
      </c>
      <c r="I62" t="s">
        <v>2830</v>
      </c>
      <c r="K62">
        <v>1</v>
      </c>
      <c r="L62" t="s">
        <v>2833</v>
      </c>
      <c r="M62" t="s">
        <v>855</v>
      </c>
      <c r="N62" t="s">
        <v>2830</v>
      </c>
      <c r="O62" t="s">
        <v>856</v>
      </c>
      <c r="P62" t="s">
        <v>857</v>
      </c>
      <c r="Q62" t="s">
        <v>2830</v>
      </c>
      <c r="R62" t="s">
        <v>858</v>
      </c>
      <c r="S62" t="s">
        <v>859</v>
      </c>
      <c r="T62" t="s">
        <v>860</v>
      </c>
      <c r="U62" t="s">
        <v>861</v>
      </c>
      <c r="V62" t="s">
        <v>862</v>
      </c>
      <c r="W62" t="s">
        <v>2830</v>
      </c>
      <c r="X62">
        <v>17</v>
      </c>
      <c r="Z62">
        <v>20</v>
      </c>
      <c r="AA62" t="s">
        <v>43</v>
      </c>
      <c r="AB62" s="1">
        <v>42866</v>
      </c>
      <c r="AC62" t="s">
        <v>2830</v>
      </c>
      <c r="AD62" t="s">
        <v>2830</v>
      </c>
      <c r="AE62" t="s">
        <v>43</v>
      </c>
      <c r="AF62" t="s">
        <v>57</v>
      </c>
    </row>
    <row r="63" spans="1:32" x14ac:dyDescent="0.3">
      <c r="A63" s="4">
        <v>70</v>
      </c>
      <c r="B63" s="5" t="s">
        <v>43</v>
      </c>
      <c r="C63" t="s">
        <v>875</v>
      </c>
      <c r="D63" t="s">
        <v>876</v>
      </c>
      <c r="E63" t="s">
        <v>877</v>
      </c>
      <c r="F63" t="s">
        <v>878</v>
      </c>
      <c r="G63" s="1">
        <v>44389</v>
      </c>
      <c r="H63">
        <v>2021</v>
      </c>
      <c r="I63" t="s">
        <v>2830</v>
      </c>
      <c r="K63">
        <v>1</v>
      </c>
      <c r="L63" t="s">
        <v>2868</v>
      </c>
      <c r="M63" t="s">
        <v>879</v>
      </c>
      <c r="N63" t="s">
        <v>2830</v>
      </c>
      <c r="O63" t="s">
        <v>880</v>
      </c>
      <c r="P63" t="s">
        <v>881</v>
      </c>
      <c r="Q63" t="s">
        <v>2830</v>
      </c>
      <c r="R63" t="s">
        <v>882</v>
      </c>
      <c r="S63" t="s">
        <v>883</v>
      </c>
      <c r="T63" t="s">
        <v>884</v>
      </c>
      <c r="U63" t="s">
        <v>885</v>
      </c>
      <c r="V63" t="s">
        <v>886</v>
      </c>
      <c r="W63" t="s">
        <v>2830</v>
      </c>
      <c r="X63">
        <v>4</v>
      </c>
      <c r="Z63">
        <v>10</v>
      </c>
      <c r="AA63" t="s">
        <v>43</v>
      </c>
      <c r="AB63" s="1">
        <v>44389</v>
      </c>
      <c r="AC63" t="s">
        <v>2830</v>
      </c>
      <c r="AD63" t="s">
        <v>2830</v>
      </c>
      <c r="AE63" t="s">
        <v>43</v>
      </c>
      <c r="AF63" t="s">
        <v>57</v>
      </c>
    </row>
    <row r="64" spans="1:32" x14ac:dyDescent="0.3">
      <c r="A64" s="3">
        <v>71</v>
      </c>
      <c r="B64" s="3" t="s">
        <v>43</v>
      </c>
      <c r="C64" t="s">
        <v>887</v>
      </c>
      <c r="D64" t="s">
        <v>888</v>
      </c>
      <c r="E64" t="s">
        <v>889</v>
      </c>
      <c r="F64" t="s">
        <v>890</v>
      </c>
      <c r="G64" s="1">
        <v>44096</v>
      </c>
      <c r="H64">
        <v>2020</v>
      </c>
      <c r="I64" t="s">
        <v>2830</v>
      </c>
      <c r="K64">
        <v>1005</v>
      </c>
      <c r="L64" t="s">
        <v>2901</v>
      </c>
      <c r="M64" t="s">
        <v>891</v>
      </c>
      <c r="N64" t="s">
        <v>892</v>
      </c>
      <c r="O64" t="s">
        <v>893</v>
      </c>
      <c r="P64" t="s">
        <v>894</v>
      </c>
      <c r="Q64" t="s">
        <v>2830</v>
      </c>
      <c r="R64" t="s">
        <v>895</v>
      </c>
      <c r="S64" t="s">
        <v>896</v>
      </c>
      <c r="T64" t="s">
        <v>897</v>
      </c>
      <c r="U64" t="s">
        <v>898</v>
      </c>
      <c r="V64" t="s">
        <v>899</v>
      </c>
      <c r="W64" t="s">
        <v>2830</v>
      </c>
      <c r="Z64">
        <v>15</v>
      </c>
      <c r="AA64" t="s">
        <v>43</v>
      </c>
      <c r="AB64" s="1">
        <v>44096</v>
      </c>
      <c r="AC64" t="s">
        <v>2830</v>
      </c>
      <c r="AD64" t="s">
        <v>2830</v>
      </c>
      <c r="AE64" t="s">
        <v>43</v>
      </c>
      <c r="AF64" t="s">
        <v>57</v>
      </c>
    </row>
    <row r="65" spans="1:32" x14ac:dyDescent="0.3">
      <c r="A65" s="3">
        <v>73</v>
      </c>
      <c r="B65" s="3" t="s">
        <v>43</v>
      </c>
      <c r="C65" t="s">
        <v>911</v>
      </c>
      <c r="D65" t="s">
        <v>912</v>
      </c>
      <c r="E65" t="s">
        <v>913</v>
      </c>
      <c r="F65" t="s">
        <v>890</v>
      </c>
      <c r="G65" s="1">
        <v>44096</v>
      </c>
      <c r="H65">
        <v>2020</v>
      </c>
      <c r="I65" t="s">
        <v>2830</v>
      </c>
      <c r="K65">
        <v>1423</v>
      </c>
      <c r="L65" t="s">
        <v>2902</v>
      </c>
      <c r="M65" t="s">
        <v>914</v>
      </c>
      <c r="N65" t="s">
        <v>892</v>
      </c>
      <c r="O65" t="s">
        <v>893</v>
      </c>
      <c r="P65" t="s">
        <v>915</v>
      </c>
      <c r="Q65" t="s">
        <v>2830</v>
      </c>
      <c r="R65" t="s">
        <v>916</v>
      </c>
      <c r="S65" t="s">
        <v>917</v>
      </c>
      <c r="T65" t="s">
        <v>918</v>
      </c>
      <c r="U65" t="s">
        <v>919</v>
      </c>
      <c r="V65" t="s">
        <v>920</v>
      </c>
      <c r="W65" t="s">
        <v>2830</v>
      </c>
      <c r="X65">
        <v>3</v>
      </c>
      <c r="Z65">
        <v>35</v>
      </c>
      <c r="AA65" t="s">
        <v>43</v>
      </c>
      <c r="AB65" s="1">
        <v>44096</v>
      </c>
      <c r="AC65" t="s">
        <v>2830</v>
      </c>
      <c r="AD65" t="s">
        <v>2830</v>
      </c>
      <c r="AE65" t="s">
        <v>43</v>
      </c>
      <c r="AF65" t="s">
        <v>57</v>
      </c>
    </row>
    <row r="66" spans="1:32" x14ac:dyDescent="0.3">
      <c r="A66" s="4">
        <v>74</v>
      </c>
      <c r="B66" s="5" t="s">
        <v>43</v>
      </c>
      <c r="C66" t="s">
        <v>921</v>
      </c>
      <c r="D66" t="s">
        <v>922</v>
      </c>
      <c r="E66" t="s">
        <v>923</v>
      </c>
      <c r="F66" t="s">
        <v>430</v>
      </c>
      <c r="G66" s="1">
        <v>43185</v>
      </c>
      <c r="H66">
        <v>2017</v>
      </c>
      <c r="I66" t="s">
        <v>2830</v>
      </c>
      <c r="K66">
        <v>1255</v>
      </c>
      <c r="L66" t="s">
        <v>2903</v>
      </c>
      <c r="M66" t="s">
        <v>924</v>
      </c>
      <c r="N66" t="s">
        <v>2830</v>
      </c>
      <c r="O66" t="s">
        <v>432</v>
      </c>
      <c r="P66" t="s">
        <v>925</v>
      </c>
      <c r="Q66" t="s">
        <v>2830</v>
      </c>
      <c r="R66" t="s">
        <v>926</v>
      </c>
      <c r="S66" t="s">
        <v>927</v>
      </c>
      <c r="T66" t="s">
        <v>928</v>
      </c>
      <c r="U66" t="s">
        <v>929</v>
      </c>
      <c r="V66" t="s">
        <v>930</v>
      </c>
      <c r="W66" t="s">
        <v>2830</v>
      </c>
      <c r="X66">
        <v>2</v>
      </c>
      <c r="Z66">
        <v>13</v>
      </c>
      <c r="AA66" t="s">
        <v>43</v>
      </c>
      <c r="AB66" s="1">
        <v>43185</v>
      </c>
      <c r="AC66" t="s">
        <v>2830</v>
      </c>
      <c r="AD66" t="s">
        <v>2830</v>
      </c>
      <c r="AE66" t="s">
        <v>43</v>
      </c>
      <c r="AF66" t="s">
        <v>57</v>
      </c>
    </row>
    <row r="67" spans="1:32" x14ac:dyDescent="0.3">
      <c r="A67" s="3">
        <v>75</v>
      </c>
      <c r="B67" s="3" t="s">
        <v>43</v>
      </c>
      <c r="C67" t="s">
        <v>931</v>
      </c>
      <c r="D67" t="s">
        <v>932</v>
      </c>
      <c r="E67" t="s">
        <v>933</v>
      </c>
      <c r="F67" t="s">
        <v>934</v>
      </c>
      <c r="G67" s="1">
        <v>42429</v>
      </c>
      <c r="H67">
        <v>2015</v>
      </c>
      <c r="I67" t="s">
        <v>2830</v>
      </c>
      <c r="K67">
        <v>50</v>
      </c>
      <c r="L67" t="s">
        <v>2904</v>
      </c>
      <c r="M67" t="s">
        <v>935</v>
      </c>
      <c r="N67" t="s">
        <v>2830</v>
      </c>
      <c r="O67" t="s">
        <v>936</v>
      </c>
      <c r="P67" t="s">
        <v>937</v>
      </c>
      <c r="Q67" t="s">
        <v>2830</v>
      </c>
      <c r="R67" t="s">
        <v>938</v>
      </c>
      <c r="S67" t="s">
        <v>939</v>
      </c>
      <c r="T67" t="s">
        <v>940</v>
      </c>
      <c r="U67" t="s">
        <v>941</v>
      </c>
      <c r="V67" t="s">
        <v>942</v>
      </c>
      <c r="W67" t="s">
        <v>2830</v>
      </c>
      <c r="X67">
        <v>3</v>
      </c>
      <c r="Z67">
        <v>18</v>
      </c>
      <c r="AA67" t="s">
        <v>2830</v>
      </c>
      <c r="AB67" s="1">
        <v>42429</v>
      </c>
      <c r="AC67" t="s">
        <v>2830</v>
      </c>
      <c r="AD67" t="s">
        <v>2830</v>
      </c>
      <c r="AE67" t="s">
        <v>43</v>
      </c>
      <c r="AF67" t="s">
        <v>57</v>
      </c>
    </row>
    <row r="68" spans="1:32" x14ac:dyDescent="0.3">
      <c r="A68" s="4">
        <v>76</v>
      </c>
      <c r="B68" s="5" t="s">
        <v>43</v>
      </c>
      <c r="C68" t="s">
        <v>943</v>
      </c>
      <c r="D68" t="s">
        <v>944</v>
      </c>
      <c r="E68" t="s">
        <v>945</v>
      </c>
      <c r="F68" t="s">
        <v>946</v>
      </c>
      <c r="G68" s="1">
        <v>44728</v>
      </c>
      <c r="H68">
        <v>2022</v>
      </c>
      <c r="I68" t="s">
        <v>2905</v>
      </c>
      <c r="J68">
        <v>6</v>
      </c>
      <c r="K68">
        <v>5161</v>
      </c>
      <c r="L68" t="s">
        <v>2906</v>
      </c>
      <c r="M68" t="s">
        <v>947</v>
      </c>
      <c r="N68" t="s">
        <v>948</v>
      </c>
      <c r="O68" t="s">
        <v>2830</v>
      </c>
      <c r="P68" t="s">
        <v>949</v>
      </c>
      <c r="Q68" t="s">
        <v>950</v>
      </c>
      <c r="R68" t="s">
        <v>951</v>
      </c>
      <c r="S68" t="s">
        <v>952</v>
      </c>
      <c r="T68" t="s">
        <v>953</v>
      </c>
      <c r="U68" t="s">
        <v>954</v>
      </c>
      <c r="V68" t="s">
        <v>955</v>
      </c>
      <c r="W68" t="s">
        <v>956</v>
      </c>
      <c r="X68">
        <v>1</v>
      </c>
      <c r="Z68">
        <v>70</v>
      </c>
      <c r="AA68" t="s">
        <v>43</v>
      </c>
      <c r="AB68" s="1">
        <v>44133</v>
      </c>
      <c r="AC68" t="s">
        <v>2830</v>
      </c>
      <c r="AD68" t="s">
        <v>2830</v>
      </c>
      <c r="AE68" t="s">
        <v>43</v>
      </c>
      <c r="AF68" t="s">
        <v>44</v>
      </c>
    </row>
    <row r="69" spans="1:32" x14ac:dyDescent="0.3">
      <c r="A69" s="3">
        <v>77</v>
      </c>
      <c r="B69" s="3" t="s">
        <v>43</v>
      </c>
      <c r="C69" t="s">
        <v>957</v>
      </c>
      <c r="D69" t="s">
        <v>958</v>
      </c>
      <c r="E69" t="s">
        <v>959</v>
      </c>
      <c r="F69" t="s">
        <v>960</v>
      </c>
      <c r="G69" s="1">
        <v>42383</v>
      </c>
      <c r="H69">
        <v>2015</v>
      </c>
      <c r="I69" t="s">
        <v>2830</v>
      </c>
      <c r="K69">
        <v>1</v>
      </c>
      <c r="L69" t="s">
        <v>2887</v>
      </c>
      <c r="M69" t="s">
        <v>961</v>
      </c>
      <c r="N69" t="s">
        <v>2830</v>
      </c>
      <c r="O69" t="s">
        <v>962</v>
      </c>
      <c r="P69" t="s">
        <v>963</v>
      </c>
      <c r="Q69" t="s">
        <v>2830</v>
      </c>
      <c r="R69" t="s">
        <v>964</v>
      </c>
      <c r="S69" t="s">
        <v>965</v>
      </c>
      <c r="T69" t="s">
        <v>966</v>
      </c>
      <c r="U69" t="s">
        <v>967</v>
      </c>
      <c r="V69" t="s">
        <v>968</v>
      </c>
      <c r="W69" t="s">
        <v>2830</v>
      </c>
      <c r="X69">
        <v>10</v>
      </c>
      <c r="Y69">
        <v>1</v>
      </c>
      <c r="Z69">
        <v>32</v>
      </c>
      <c r="AA69" t="s">
        <v>43</v>
      </c>
      <c r="AB69" s="1">
        <v>42383</v>
      </c>
      <c r="AC69" t="s">
        <v>2830</v>
      </c>
      <c r="AD69" t="s">
        <v>2830</v>
      </c>
      <c r="AE69" t="s">
        <v>43</v>
      </c>
      <c r="AF69" t="s">
        <v>57</v>
      </c>
    </row>
    <row r="70" spans="1:32" x14ac:dyDescent="0.3">
      <c r="A70" s="3">
        <v>79</v>
      </c>
      <c r="B70" s="3" t="s">
        <v>43</v>
      </c>
      <c r="C70" t="s">
        <v>981</v>
      </c>
      <c r="D70" t="s">
        <v>982</v>
      </c>
      <c r="E70" t="s">
        <v>983</v>
      </c>
      <c r="F70" t="s">
        <v>578</v>
      </c>
      <c r="G70" s="1">
        <v>43489</v>
      </c>
      <c r="H70">
        <v>2018</v>
      </c>
      <c r="I70" t="s">
        <v>2830</v>
      </c>
      <c r="K70">
        <v>1177</v>
      </c>
      <c r="L70" t="s">
        <v>2907</v>
      </c>
      <c r="M70" t="s">
        <v>984</v>
      </c>
      <c r="N70" t="s">
        <v>2830</v>
      </c>
      <c r="O70" t="s">
        <v>580</v>
      </c>
      <c r="P70" t="s">
        <v>985</v>
      </c>
      <c r="Q70" t="s">
        <v>2830</v>
      </c>
      <c r="R70" t="s">
        <v>986</v>
      </c>
      <c r="S70" t="s">
        <v>987</v>
      </c>
      <c r="T70" t="s">
        <v>988</v>
      </c>
      <c r="U70" t="s">
        <v>989</v>
      </c>
      <c r="V70" t="s">
        <v>990</v>
      </c>
      <c r="W70" t="s">
        <v>2830</v>
      </c>
      <c r="X70">
        <v>2</v>
      </c>
      <c r="Z70">
        <v>21</v>
      </c>
      <c r="AA70" t="s">
        <v>43</v>
      </c>
      <c r="AB70" s="1">
        <v>43489</v>
      </c>
      <c r="AC70" t="s">
        <v>2830</v>
      </c>
      <c r="AD70" t="s">
        <v>2830</v>
      </c>
      <c r="AE70" t="s">
        <v>43</v>
      </c>
      <c r="AF70" t="s">
        <v>57</v>
      </c>
    </row>
    <row r="71" spans="1:32" x14ac:dyDescent="0.3">
      <c r="A71" s="4">
        <v>80</v>
      </c>
      <c r="B71" s="5" t="s">
        <v>43</v>
      </c>
      <c r="C71" t="s">
        <v>991</v>
      </c>
      <c r="D71" t="s">
        <v>992</v>
      </c>
      <c r="E71" t="s">
        <v>993</v>
      </c>
      <c r="F71" t="s">
        <v>994</v>
      </c>
      <c r="G71" s="1">
        <v>44378</v>
      </c>
      <c r="H71">
        <v>2021</v>
      </c>
      <c r="I71" t="s">
        <v>2830</v>
      </c>
      <c r="K71">
        <v>1</v>
      </c>
      <c r="L71" t="s">
        <v>2883</v>
      </c>
      <c r="M71" t="s">
        <v>995</v>
      </c>
      <c r="N71" t="s">
        <v>996</v>
      </c>
      <c r="O71" t="s">
        <v>997</v>
      </c>
      <c r="P71" t="s">
        <v>998</v>
      </c>
      <c r="Q71" t="s">
        <v>2830</v>
      </c>
      <c r="R71" t="s">
        <v>999</v>
      </c>
      <c r="S71" t="s">
        <v>2830</v>
      </c>
      <c r="T71" t="s">
        <v>1000</v>
      </c>
      <c r="U71" t="s">
        <v>1001</v>
      </c>
      <c r="V71" t="s">
        <v>1002</v>
      </c>
      <c r="W71" t="s">
        <v>2830</v>
      </c>
      <c r="Z71">
        <v>22</v>
      </c>
      <c r="AA71" t="s">
        <v>43</v>
      </c>
      <c r="AB71" s="1">
        <v>44378</v>
      </c>
      <c r="AC71" t="s">
        <v>2830</v>
      </c>
      <c r="AD71" t="s">
        <v>2830</v>
      </c>
      <c r="AE71" t="s">
        <v>43</v>
      </c>
      <c r="AF71" t="s">
        <v>57</v>
      </c>
    </row>
    <row r="72" spans="1:32" x14ac:dyDescent="0.3">
      <c r="A72" s="3">
        <v>81</v>
      </c>
      <c r="B72" s="3" t="s">
        <v>43</v>
      </c>
      <c r="C72" t="s">
        <v>1003</v>
      </c>
      <c r="D72" t="s">
        <v>1004</v>
      </c>
      <c r="E72" t="s">
        <v>1005</v>
      </c>
      <c r="F72" t="s">
        <v>1006</v>
      </c>
      <c r="G72" s="1">
        <v>44138</v>
      </c>
      <c r="H72">
        <v>2020</v>
      </c>
      <c r="I72" t="s">
        <v>2830</v>
      </c>
      <c r="K72">
        <v>1</v>
      </c>
      <c r="L72" t="s">
        <v>2887</v>
      </c>
      <c r="M72" t="s">
        <v>1007</v>
      </c>
      <c r="N72" t="s">
        <v>2830</v>
      </c>
      <c r="O72" t="s">
        <v>1008</v>
      </c>
      <c r="P72" t="s">
        <v>1009</v>
      </c>
      <c r="Q72" t="s">
        <v>2830</v>
      </c>
      <c r="R72" t="s">
        <v>1010</v>
      </c>
      <c r="S72" t="s">
        <v>1011</v>
      </c>
      <c r="T72" t="s">
        <v>1012</v>
      </c>
      <c r="U72" t="s">
        <v>1013</v>
      </c>
      <c r="V72" t="s">
        <v>1014</v>
      </c>
      <c r="W72" t="s">
        <v>2830</v>
      </c>
      <c r="X72">
        <v>6</v>
      </c>
      <c r="Z72">
        <v>44</v>
      </c>
      <c r="AA72" t="s">
        <v>43</v>
      </c>
      <c r="AB72" s="1">
        <v>44138</v>
      </c>
      <c r="AC72" t="s">
        <v>2830</v>
      </c>
      <c r="AD72" t="s">
        <v>2830</v>
      </c>
      <c r="AE72" t="s">
        <v>43</v>
      </c>
      <c r="AF72" t="s">
        <v>57</v>
      </c>
    </row>
    <row r="73" spans="1:32" x14ac:dyDescent="0.3">
      <c r="A73" s="4">
        <v>82</v>
      </c>
      <c r="B73" s="5" t="s">
        <v>43</v>
      </c>
      <c r="C73" t="s">
        <v>1015</v>
      </c>
      <c r="D73" t="s">
        <v>1016</v>
      </c>
      <c r="E73" t="s">
        <v>1017</v>
      </c>
      <c r="F73" t="s">
        <v>1018</v>
      </c>
      <c r="G73" s="1"/>
      <c r="H73">
        <v>2022</v>
      </c>
      <c r="I73" t="s">
        <v>1019</v>
      </c>
      <c r="J73">
        <v>99</v>
      </c>
      <c r="K73">
        <v>1</v>
      </c>
      <c r="L73" t="s">
        <v>2891</v>
      </c>
      <c r="M73" t="s">
        <v>1020</v>
      </c>
      <c r="N73" t="s">
        <v>1021</v>
      </c>
      <c r="O73" t="s">
        <v>2830</v>
      </c>
      <c r="P73" t="s">
        <v>1022</v>
      </c>
      <c r="Q73" t="s">
        <v>2830</v>
      </c>
      <c r="R73" t="s">
        <v>1023</v>
      </c>
      <c r="S73" t="s">
        <v>1024</v>
      </c>
      <c r="T73" t="s">
        <v>1025</v>
      </c>
      <c r="U73" t="s">
        <v>2830</v>
      </c>
      <c r="V73" t="s">
        <v>2830</v>
      </c>
      <c r="W73" t="s">
        <v>2830</v>
      </c>
      <c r="AA73" t="s">
        <v>156</v>
      </c>
      <c r="AB73" s="1">
        <v>44663</v>
      </c>
      <c r="AC73" t="s">
        <v>2830</v>
      </c>
      <c r="AD73" t="s">
        <v>2830</v>
      </c>
      <c r="AE73" t="s">
        <v>43</v>
      </c>
      <c r="AF73" t="s">
        <v>1026</v>
      </c>
    </row>
    <row r="74" spans="1:32" x14ac:dyDescent="0.3">
      <c r="A74" s="3">
        <v>83</v>
      </c>
      <c r="B74" s="3" t="s">
        <v>43</v>
      </c>
      <c r="C74" t="s">
        <v>1027</v>
      </c>
      <c r="D74" t="s">
        <v>1028</v>
      </c>
      <c r="E74" t="s">
        <v>1029</v>
      </c>
      <c r="F74" t="s">
        <v>1030</v>
      </c>
      <c r="G74" s="1">
        <v>43878</v>
      </c>
      <c r="H74">
        <v>2019</v>
      </c>
      <c r="I74" t="s">
        <v>2830</v>
      </c>
      <c r="K74">
        <v>1298</v>
      </c>
      <c r="L74" t="s">
        <v>2908</v>
      </c>
      <c r="M74" t="s">
        <v>1031</v>
      </c>
      <c r="N74" t="s">
        <v>2830</v>
      </c>
      <c r="O74" t="s">
        <v>1032</v>
      </c>
      <c r="P74" t="s">
        <v>1033</v>
      </c>
      <c r="Q74" t="s">
        <v>2830</v>
      </c>
      <c r="R74" t="s">
        <v>1034</v>
      </c>
      <c r="S74" t="s">
        <v>1035</v>
      </c>
      <c r="T74" t="s">
        <v>1036</v>
      </c>
      <c r="U74" t="s">
        <v>1037</v>
      </c>
      <c r="V74" t="s">
        <v>1038</v>
      </c>
      <c r="W74" t="s">
        <v>2830</v>
      </c>
      <c r="X74">
        <v>10</v>
      </c>
      <c r="Z74">
        <v>34</v>
      </c>
      <c r="AA74" t="s">
        <v>43</v>
      </c>
      <c r="AB74" s="1">
        <v>43878</v>
      </c>
      <c r="AC74" t="s">
        <v>2830</v>
      </c>
      <c r="AD74" t="s">
        <v>2830</v>
      </c>
      <c r="AE74" t="s">
        <v>43</v>
      </c>
      <c r="AF74" t="s">
        <v>57</v>
      </c>
    </row>
    <row r="75" spans="1:32" x14ac:dyDescent="0.3">
      <c r="A75" s="3">
        <v>85</v>
      </c>
      <c r="B75" s="3" t="s">
        <v>43</v>
      </c>
      <c r="C75" t="s">
        <v>1051</v>
      </c>
      <c r="D75" t="s">
        <v>1052</v>
      </c>
      <c r="E75" t="s">
        <v>1053</v>
      </c>
      <c r="F75" t="s">
        <v>1054</v>
      </c>
      <c r="G75" s="1">
        <v>43657</v>
      </c>
      <c r="H75">
        <v>2019</v>
      </c>
      <c r="I75" t="s">
        <v>2830</v>
      </c>
      <c r="K75">
        <v>286</v>
      </c>
      <c r="L75" t="s">
        <v>2910</v>
      </c>
      <c r="M75" t="s">
        <v>1055</v>
      </c>
      <c r="N75" t="s">
        <v>1056</v>
      </c>
      <c r="O75" t="s">
        <v>1057</v>
      </c>
      <c r="P75" t="s">
        <v>1058</v>
      </c>
      <c r="Q75" t="s">
        <v>2830</v>
      </c>
      <c r="R75" t="s">
        <v>1059</v>
      </c>
      <c r="S75" t="s">
        <v>1060</v>
      </c>
      <c r="T75" t="s">
        <v>1061</v>
      </c>
      <c r="U75" t="s">
        <v>1062</v>
      </c>
      <c r="V75" t="s">
        <v>1063</v>
      </c>
      <c r="W75" t="s">
        <v>2830</v>
      </c>
      <c r="X75">
        <v>18</v>
      </c>
      <c r="Z75">
        <v>15</v>
      </c>
      <c r="AA75" t="s">
        <v>43</v>
      </c>
      <c r="AB75" s="1">
        <v>43657</v>
      </c>
      <c r="AC75" t="s">
        <v>2830</v>
      </c>
      <c r="AD75" t="s">
        <v>2830</v>
      </c>
      <c r="AE75" t="s">
        <v>43</v>
      </c>
      <c r="AF75" t="s">
        <v>57</v>
      </c>
    </row>
    <row r="76" spans="1:32" x14ac:dyDescent="0.3">
      <c r="A76" s="4">
        <v>86</v>
      </c>
      <c r="B76" s="5" t="s">
        <v>43</v>
      </c>
      <c r="C76" t="s">
        <v>1064</v>
      </c>
      <c r="D76" t="s">
        <v>1065</v>
      </c>
      <c r="E76" t="s">
        <v>1066</v>
      </c>
      <c r="F76" t="s">
        <v>1067</v>
      </c>
      <c r="G76" s="1">
        <v>44910</v>
      </c>
      <c r="H76">
        <v>2022</v>
      </c>
      <c r="I76" t="s">
        <v>2830</v>
      </c>
      <c r="K76">
        <v>1</v>
      </c>
      <c r="L76" t="s">
        <v>2833</v>
      </c>
      <c r="M76" t="s">
        <v>1068</v>
      </c>
      <c r="N76" t="s">
        <v>2830</v>
      </c>
      <c r="O76" t="s">
        <v>1069</v>
      </c>
      <c r="P76" t="s">
        <v>1070</v>
      </c>
      <c r="Q76" t="s">
        <v>1071</v>
      </c>
      <c r="R76" t="s">
        <v>1072</v>
      </c>
      <c r="S76" t="s">
        <v>1073</v>
      </c>
      <c r="T76" t="s">
        <v>1074</v>
      </c>
      <c r="U76" t="s">
        <v>1075</v>
      </c>
      <c r="V76" t="s">
        <v>1076</v>
      </c>
      <c r="W76" t="s">
        <v>2830</v>
      </c>
      <c r="Z76">
        <v>25</v>
      </c>
      <c r="AA76" t="s">
        <v>43</v>
      </c>
      <c r="AB76" s="1">
        <v>44910</v>
      </c>
      <c r="AC76" t="s">
        <v>2830</v>
      </c>
      <c r="AD76" t="s">
        <v>2830</v>
      </c>
      <c r="AE76" t="s">
        <v>43</v>
      </c>
      <c r="AF76" t="s">
        <v>57</v>
      </c>
    </row>
    <row r="77" spans="1:32" x14ac:dyDescent="0.3">
      <c r="A77" s="3">
        <v>87</v>
      </c>
      <c r="B77" s="3" t="s">
        <v>43</v>
      </c>
      <c r="C77" t="s">
        <v>1077</v>
      </c>
      <c r="D77" t="s">
        <v>1078</v>
      </c>
      <c r="E77" t="s">
        <v>1079</v>
      </c>
      <c r="F77" t="s">
        <v>1080</v>
      </c>
      <c r="G77" s="1">
        <v>44083</v>
      </c>
      <c r="H77">
        <v>2020</v>
      </c>
      <c r="I77" t="s">
        <v>2830</v>
      </c>
      <c r="K77">
        <v>4216</v>
      </c>
      <c r="L77" t="s">
        <v>2911</v>
      </c>
      <c r="M77" t="s">
        <v>1081</v>
      </c>
      <c r="N77" t="s">
        <v>1082</v>
      </c>
      <c r="O77" t="s">
        <v>1083</v>
      </c>
      <c r="P77" t="s">
        <v>1084</v>
      </c>
      <c r="Q77" t="s">
        <v>2830</v>
      </c>
      <c r="R77" t="s">
        <v>1085</v>
      </c>
      <c r="S77" t="s">
        <v>1086</v>
      </c>
      <c r="T77" t="s">
        <v>1087</v>
      </c>
      <c r="U77" t="s">
        <v>1088</v>
      </c>
      <c r="V77" t="s">
        <v>1089</v>
      </c>
      <c r="W77" t="s">
        <v>2830</v>
      </c>
      <c r="X77">
        <v>3</v>
      </c>
      <c r="Z77">
        <v>24</v>
      </c>
      <c r="AA77" t="s">
        <v>2830</v>
      </c>
      <c r="AB77" s="1">
        <v>44083</v>
      </c>
      <c r="AC77" t="s">
        <v>2830</v>
      </c>
      <c r="AD77" t="s">
        <v>2830</v>
      </c>
      <c r="AE77" t="s">
        <v>43</v>
      </c>
      <c r="AF77" t="s">
        <v>57</v>
      </c>
    </row>
    <row r="78" spans="1:32" x14ac:dyDescent="0.3">
      <c r="A78" s="4">
        <v>88</v>
      </c>
      <c r="B78" s="5" t="s">
        <v>43</v>
      </c>
      <c r="C78" t="s">
        <v>1090</v>
      </c>
      <c r="D78" t="s">
        <v>1091</v>
      </c>
      <c r="E78" t="s">
        <v>1092</v>
      </c>
      <c r="F78" t="s">
        <v>1093</v>
      </c>
      <c r="G78" s="1">
        <v>44242</v>
      </c>
      <c r="H78">
        <v>2020</v>
      </c>
      <c r="I78" t="s">
        <v>2830</v>
      </c>
      <c r="K78">
        <v>3817</v>
      </c>
      <c r="L78" t="s">
        <v>2912</v>
      </c>
      <c r="M78" t="s">
        <v>1094</v>
      </c>
      <c r="N78" t="s">
        <v>2830</v>
      </c>
      <c r="O78" t="s">
        <v>1095</v>
      </c>
      <c r="P78" t="s">
        <v>1096</v>
      </c>
      <c r="Q78" t="s">
        <v>2830</v>
      </c>
      <c r="R78" t="s">
        <v>1097</v>
      </c>
      <c r="S78" t="s">
        <v>1098</v>
      </c>
      <c r="T78" t="s">
        <v>1099</v>
      </c>
      <c r="U78" t="s">
        <v>1100</v>
      </c>
      <c r="V78" t="s">
        <v>1101</v>
      </c>
      <c r="W78" t="s">
        <v>2830</v>
      </c>
      <c r="Z78">
        <v>14</v>
      </c>
      <c r="AA78" t="s">
        <v>43</v>
      </c>
      <c r="AB78" s="1">
        <v>44242</v>
      </c>
      <c r="AC78" t="s">
        <v>2830</v>
      </c>
      <c r="AD78" t="s">
        <v>2830</v>
      </c>
      <c r="AE78" t="s">
        <v>43</v>
      </c>
      <c r="AF78" t="s">
        <v>57</v>
      </c>
    </row>
    <row r="79" spans="1:32" x14ac:dyDescent="0.3">
      <c r="A79" s="3">
        <v>89</v>
      </c>
      <c r="B79" s="3" t="s">
        <v>43</v>
      </c>
      <c r="C79" t="s">
        <v>1102</v>
      </c>
      <c r="D79" t="s">
        <v>1103</v>
      </c>
      <c r="E79" t="s">
        <v>1104</v>
      </c>
      <c r="F79" t="s">
        <v>1105</v>
      </c>
      <c r="G79" s="1">
        <v>43605</v>
      </c>
      <c r="H79">
        <v>2019</v>
      </c>
      <c r="I79" t="s">
        <v>2830</v>
      </c>
      <c r="K79">
        <v>1</v>
      </c>
      <c r="L79" t="s">
        <v>2833</v>
      </c>
      <c r="M79" t="s">
        <v>1106</v>
      </c>
      <c r="N79" t="s">
        <v>1107</v>
      </c>
      <c r="O79" t="s">
        <v>1108</v>
      </c>
      <c r="P79" t="s">
        <v>2830</v>
      </c>
      <c r="Q79" t="s">
        <v>2830</v>
      </c>
      <c r="R79" t="s">
        <v>1109</v>
      </c>
      <c r="S79" t="s">
        <v>1110</v>
      </c>
      <c r="T79" t="s">
        <v>1111</v>
      </c>
      <c r="U79" t="s">
        <v>1112</v>
      </c>
      <c r="V79" t="s">
        <v>1113</v>
      </c>
      <c r="W79" t="s">
        <v>2830</v>
      </c>
      <c r="Z79">
        <v>20</v>
      </c>
      <c r="AA79" t="s">
        <v>2830</v>
      </c>
      <c r="AB79" s="1">
        <v>43605</v>
      </c>
      <c r="AC79" t="s">
        <v>2830</v>
      </c>
      <c r="AD79" t="s">
        <v>2830</v>
      </c>
      <c r="AE79" t="s">
        <v>43</v>
      </c>
      <c r="AF79" t="s">
        <v>57</v>
      </c>
    </row>
    <row r="80" spans="1:32" x14ac:dyDescent="0.3">
      <c r="A80" s="4">
        <v>92</v>
      </c>
      <c r="B80" s="5" t="s">
        <v>43</v>
      </c>
      <c r="C80" t="s">
        <v>1134</v>
      </c>
      <c r="D80" t="s">
        <v>1135</v>
      </c>
      <c r="E80" t="s">
        <v>1136</v>
      </c>
      <c r="F80" t="s">
        <v>1137</v>
      </c>
      <c r="G80" s="1">
        <v>43892</v>
      </c>
      <c r="H80">
        <v>2019</v>
      </c>
      <c r="I80" t="s">
        <v>2830</v>
      </c>
      <c r="K80">
        <v>1</v>
      </c>
      <c r="L80" t="s">
        <v>2868</v>
      </c>
      <c r="M80" t="s">
        <v>1138</v>
      </c>
      <c r="N80" t="s">
        <v>2830</v>
      </c>
      <c r="O80" t="s">
        <v>1139</v>
      </c>
      <c r="P80" t="s">
        <v>1140</v>
      </c>
      <c r="Q80" t="s">
        <v>2830</v>
      </c>
      <c r="R80" t="s">
        <v>1141</v>
      </c>
      <c r="S80" t="s">
        <v>1142</v>
      </c>
      <c r="T80" t="s">
        <v>1143</v>
      </c>
      <c r="U80" t="s">
        <v>1144</v>
      </c>
      <c r="V80" t="s">
        <v>1145</v>
      </c>
      <c r="W80" t="s">
        <v>2830</v>
      </c>
      <c r="Z80">
        <v>14</v>
      </c>
      <c r="AA80" t="s">
        <v>43</v>
      </c>
      <c r="AB80" s="1">
        <v>43892</v>
      </c>
      <c r="AC80" t="s">
        <v>2830</v>
      </c>
      <c r="AD80" t="s">
        <v>2830</v>
      </c>
      <c r="AE80" t="s">
        <v>43</v>
      </c>
      <c r="AF80" t="s">
        <v>57</v>
      </c>
    </row>
    <row r="81" spans="1:32" x14ac:dyDescent="0.3">
      <c r="A81" s="3">
        <v>93</v>
      </c>
      <c r="B81" s="3" t="s">
        <v>43</v>
      </c>
      <c r="C81" t="s">
        <v>1146</v>
      </c>
      <c r="D81" t="s">
        <v>1147</v>
      </c>
      <c r="E81" t="s">
        <v>1148</v>
      </c>
      <c r="F81" t="s">
        <v>1149</v>
      </c>
      <c r="G81" s="1">
        <v>42051</v>
      </c>
      <c r="H81">
        <v>2014</v>
      </c>
      <c r="I81" t="s">
        <v>2830</v>
      </c>
      <c r="K81">
        <v>83</v>
      </c>
      <c r="L81" t="s">
        <v>2914</v>
      </c>
      <c r="M81" t="s">
        <v>1150</v>
      </c>
      <c r="N81" t="s">
        <v>2830</v>
      </c>
      <c r="O81" t="s">
        <v>1151</v>
      </c>
      <c r="P81" t="s">
        <v>1152</v>
      </c>
      <c r="Q81" t="s">
        <v>2830</v>
      </c>
      <c r="R81" t="s">
        <v>1153</v>
      </c>
      <c r="S81" t="s">
        <v>1154</v>
      </c>
      <c r="T81" t="s">
        <v>1155</v>
      </c>
      <c r="U81" t="s">
        <v>1156</v>
      </c>
      <c r="V81" t="s">
        <v>1157</v>
      </c>
      <c r="W81" t="s">
        <v>2830</v>
      </c>
      <c r="X81">
        <v>15</v>
      </c>
      <c r="Z81">
        <v>47</v>
      </c>
      <c r="AA81" t="s">
        <v>43</v>
      </c>
      <c r="AB81" s="1">
        <v>42051</v>
      </c>
      <c r="AC81" t="s">
        <v>2830</v>
      </c>
      <c r="AD81" t="s">
        <v>2830</v>
      </c>
      <c r="AE81" t="s">
        <v>43</v>
      </c>
      <c r="AF81" t="s">
        <v>57</v>
      </c>
    </row>
    <row r="82" spans="1:32" x14ac:dyDescent="0.3">
      <c r="A82" s="4">
        <v>94</v>
      </c>
      <c r="B82" s="5" t="s">
        <v>43</v>
      </c>
      <c r="C82" t="s">
        <v>1158</v>
      </c>
      <c r="D82" t="s">
        <v>1159</v>
      </c>
      <c r="E82" t="s">
        <v>1160</v>
      </c>
      <c r="F82" t="s">
        <v>1161</v>
      </c>
      <c r="G82" s="1">
        <v>44876</v>
      </c>
      <c r="H82">
        <v>2022</v>
      </c>
      <c r="I82" t="s">
        <v>2830</v>
      </c>
      <c r="K82">
        <v>2423</v>
      </c>
      <c r="L82" t="s">
        <v>2915</v>
      </c>
      <c r="M82" t="s">
        <v>1162</v>
      </c>
      <c r="N82" t="s">
        <v>1163</v>
      </c>
      <c r="O82" t="s">
        <v>1164</v>
      </c>
      <c r="P82" t="s">
        <v>1165</v>
      </c>
      <c r="Q82" t="s">
        <v>2830</v>
      </c>
      <c r="R82" t="s">
        <v>1166</v>
      </c>
      <c r="S82" t="s">
        <v>1167</v>
      </c>
      <c r="T82" t="s">
        <v>1168</v>
      </c>
      <c r="U82" t="s">
        <v>1169</v>
      </c>
      <c r="V82" t="s">
        <v>1170</v>
      </c>
      <c r="W82" t="s">
        <v>2830</v>
      </c>
      <c r="Z82">
        <v>15</v>
      </c>
      <c r="AA82" t="s">
        <v>43</v>
      </c>
      <c r="AB82" s="1">
        <v>44876</v>
      </c>
      <c r="AC82" t="s">
        <v>2830</v>
      </c>
      <c r="AD82" t="s">
        <v>2830</v>
      </c>
      <c r="AE82" t="s">
        <v>43</v>
      </c>
      <c r="AF82" t="s">
        <v>57</v>
      </c>
    </row>
    <row r="83" spans="1:32" x14ac:dyDescent="0.3">
      <c r="A83" s="3">
        <v>95</v>
      </c>
      <c r="B83" s="3" t="s">
        <v>43</v>
      </c>
      <c r="C83" t="s">
        <v>1171</v>
      </c>
      <c r="D83" t="s">
        <v>1172</v>
      </c>
      <c r="E83" t="s">
        <v>1173</v>
      </c>
      <c r="F83" t="s">
        <v>1174</v>
      </c>
      <c r="G83" s="1">
        <v>44510</v>
      </c>
      <c r="H83">
        <v>2021</v>
      </c>
      <c r="I83" t="s">
        <v>2830</v>
      </c>
      <c r="K83">
        <v>1</v>
      </c>
      <c r="L83" t="s">
        <v>2833</v>
      </c>
      <c r="M83" t="s">
        <v>1175</v>
      </c>
      <c r="N83" t="s">
        <v>1176</v>
      </c>
      <c r="O83" t="s">
        <v>1177</v>
      </c>
      <c r="P83" t="s">
        <v>1178</v>
      </c>
      <c r="Q83" t="s">
        <v>2830</v>
      </c>
      <c r="R83" t="s">
        <v>1179</v>
      </c>
      <c r="S83" t="s">
        <v>1180</v>
      </c>
      <c r="T83" t="s">
        <v>1181</v>
      </c>
      <c r="U83" t="s">
        <v>1182</v>
      </c>
      <c r="V83" t="s">
        <v>1183</v>
      </c>
      <c r="W83" t="s">
        <v>2830</v>
      </c>
      <c r="Z83">
        <v>19</v>
      </c>
      <c r="AA83" t="s">
        <v>43</v>
      </c>
      <c r="AB83" s="1">
        <v>44510</v>
      </c>
      <c r="AC83" t="s">
        <v>2830</v>
      </c>
      <c r="AD83" t="s">
        <v>2830</v>
      </c>
      <c r="AE83" t="s">
        <v>43</v>
      </c>
      <c r="AF83" t="s">
        <v>57</v>
      </c>
    </row>
    <row r="84" spans="1:32" x14ac:dyDescent="0.3">
      <c r="A84" s="4">
        <v>96</v>
      </c>
      <c r="B84" s="5" t="s">
        <v>43</v>
      </c>
      <c r="C84" t="s">
        <v>1184</v>
      </c>
      <c r="D84" t="s">
        <v>1185</v>
      </c>
      <c r="E84" t="s">
        <v>1186</v>
      </c>
      <c r="F84" t="s">
        <v>146</v>
      </c>
      <c r="G84" s="1">
        <v>44881</v>
      </c>
      <c r="H84">
        <v>2022</v>
      </c>
      <c r="I84" t="s">
        <v>2876</v>
      </c>
      <c r="K84">
        <v>118953</v>
      </c>
      <c r="L84" t="s">
        <v>2916</v>
      </c>
      <c r="M84" t="s">
        <v>1187</v>
      </c>
      <c r="N84" t="s">
        <v>148</v>
      </c>
      <c r="O84" t="s">
        <v>2830</v>
      </c>
      <c r="P84" t="s">
        <v>1188</v>
      </c>
      <c r="Q84" t="s">
        <v>1189</v>
      </c>
      <c r="R84" t="s">
        <v>1190</v>
      </c>
      <c r="S84" t="s">
        <v>1191</v>
      </c>
      <c r="T84" t="s">
        <v>1192</v>
      </c>
      <c r="U84" t="s">
        <v>1193</v>
      </c>
      <c r="V84" t="s">
        <v>1194</v>
      </c>
      <c r="W84" t="s">
        <v>2830</v>
      </c>
      <c r="Z84">
        <v>52</v>
      </c>
      <c r="AA84" t="s">
        <v>156</v>
      </c>
      <c r="AB84" s="1">
        <v>44875</v>
      </c>
      <c r="AC84" t="s">
        <v>2830</v>
      </c>
      <c r="AD84" t="s">
        <v>2830</v>
      </c>
      <c r="AE84" t="s">
        <v>43</v>
      </c>
      <c r="AF84" t="s">
        <v>44</v>
      </c>
    </row>
    <row r="85" spans="1:32" x14ac:dyDescent="0.3">
      <c r="A85" s="3">
        <v>97</v>
      </c>
      <c r="B85" s="3" t="s">
        <v>43</v>
      </c>
      <c r="C85" t="s">
        <v>1195</v>
      </c>
      <c r="D85" t="s">
        <v>1196</v>
      </c>
      <c r="E85" t="s">
        <v>1197</v>
      </c>
      <c r="F85" t="s">
        <v>1198</v>
      </c>
      <c r="G85" s="1">
        <v>44083</v>
      </c>
      <c r="H85">
        <v>2019</v>
      </c>
      <c r="I85" t="s">
        <v>2830</v>
      </c>
      <c r="K85">
        <v>995</v>
      </c>
      <c r="L85" t="s">
        <v>2917</v>
      </c>
      <c r="M85" t="s">
        <v>1199</v>
      </c>
      <c r="N85" t="s">
        <v>2830</v>
      </c>
      <c r="O85" t="s">
        <v>1200</v>
      </c>
      <c r="P85" t="s">
        <v>1201</v>
      </c>
      <c r="Q85" t="s">
        <v>2830</v>
      </c>
      <c r="R85" t="s">
        <v>1202</v>
      </c>
      <c r="S85" t="s">
        <v>1203</v>
      </c>
      <c r="T85" t="s">
        <v>1204</v>
      </c>
      <c r="U85" t="s">
        <v>1205</v>
      </c>
      <c r="V85" t="s">
        <v>1206</v>
      </c>
      <c r="W85" t="s">
        <v>2830</v>
      </c>
      <c r="X85">
        <v>1</v>
      </c>
      <c r="Z85">
        <v>22</v>
      </c>
      <c r="AA85" t="s">
        <v>43</v>
      </c>
      <c r="AB85" s="1">
        <v>44083</v>
      </c>
      <c r="AC85" t="s">
        <v>2830</v>
      </c>
      <c r="AD85" t="s">
        <v>2830</v>
      </c>
      <c r="AE85" t="s">
        <v>43</v>
      </c>
      <c r="AF85" t="s">
        <v>57</v>
      </c>
    </row>
    <row r="86" spans="1:32" x14ac:dyDescent="0.3">
      <c r="A86" s="4">
        <v>98</v>
      </c>
      <c r="B86" s="5" t="s">
        <v>43</v>
      </c>
      <c r="C86" t="s">
        <v>1207</v>
      </c>
      <c r="D86" t="s">
        <v>1208</v>
      </c>
      <c r="E86" t="s">
        <v>1209</v>
      </c>
      <c r="F86" t="s">
        <v>1210</v>
      </c>
      <c r="G86" s="1">
        <v>44859</v>
      </c>
      <c r="H86">
        <v>2022</v>
      </c>
      <c r="I86" t="s">
        <v>2830</v>
      </c>
      <c r="K86">
        <v>1</v>
      </c>
      <c r="L86" t="s">
        <v>2833</v>
      </c>
      <c r="M86" t="s">
        <v>1211</v>
      </c>
      <c r="N86" t="s">
        <v>2830</v>
      </c>
      <c r="O86" t="s">
        <v>1212</v>
      </c>
      <c r="P86" t="s">
        <v>1213</v>
      </c>
      <c r="Q86" t="s">
        <v>2830</v>
      </c>
      <c r="R86" t="s">
        <v>1214</v>
      </c>
      <c r="S86" t="s">
        <v>1215</v>
      </c>
      <c r="T86" t="s">
        <v>1216</v>
      </c>
      <c r="U86" t="s">
        <v>1217</v>
      </c>
      <c r="V86" t="s">
        <v>1218</v>
      </c>
      <c r="W86" t="s">
        <v>2830</v>
      </c>
      <c r="Z86">
        <v>34</v>
      </c>
      <c r="AA86" t="s">
        <v>43</v>
      </c>
      <c r="AB86" s="1">
        <v>44859</v>
      </c>
      <c r="AC86" t="s">
        <v>2830</v>
      </c>
      <c r="AD86" t="s">
        <v>2830</v>
      </c>
      <c r="AE86" t="s">
        <v>43</v>
      </c>
      <c r="AF86" t="s">
        <v>57</v>
      </c>
    </row>
    <row r="87" spans="1:32" x14ac:dyDescent="0.3">
      <c r="A87" s="3">
        <v>99</v>
      </c>
      <c r="B87" s="3" t="s">
        <v>43</v>
      </c>
      <c r="C87" t="s">
        <v>1219</v>
      </c>
      <c r="D87" t="s">
        <v>1220</v>
      </c>
      <c r="E87" t="s">
        <v>1221</v>
      </c>
      <c r="F87" t="s">
        <v>1222</v>
      </c>
      <c r="G87" s="1">
        <v>43482</v>
      </c>
      <c r="H87">
        <v>2018</v>
      </c>
      <c r="I87" t="s">
        <v>2830</v>
      </c>
      <c r="K87">
        <v>1275</v>
      </c>
      <c r="L87" t="s">
        <v>2918</v>
      </c>
      <c r="M87" t="s">
        <v>1223</v>
      </c>
      <c r="N87" t="s">
        <v>2830</v>
      </c>
      <c r="O87" t="s">
        <v>1224</v>
      </c>
      <c r="P87" t="s">
        <v>1225</v>
      </c>
      <c r="Q87" t="s">
        <v>2830</v>
      </c>
      <c r="R87" t="s">
        <v>1226</v>
      </c>
      <c r="S87" t="s">
        <v>1227</v>
      </c>
      <c r="T87" t="s">
        <v>1228</v>
      </c>
      <c r="U87" t="s">
        <v>1229</v>
      </c>
      <c r="V87" t="s">
        <v>1230</v>
      </c>
      <c r="W87" t="s">
        <v>2830</v>
      </c>
      <c r="X87">
        <v>47</v>
      </c>
      <c r="Z87">
        <v>31</v>
      </c>
      <c r="AA87" t="s">
        <v>43</v>
      </c>
      <c r="AB87" s="1">
        <v>43482</v>
      </c>
      <c r="AC87" t="s">
        <v>2830</v>
      </c>
      <c r="AD87" t="s">
        <v>2830</v>
      </c>
      <c r="AE87" t="s">
        <v>43</v>
      </c>
      <c r="AF87" t="s">
        <v>57</v>
      </c>
    </row>
    <row r="88" spans="1:32" x14ac:dyDescent="0.3">
      <c r="A88" s="4">
        <v>100</v>
      </c>
      <c r="B88" s="5" t="s">
        <v>43</v>
      </c>
      <c r="C88" t="s">
        <v>1231</v>
      </c>
      <c r="D88" t="s">
        <v>1232</v>
      </c>
      <c r="E88" t="s">
        <v>1233</v>
      </c>
      <c r="F88" t="s">
        <v>1234</v>
      </c>
      <c r="G88" s="1">
        <v>43087</v>
      </c>
      <c r="H88">
        <v>2017</v>
      </c>
      <c r="I88" t="s">
        <v>2830</v>
      </c>
      <c r="K88">
        <v>1058</v>
      </c>
      <c r="L88" t="s">
        <v>2919</v>
      </c>
      <c r="M88" t="s">
        <v>1235</v>
      </c>
      <c r="N88" t="s">
        <v>1236</v>
      </c>
      <c r="O88" t="s">
        <v>1237</v>
      </c>
      <c r="P88" t="s">
        <v>1238</v>
      </c>
      <c r="Q88" t="s">
        <v>2830</v>
      </c>
      <c r="R88" t="s">
        <v>1239</v>
      </c>
      <c r="S88" t="s">
        <v>1240</v>
      </c>
      <c r="T88" t="s">
        <v>1241</v>
      </c>
      <c r="U88" t="s">
        <v>1242</v>
      </c>
      <c r="V88" t="s">
        <v>1243</v>
      </c>
      <c r="W88" t="s">
        <v>2830</v>
      </c>
      <c r="X88">
        <v>134</v>
      </c>
      <c r="Z88">
        <v>28</v>
      </c>
      <c r="AA88" t="s">
        <v>43</v>
      </c>
      <c r="AB88" s="1">
        <v>43087</v>
      </c>
      <c r="AC88" t="s">
        <v>2830</v>
      </c>
      <c r="AD88" t="s">
        <v>2830</v>
      </c>
      <c r="AE88" t="s">
        <v>43</v>
      </c>
      <c r="AF88" t="s">
        <v>57</v>
      </c>
    </row>
    <row r="89" spans="1:32" x14ac:dyDescent="0.3">
      <c r="A89" s="3">
        <v>101</v>
      </c>
      <c r="B89" s="3" t="s">
        <v>43</v>
      </c>
      <c r="C89" t="s">
        <v>1244</v>
      </c>
      <c r="D89" t="s">
        <v>1245</v>
      </c>
      <c r="E89" t="s">
        <v>1246</v>
      </c>
      <c r="F89" t="s">
        <v>1247</v>
      </c>
      <c r="G89" s="1">
        <v>43741</v>
      </c>
      <c r="H89">
        <v>2019</v>
      </c>
      <c r="I89" t="s">
        <v>2830</v>
      </c>
      <c r="K89">
        <v>2270</v>
      </c>
      <c r="L89" t="s">
        <v>2920</v>
      </c>
      <c r="M89" t="s">
        <v>1248</v>
      </c>
      <c r="N89" t="s">
        <v>2830</v>
      </c>
      <c r="O89" t="s">
        <v>1249</v>
      </c>
      <c r="P89" t="s">
        <v>1250</v>
      </c>
      <c r="Q89" t="s">
        <v>2830</v>
      </c>
      <c r="R89" t="s">
        <v>1251</v>
      </c>
      <c r="S89" t="s">
        <v>1252</v>
      </c>
      <c r="T89" t="s">
        <v>1253</v>
      </c>
      <c r="U89" t="s">
        <v>1254</v>
      </c>
      <c r="V89" t="s">
        <v>1255</v>
      </c>
      <c r="W89" t="s">
        <v>2830</v>
      </c>
      <c r="Z89">
        <v>18</v>
      </c>
      <c r="AA89" t="s">
        <v>43</v>
      </c>
      <c r="AB89" s="1">
        <v>43741</v>
      </c>
      <c r="AC89" t="s">
        <v>2830</v>
      </c>
      <c r="AD89" t="s">
        <v>2830</v>
      </c>
      <c r="AE89" t="s">
        <v>43</v>
      </c>
      <c r="AF89" t="s">
        <v>57</v>
      </c>
    </row>
    <row r="90" spans="1:32" x14ac:dyDescent="0.3">
      <c r="A90" s="4">
        <v>102</v>
      </c>
      <c r="B90" s="5" t="s">
        <v>43</v>
      </c>
      <c r="C90" t="s">
        <v>1256</v>
      </c>
      <c r="D90" t="s">
        <v>1257</v>
      </c>
      <c r="E90" t="s">
        <v>1258</v>
      </c>
      <c r="F90" t="s">
        <v>1259</v>
      </c>
      <c r="G90" s="1">
        <v>44162</v>
      </c>
      <c r="H90">
        <v>2020</v>
      </c>
      <c r="I90" t="s">
        <v>2891</v>
      </c>
      <c r="K90">
        <v>439</v>
      </c>
      <c r="L90" t="s">
        <v>2921</v>
      </c>
      <c r="M90" t="s">
        <v>1260</v>
      </c>
      <c r="N90" t="s">
        <v>1261</v>
      </c>
      <c r="O90" t="s">
        <v>1262</v>
      </c>
      <c r="P90" t="s">
        <v>1263</v>
      </c>
      <c r="Q90" t="s">
        <v>2830</v>
      </c>
      <c r="R90" t="s">
        <v>1264</v>
      </c>
      <c r="S90" t="s">
        <v>2830</v>
      </c>
      <c r="T90" t="s">
        <v>1265</v>
      </c>
      <c r="U90" t="s">
        <v>1266</v>
      </c>
      <c r="V90" t="s">
        <v>1267</v>
      </c>
      <c r="W90" t="s">
        <v>2830</v>
      </c>
      <c r="Z90">
        <v>22</v>
      </c>
      <c r="AA90" t="s">
        <v>43</v>
      </c>
      <c r="AB90" s="1">
        <v>44162</v>
      </c>
      <c r="AC90" t="s">
        <v>2830</v>
      </c>
      <c r="AD90" t="s">
        <v>2830</v>
      </c>
      <c r="AE90" t="s">
        <v>43</v>
      </c>
      <c r="AF90" t="s">
        <v>57</v>
      </c>
    </row>
    <row r="91" spans="1:32" x14ac:dyDescent="0.3">
      <c r="A91" s="3">
        <v>103</v>
      </c>
      <c r="B91" s="3" t="s">
        <v>43</v>
      </c>
      <c r="C91" t="s">
        <v>1268</v>
      </c>
      <c r="D91" t="s">
        <v>1269</v>
      </c>
      <c r="E91" t="s">
        <v>1270</v>
      </c>
      <c r="F91" t="s">
        <v>1271</v>
      </c>
      <c r="G91" s="1">
        <v>43356</v>
      </c>
      <c r="H91">
        <v>2018</v>
      </c>
      <c r="I91" t="s">
        <v>2830</v>
      </c>
      <c r="K91">
        <v>2366</v>
      </c>
      <c r="L91" t="s">
        <v>2922</v>
      </c>
      <c r="M91" t="s">
        <v>1272</v>
      </c>
      <c r="N91" t="s">
        <v>1273</v>
      </c>
      <c r="O91" t="s">
        <v>1274</v>
      </c>
      <c r="P91" t="s">
        <v>1275</v>
      </c>
      <c r="Q91" t="s">
        <v>2830</v>
      </c>
      <c r="R91" t="s">
        <v>1276</v>
      </c>
      <c r="S91" t="s">
        <v>1277</v>
      </c>
      <c r="T91" t="s">
        <v>1278</v>
      </c>
      <c r="U91" t="s">
        <v>1279</v>
      </c>
      <c r="V91" t="s">
        <v>1280</v>
      </c>
      <c r="W91" t="s">
        <v>2830</v>
      </c>
      <c r="X91">
        <v>51</v>
      </c>
      <c r="Z91">
        <v>28</v>
      </c>
      <c r="AA91" t="s">
        <v>43</v>
      </c>
      <c r="AB91" s="1">
        <v>43356</v>
      </c>
      <c r="AC91" t="s">
        <v>2830</v>
      </c>
      <c r="AD91" t="s">
        <v>2830</v>
      </c>
      <c r="AE91" t="s">
        <v>43</v>
      </c>
      <c r="AF91" t="s">
        <v>57</v>
      </c>
    </row>
    <row r="92" spans="1:32" x14ac:dyDescent="0.3">
      <c r="A92" s="4">
        <v>104</v>
      </c>
      <c r="B92" s="5" t="s">
        <v>43</v>
      </c>
      <c r="C92" t="s">
        <v>1281</v>
      </c>
      <c r="D92" t="s">
        <v>1282</v>
      </c>
      <c r="E92" t="s">
        <v>1283</v>
      </c>
      <c r="F92" t="s">
        <v>1284</v>
      </c>
      <c r="G92" s="1">
        <v>44581</v>
      </c>
      <c r="H92">
        <v>2021</v>
      </c>
      <c r="I92" t="s">
        <v>2830</v>
      </c>
      <c r="K92">
        <v>1353</v>
      </c>
      <c r="L92" t="s">
        <v>2923</v>
      </c>
      <c r="M92" t="s">
        <v>1285</v>
      </c>
      <c r="N92" t="s">
        <v>1286</v>
      </c>
      <c r="O92" t="s">
        <v>1287</v>
      </c>
      <c r="P92" t="s">
        <v>1288</v>
      </c>
      <c r="Q92" t="s">
        <v>2830</v>
      </c>
      <c r="R92" t="s">
        <v>1289</v>
      </c>
      <c r="S92" t="s">
        <v>1290</v>
      </c>
      <c r="T92" t="s">
        <v>1291</v>
      </c>
      <c r="U92" t="s">
        <v>1292</v>
      </c>
      <c r="V92" t="s">
        <v>1293</v>
      </c>
      <c r="W92" t="s">
        <v>2830</v>
      </c>
      <c r="Z92">
        <v>18</v>
      </c>
      <c r="AA92" t="s">
        <v>43</v>
      </c>
      <c r="AB92" s="1">
        <v>44581</v>
      </c>
      <c r="AC92" t="s">
        <v>2830</v>
      </c>
      <c r="AD92" t="s">
        <v>2830</v>
      </c>
      <c r="AE92" t="s">
        <v>43</v>
      </c>
      <c r="AF92" t="s">
        <v>57</v>
      </c>
    </row>
    <row r="93" spans="1:32" x14ac:dyDescent="0.3">
      <c r="A93" s="3">
        <v>105</v>
      </c>
      <c r="B93" s="3" t="s">
        <v>43</v>
      </c>
      <c r="C93" t="s">
        <v>1294</v>
      </c>
      <c r="D93" t="s">
        <v>1295</v>
      </c>
      <c r="E93" t="s">
        <v>1296</v>
      </c>
      <c r="F93" t="s">
        <v>1297</v>
      </c>
      <c r="G93" s="1">
        <v>41130</v>
      </c>
      <c r="H93">
        <v>2012</v>
      </c>
      <c r="I93" t="s">
        <v>2830</v>
      </c>
      <c r="K93">
        <v>1</v>
      </c>
      <c r="L93" t="s">
        <v>2924</v>
      </c>
      <c r="M93" t="s">
        <v>1298</v>
      </c>
      <c r="N93" t="s">
        <v>1299</v>
      </c>
      <c r="O93" t="s">
        <v>1300</v>
      </c>
      <c r="P93" t="s">
        <v>1301</v>
      </c>
      <c r="Q93" t="s">
        <v>2830</v>
      </c>
      <c r="R93" t="s">
        <v>1302</v>
      </c>
      <c r="S93" t="s">
        <v>2830</v>
      </c>
      <c r="T93" t="s">
        <v>1303</v>
      </c>
      <c r="U93" t="s">
        <v>1304</v>
      </c>
      <c r="V93" t="s">
        <v>1305</v>
      </c>
      <c r="W93" t="s">
        <v>2830</v>
      </c>
      <c r="X93">
        <v>7</v>
      </c>
      <c r="Z93">
        <v>31</v>
      </c>
      <c r="AA93" t="s">
        <v>43</v>
      </c>
      <c r="AB93" s="1">
        <v>41130</v>
      </c>
      <c r="AC93" t="s">
        <v>2830</v>
      </c>
      <c r="AD93" t="s">
        <v>2830</v>
      </c>
      <c r="AE93" t="s">
        <v>43</v>
      </c>
      <c r="AF93" t="s">
        <v>57</v>
      </c>
    </row>
    <row r="94" spans="1:32" x14ac:dyDescent="0.3">
      <c r="A94" s="4">
        <v>106</v>
      </c>
      <c r="B94" s="5" t="s">
        <v>43</v>
      </c>
      <c r="C94" t="s">
        <v>1306</v>
      </c>
      <c r="D94" t="s">
        <v>1307</v>
      </c>
      <c r="E94" t="s">
        <v>1308</v>
      </c>
      <c r="F94" t="s">
        <v>1309</v>
      </c>
      <c r="G94" s="1">
        <v>43489</v>
      </c>
      <c r="H94">
        <v>2018</v>
      </c>
      <c r="I94" t="s">
        <v>2830</v>
      </c>
      <c r="K94">
        <v>982</v>
      </c>
      <c r="L94" t="s">
        <v>2925</v>
      </c>
      <c r="M94" t="s">
        <v>1310</v>
      </c>
      <c r="N94" t="s">
        <v>2830</v>
      </c>
      <c r="O94" t="s">
        <v>1311</v>
      </c>
      <c r="P94" t="s">
        <v>1312</v>
      </c>
      <c r="Q94" t="s">
        <v>2830</v>
      </c>
      <c r="R94" t="s">
        <v>1313</v>
      </c>
      <c r="S94" t="s">
        <v>1314</v>
      </c>
      <c r="T94" t="s">
        <v>1315</v>
      </c>
      <c r="U94" t="s">
        <v>1316</v>
      </c>
      <c r="V94" t="s">
        <v>1317</v>
      </c>
      <c r="W94" t="s">
        <v>2830</v>
      </c>
      <c r="X94">
        <v>6</v>
      </c>
      <c r="Z94">
        <v>33</v>
      </c>
      <c r="AA94" t="s">
        <v>43</v>
      </c>
      <c r="AB94" s="1">
        <v>43489</v>
      </c>
      <c r="AC94" t="s">
        <v>2830</v>
      </c>
      <c r="AD94" t="s">
        <v>2830</v>
      </c>
      <c r="AE94" t="s">
        <v>43</v>
      </c>
      <c r="AF94" t="s">
        <v>57</v>
      </c>
    </row>
    <row r="95" spans="1:32" x14ac:dyDescent="0.3">
      <c r="A95" s="3">
        <v>109</v>
      </c>
      <c r="B95" s="3" t="s">
        <v>43</v>
      </c>
      <c r="C95" t="s">
        <v>1342</v>
      </c>
      <c r="D95" t="s">
        <v>1343</v>
      </c>
      <c r="E95" t="s">
        <v>1344</v>
      </c>
      <c r="F95" t="s">
        <v>1345</v>
      </c>
      <c r="G95" s="1">
        <v>42929</v>
      </c>
      <c r="H95">
        <v>2017</v>
      </c>
      <c r="I95" t="s">
        <v>2830</v>
      </c>
      <c r="K95">
        <v>472</v>
      </c>
      <c r="L95" t="s">
        <v>2927</v>
      </c>
      <c r="M95" t="s">
        <v>1346</v>
      </c>
      <c r="N95" t="s">
        <v>2830</v>
      </c>
      <c r="O95" t="s">
        <v>1347</v>
      </c>
      <c r="P95" t="s">
        <v>1348</v>
      </c>
      <c r="Q95" t="s">
        <v>2830</v>
      </c>
      <c r="R95" t="s">
        <v>1349</v>
      </c>
      <c r="S95" t="s">
        <v>2830</v>
      </c>
      <c r="T95" t="s">
        <v>1350</v>
      </c>
      <c r="U95" t="s">
        <v>1351</v>
      </c>
      <c r="V95" t="s">
        <v>1352</v>
      </c>
      <c r="W95" t="s">
        <v>2830</v>
      </c>
      <c r="X95">
        <v>1</v>
      </c>
      <c r="Z95">
        <v>27</v>
      </c>
      <c r="AA95" t="s">
        <v>2830</v>
      </c>
      <c r="AB95" s="1">
        <v>42929</v>
      </c>
      <c r="AC95" t="s">
        <v>2830</v>
      </c>
      <c r="AD95" t="s">
        <v>2830</v>
      </c>
      <c r="AE95" t="s">
        <v>43</v>
      </c>
      <c r="AF95" t="s">
        <v>57</v>
      </c>
    </row>
    <row r="96" spans="1:32" x14ac:dyDescent="0.3">
      <c r="A96" s="4">
        <v>110</v>
      </c>
      <c r="B96" s="5" t="s">
        <v>43</v>
      </c>
      <c r="C96" t="s">
        <v>1353</v>
      </c>
      <c r="D96" t="s">
        <v>1354</v>
      </c>
      <c r="E96" t="s">
        <v>1355</v>
      </c>
      <c r="F96" t="s">
        <v>146</v>
      </c>
      <c r="G96" s="1">
        <v>43529</v>
      </c>
      <c r="H96">
        <v>2019</v>
      </c>
      <c r="I96" t="s">
        <v>2887</v>
      </c>
      <c r="K96">
        <v>24788</v>
      </c>
      <c r="L96" t="s">
        <v>2928</v>
      </c>
      <c r="M96" t="s">
        <v>1356</v>
      </c>
      <c r="N96" t="s">
        <v>148</v>
      </c>
      <c r="O96" t="s">
        <v>2830</v>
      </c>
      <c r="P96" t="s">
        <v>1357</v>
      </c>
      <c r="Q96" t="s">
        <v>1358</v>
      </c>
      <c r="R96" t="s">
        <v>1359</v>
      </c>
      <c r="S96" t="s">
        <v>1360</v>
      </c>
      <c r="T96" t="s">
        <v>1361</v>
      </c>
      <c r="U96" t="s">
        <v>1362</v>
      </c>
      <c r="V96" t="s">
        <v>1363</v>
      </c>
      <c r="W96" t="s">
        <v>2830</v>
      </c>
      <c r="X96">
        <v>36</v>
      </c>
      <c r="Z96">
        <v>36</v>
      </c>
      <c r="AA96" t="s">
        <v>647</v>
      </c>
      <c r="AB96" s="1">
        <v>43496</v>
      </c>
      <c r="AC96" t="s">
        <v>2830</v>
      </c>
      <c r="AD96" t="s">
        <v>2830</v>
      </c>
      <c r="AE96" t="s">
        <v>43</v>
      </c>
      <c r="AF96" t="s">
        <v>44</v>
      </c>
    </row>
    <row r="97" spans="1:32" x14ac:dyDescent="0.3">
      <c r="A97" s="3">
        <v>111</v>
      </c>
      <c r="B97" s="3" t="s">
        <v>43</v>
      </c>
      <c r="C97" t="s">
        <v>1364</v>
      </c>
      <c r="D97" t="s">
        <v>1365</v>
      </c>
      <c r="E97" t="s">
        <v>1366</v>
      </c>
      <c r="F97" t="s">
        <v>1367</v>
      </c>
      <c r="G97" s="1">
        <v>41610</v>
      </c>
      <c r="H97">
        <v>2013</v>
      </c>
      <c r="I97" t="s">
        <v>2830</v>
      </c>
      <c r="K97">
        <v>536</v>
      </c>
      <c r="L97" t="s">
        <v>2929</v>
      </c>
      <c r="M97" t="s">
        <v>1368</v>
      </c>
      <c r="N97" t="s">
        <v>1369</v>
      </c>
      <c r="O97" t="s">
        <v>1370</v>
      </c>
      <c r="P97" t="s">
        <v>1371</v>
      </c>
      <c r="Q97" t="s">
        <v>2830</v>
      </c>
      <c r="R97" t="s">
        <v>1372</v>
      </c>
      <c r="S97" t="s">
        <v>1373</v>
      </c>
      <c r="T97" t="s">
        <v>1374</v>
      </c>
      <c r="U97" t="s">
        <v>1375</v>
      </c>
      <c r="V97" t="s">
        <v>1376</v>
      </c>
      <c r="W97" t="s">
        <v>2830</v>
      </c>
      <c r="X97">
        <v>1</v>
      </c>
      <c r="Z97">
        <v>12</v>
      </c>
      <c r="AA97" t="s">
        <v>43</v>
      </c>
      <c r="AB97" s="1">
        <v>41610</v>
      </c>
      <c r="AC97" t="s">
        <v>2830</v>
      </c>
      <c r="AD97" t="s">
        <v>2830</v>
      </c>
      <c r="AE97" t="s">
        <v>43</v>
      </c>
      <c r="AF97" t="s">
        <v>57</v>
      </c>
    </row>
    <row r="98" spans="1:32" x14ac:dyDescent="0.3">
      <c r="A98" s="4">
        <v>112</v>
      </c>
      <c r="B98" s="5" t="s">
        <v>43</v>
      </c>
      <c r="C98" t="s">
        <v>1377</v>
      </c>
      <c r="D98" t="s">
        <v>1378</v>
      </c>
      <c r="E98" t="s">
        <v>1379</v>
      </c>
      <c r="F98" t="s">
        <v>1380</v>
      </c>
      <c r="G98" s="1">
        <v>41487</v>
      </c>
      <c r="H98">
        <v>2013</v>
      </c>
      <c r="I98" t="s">
        <v>2830</v>
      </c>
      <c r="K98">
        <v>962</v>
      </c>
      <c r="L98" t="s">
        <v>2930</v>
      </c>
      <c r="M98" t="s">
        <v>1381</v>
      </c>
      <c r="N98" t="s">
        <v>1107</v>
      </c>
      <c r="O98" t="s">
        <v>1382</v>
      </c>
      <c r="P98" t="s">
        <v>2830</v>
      </c>
      <c r="Q98" t="s">
        <v>2830</v>
      </c>
      <c r="R98" t="s">
        <v>1383</v>
      </c>
      <c r="S98" t="s">
        <v>1384</v>
      </c>
      <c r="T98" t="s">
        <v>1385</v>
      </c>
      <c r="U98" t="s">
        <v>1386</v>
      </c>
      <c r="V98" t="s">
        <v>1387</v>
      </c>
      <c r="W98" t="s">
        <v>2830</v>
      </c>
      <c r="X98">
        <v>3</v>
      </c>
      <c r="Z98">
        <v>27</v>
      </c>
      <c r="AA98" t="s">
        <v>2830</v>
      </c>
      <c r="AB98" s="1">
        <v>41487</v>
      </c>
      <c r="AC98" t="s">
        <v>2830</v>
      </c>
      <c r="AD98" t="s">
        <v>2830</v>
      </c>
      <c r="AE98" t="s">
        <v>43</v>
      </c>
      <c r="AF98" t="s">
        <v>57</v>
      </c>
    </row>
    <row r="99" spans="1:32" x14ac:dyDescent="0.3">
      <c r="A99" s="3">
        <v>113</v>
      </c>
      <c r="B99" s="3" t="s">
        <v>43</v>
      </c>
      <c r="C99" t="s">
        <v>1388</v>
      </c>
      <c r="D99" t="s">
        <v>1389</v>
      </c>
      <c r="E99" t="s">
        <v>1390</v>
      </c>
      <c r="F99" t="s">
        <v>1391</v>
      </c>
      <c r="G99" s="1">
        <v>42775</v>
      </c>
      <c r="H99">
        <v>2016</v>
      </c>
      <c r="I99" t="s">
        <v>2830</v>
      </c>
      <c r="K99">
        <v>1867</v>
      </c>
      <c r="L99" t="s">
        <v>2931</v>
      </c>
      <c r="M99" t="s">
        <v>1392</v>
      </c>
      <c r="N99" t="s">
        <v>174</v>
      </c>
      <c r="O99" t="s">
        <v>1393</v>
      </c>
      <c r="P99" t="s">
        <v>1394</v>
      </c>
      <c r="Q99" t="s">
        <v>2830</v>
      </c>
      <c r="R99" t="s">
        <v>1395</v>
      </c>
      <c r="S99" t="s">
        <v>1396</v>
      </c>
      <c r="T99" t="s">
        <v>1397</v>
      </c>
      <c r="U99" t="s">
        <v>1398</v>
      </c>
      <c r="V99" t="s">
        <v>1399</v>
      </c>
      <c r="W99" t="s">
        <v>2830</v>
      </c>
      <c r="X99">
        <v>1</v>
      </c>
      <c r="Z99">
        <v>19</v>
      </c>
      <c r="AA99" t="s">
        <v>43</v>
      </c>
      <c r="AB99" s="1">
        <v>42775</v>
      </c>
      <c r="AC99" t="s">
        <v>2830</v>
      </c>
      <c r="AD99" t="s">
        <v>2830</v>
      </c>
      <c r="AE99" t="s">
        <v>43</v>
      </c>
      <c r="AF99" t="s">
        <v>57</v>
      </c>
    </row>
    <row r="100" spans="1:32" x14ac:dyDescent="0.3">
      <c r="A100" s="4">
        <v>114</v>
      </c>
      <c r="B100" s="5" t="s">
        <v>43</v>
      </c>
      <c r="C100" t="s">
        <v>1400</v>
      </c>
      <c r="D100" t="s">
        <v>1401</v>
      </c>
      <c r="E100" t="s">
        <v>1402</v>
      </c>
      <c r="F100" t="s">
        <v>1403</v>
      </c>
      <c r="G100" s="1">
        <v>44924</v>
      </c>
      <c r="H100">
        <v>2022</v>
      </c>
      <c r="I100" t="s">
        <v>2830</v>
      </c>
      <c r="K100">
        <v>271</v>
      </c>
      <c r="L100" t="s">
        <v>2932</v>
      </c>
      <c r="M100" t="s">
        <v>1404</v>
      </c>
      <c r="N100" t="s">
        <v>2830</v>
      </c>
      <c r="O100" t="s">
        <v>1405</v>
      </c>
      <c r="P100" t="s">
        <v>1406</v>
      </c>
      <c r="Q100" t="s">
        <v>2830</v>
      </c>
      <c r="R100" t="s">
        <v>1407</v>
      </c>
      <c r="S100" t="s">
        <v>1408</v>
      </c>
      <c r="T100" t="s">
        <v>1409</v>
      </c>
      <c r="U100" t="s">
        <v>2830</v>
      </c>
      <c r="V100" t="s">
        <v>2830</v>
      </c>
      <c r="W100" t="s">
        <v>2830</v>
      </c>
      <c r="Z100">
        <v>11</v>
      </c>
      <c r="AA100" t="s">
        <v>43</v>
      </c>
      <c r="AB100" s="1">
        <v>44924</v>
      </c>
      <c r="AC100" t="s">
        <v>2830</v>
      </c>
      <c r="AD100" t="s">
        <v>2830</v>
      </c>
      <c r="AE100" t="s">
        <v>43</v>
      </c>
      <c r="AF100" t="s">
        <v>57</v>
      </c>
    </row>
    <row r="101" spans="1:32" x14ac:dyDescent="0.3">
      <c r="A101" s="3">
        <v>115</v>
      </c>
      <c r="B101" s="3" t="s">
        <v>43</v>
      </c>
      <c r="C101" t="s">
        <v>1410</v>
      </c>
      <c r="D101" t="s">
        <v>1411</v>
      </c>
      <c r="E101" t="s">
        <v>1412</v>
      </c>
      <c r="F101" t="s">
        <v>1413</v>
      </c>
      <c r="G101" s="1">
        <v>43706</v>
      </c>
      <c r="H101">
        <v>2019</v>
      </c>
      <c r="I101" t="s">
        <v>2830</v>
      </c>
      <c r="K101">
        <v>224</v>
      </c>
      <c r="L101" t="s">
        <v>2933</v>
      </c>
      <c r="M101" t="s">
        <v>1414</v>
      </c>
      <c r="N101" t="s">
        <v>2830</v>
      </c>
      <c r="O101" t="s">
        <v>1415</v>
      </c>
      <c r="P101" t="s">
        <v>1416</v>
      </c>
      <c r="Q101" t="s">
        <v>2830</v>
      </c>
      <c r="R101" t="s">
        <v>1417</v>
      </c>
      <c r="S101" t="s">
        <v>1418</v>
      </c>
      <c r="T101" t="s">
        <v>1419</v>
      </c>
      <c r="U101" t="s">
        <v>1420</v>
      </c>
      <c r="V101" t="s">
        <v>1421</v>
      </c>
      <c r="W101" t="s">
        <v>2830</v>
      </c>
      <c r="X101">
        <v>4</v>
      </c>
      <c r="Z101">
        <v>14</v>
      </c>
      <c r="AA101" t="s">
        <v>43</v>
      </c>
      <c r="AB101" s="1">
        <v>43706</v>
      </c>
      <c r="AC101" t="s">
        <v>2830</v>
      </c>
      <c r="AD101" t="s">
        <v>2830</v>
      </c>
      <c r="AE101" t="s">
        <v>43</v>
      </c>
      <c r="AF101" t="s">
        <v>57</v>
      </c>
    </row>
    <row r="102" spans="1:32" x14ac:dyDescent="0.3">
      <c r="A102" s="4">
        <v>116</v>
      </c>
      <c r="B102" s="5" t="s">
        <v>43</v>
      </c>
      <c r="C102" t="s">
        <v>1422</v>
      </c>
      <c r="D102" t="s">
        <v>1423</v>
      </c>
      <c r="E102" t="s">
        <v>1424</v>
      </c>
      <c r="F102" t="s">
        <v>1425</v>
      </c>
      <c r="G102" s="1">
        <v>43637</v>
      </c>
      <c r="H102">
        <v>2019</v>
      </c>
      <c r="I102" t="s">
        <v>2830</v>
      </c>
      <c r="K102">
        <v>1</v>
      </c>
      <c r="L102" t="s">
        <v>2868</v>
      </c>
      <c r="M102" t="s">
        <v>1426</v>
      </c>
      <c r="N102" t="s">
        <v>2830</v>
      </c>
      <c r="O102" t="s">
        <v>1427</v>
      </c>
      <c r="P102" t="s">
        <v>1428</v>
      </c>
      <c r="Q102" t="s">
        <v>2830</v>
      </c>
      <c r="R102" t="s">
        <v>1429</v>
      </c>
      <c r="S102" t="s">
        <v>1430</v>
      </c>
      <c r="T102" t="s">
        <v>1431</v>
      </c>
      <c r="U102" t="s">
        <v>1432</v>
      </c>
      <c r="V102" t="s">
        <v>1433</v>
      </c>
      <c r="W102" t="s">
        <v>2830</v>
      </c>
      <c r="X102">
        <v>10</v>
      </c>
      <c r="Z102">
        <v>17</v>
      </c>
      <c r="AA102" t="s">
        <v>43</v>
      </c>
      <c r="AB102" s="1">
        <v>43637</v>
      </c>
      <c r="AC102" t="s">
        <v>2830</v>
      </c>
      <c r="AD102" t="s">
        <v>2830</v>
      </c>
      <c r="AE102" t="s">
        <v>43</v>
      </c>
      <c r="AF102" t="s">
        <v>57</v>
      </c>
    </row>
    <row r="103" spans="1:32" x14ac:dyDescent="0.3">
      <c r="A103" s="3">
        <v>117</v>
      </c>
      <c r="B103" s="3" t="s">
        <v>43</v>
      </c>
      <c r="C103" t="s">
        <v>1434</v>
      </c>
      <c r="D103" t="s">
        <v>1435</v>
      </c>
      <c r="E103" t="s">
        <v>1436</v>
      </c>
      <c r="F103" t="s">
        <v>146</v>
      </c>
      <c r="G103" s="1">
        <v>44404</v>
      </c>
      <c r="H103">
        <v>2021</v>
      </c>
      <c r="I103" t="s">
        <v>2839</v>
      </c>
      <c r="K103">
        <v>103141</v>
      </c>
      <c r="L103" t="s">
        <v>2934</v>
      </c>
      <c r="M103" t="s">
        <v>1437</v>
      </c>
      <c r="N103" t="s">
        <v>148</v>
      </c>
      <c r="O103" t="s">
        <v>2830</v>
      </c>
      <c r="P103" t="s">
        <v>1438</v>
      </c>
      <c r="Q103" t="s">
        <v>1439</v>
      </c>
      <c r="R103" t="s">
        <v>1440</v>
      </c>
      <c r="S103" t="s">
        <v>1441</v>
      </c>
      <c r="T103" t="s">
        <v>1442</v>
      </c>
      <c r="U103" t="s">
        <v>1443</v>
      </c>
      <c r="V103" t="s">
        <v>1444</v>
      </c>
      <c r="W103" t="s">
        <v>2830</v>
      </c>
      <c r="X103">
        <v>2</v>
      </c>
      <c r="Z103">
        <v>43</v>
      </c>
      <c r="AA103" t="s">
        <v>156</v>
      </c>
      <c r="AB103" s="1">
        <v>44396</v>
      </c>
      <c r="AC103" t="s">
        <v>2830</v>
      </c>
      <c r="AD103" t="s">
        <v>2830</v>
      </c>
      <c r="AE103" t="s">
        <v>43</v>
      </c>
      <c r="AF103" t="s">
        <v>44</v>
      </c>
    </row>
    <row r="104" spans="1:32" x14ac:dyDescent="0.3">
      <c r="A104" s="4">
        <v>118</v>
      </c>
      <c r="B104" s="5" t="s">
        <v>43</v>
      </c>
      <c r="C104" t="s">
        <v>1445</v>
      </c>
      <c r="D104" t="s">
        <v>1446</v>
      </c>
      <c r="E104" t="s">
        <v>1447</v>
      </c>
      <c r="F104" t="s">
        <v>317</v>
      </c>
      <c r="G104" s="1">
        <v>44287</v>
      </c>
      <c r="H104">
        <v>2021</v>
      </c>
      <c r="I104" t="s">
        <v>2856</v>
      </c>
      <c r="K104">
        <v>1</v>
      </c>
      <c r="L104" t="s">
        <v>2839</v>
      </c>
      <c r="M104" t="s">
        <v>1448</v>
      </c>
      <c r="N104" t="s">
        <v>319</v>
      </c>
      <c r="O104" t="s">
        <v>2830</v>
      </c>
      <c r="P104" t="s">
        <v>1449</v>
      </c>
      <c r="Q104" t="s">
        <v>1450</v>
      </c>
      <c r="R104" t="s">
        <v>1451</v>
      </c>
      <c r="S104" t="s">
        <v>1452</v>
      </c>
      <c r="T104" t="s">
        <v>1453</v>
      </c>
      <c r="U104" t="s">
        <v>1454</v>
      </c>
      <c r="V104" t="s">
        <v>1455</v>
      </c>
      <c r="W104" t="s">
        <v>2830</v>
      </c>
      <c r="X104">
        <v>6</v>
      </c>
      <c r="Z104">
        <v>37</v>
      </c>
      <c r="AA104" t="s">
        <v>43</v>
      </c>
      <c r="AB104" s="1">
        <v>44278</v>
      </c>
      <c r="AC104" t="s">
        <v>2830</v>
      </c>
      <c r="AD104" t="s">
        <v>2830</v>
      </c>
      <c r="AE104" t="s">
        <v>43</v>
      </c>
      <c r="AF104" t="s">
        <v>44</v>
      </c>
    </row>
    <row r="105" spans="1:32" x14ac:dyDescent="0.3">
      <c r="A105" s="3">
        <v>119</v>
      </c>
      <c r="B105" s="3" t="s">
        <v>43</v>
      </c>
      <c r="C105" t="s">
        <v>1456</v>
      </c>
      <c r="D105" t="s">
        <v>1457</v>
      </c>
      <c r="E105" t="s">
        <v>1458</v>
      </c>
      <c r="F105" t="s">
        <v>1459</v>
      </c>
      <c r="G105" s="1">
        <v>44385</v>
      </c>
      <c r="H105">
        <v>2021</v>
      </c>
      <c r="I105" t="s">
        <v>2830</v>
      </c>
      <c r="K105">
        <v>11</v>
      </c>
      <c r="L105" t="s">
        <v>2845</v>
      </c>
      <c r="M105" t="s">
        <v>1460</v>
      </c>
      <c r="N105" t="s">
        <v>2830</v>
      </c>
      <c r="O105" t="s">
        <v>1461</v>
      </c>
      <c r="P105" t="s">
        <v>1462</v>
      </c>
      <c r="Q105" t="s">
        <v>2830</v>
      </c>
      <c r="R105" t="s">
        <v>1463</v>
      </c>
      <c r="S105" t="s">
        <v>1464</v>
      </c>
      <c r="T105" t="s">
        <v>1465</v>
      </c>
      <c r="U105" t="s">
        <v>1466</v>
      </c>
      <c r="V105" t="s">
        <v>1467</v>
      </c>
      <c r="W105" t="s">
        <v>2830</v>
      </c>
      <c r="Z105">
        <v>23</v>
      </c>
      <c r="AA105" t="s">
        <v>43</v>
      </c>
      <c r="AB105" s="1">
        <v>44385</v>
      </c>
      <c r="AC105" t="s">
        <v>2830</v>
      </c>
      <c r="AD105" t="s">
        <v>2830</v>
      </c>
      <c r="AE105" t="s">
        <v>43</v>
      </c>
      <c r="AF105" t="s">
        <v>57</v>
      </c>
    </row>
    <row r="106" spans="1:32" x14ac:dyDescent="0.3">
      <c r="A106" s="4">
        <v>120</v>
      </c>
      <c r="B106" s="5" t="s">
        <v>43</v>
      </c>
      <c r="C106" t="s">
        <v>1468</v>
      </c>
      <c r="D106" t="s">
        <v>1469</v>
      </c>
      <c r="E106" t="s">
        <v>1470</v>
      </c>
      <c r="F106" t="s">
        <v>1471</v>
      </c>
      <c r="G106" s="1">
        <v>43881</v>
      </c>
      <c r="H106">
        <v>2019</v>
      </c>
      <c r="I106" t="s">
        <v>2830</v>
      </c>
      <c r="K106">
        <v>1115</v>
      </c>
      <c r="L106" t="s">
        <v>2935</v>
      </c>
      <c r="M106" t="s">
        <v>1472</v>
      </c>
      <c r="N106" t="s">
        <v>2830</v>
      </c>
      <c r="O106" t="s">
        <v>1473</v>
      </c>
      <c r="P106" t="s">
        <v>1474</v>
      </c>
      <c r="Q106" t="s">
        <v>2830</v>
      </c>
      <c r="R106" t="s">
        <v>1475</v>
      </c>
      <c r="S106" t="s">
        <v>1476</v>
      </c>
      <c r="T106" t="s">
        <v>1477</v>
      </c>
      <c r="U106" t="s">
        <v>1478</v>
      </c>
      <c r="V106" t="s">
        <v>1479</v>
      </c>
      <c r="W106" t="s">
        <v>2830</v>
      </c>
      <c r="Z106">
        <v>14</v>
      </c>
      <c r="AA106" t="s">
        <v>43</v>
      </c>
      <c r="AB106" s="1">
        <v>43881</v>
      </c>
      <c r="AC106" t="s">
        <v>2830</v>
      </c>
      <c r="AD106" t="s">
        <v>2830</v>
      </c>
      <c r="AE106" t="s">
        <v>43</v>
      </c>
      <c r="AF106" t="s">
        <v>57</v>
      </c>
    </row>
    <row r="107" spans="1:32" x14ac:dyDescent="0.3">
      <c r="A107" s="3">
        <v>121</v>
      </c>
      <c r="B107" s="3" t="s">
        <v>43</v>
      </c>
      <c r="C107" t="s">
        <v>1480</v>
      </c>
      <c r="D107" t="s">
        <v>1481</v>
      </c>
      <c r="E107" t="s">
        <v>1482</v>
      </c>
      <c r="F107" t="s">
        <v>1483</v>
      </c>
      <c r="G107" s="1">
        <v>44791</v>
      </c>
      <c r="H107">
        <v>2022</v>
      </c>
      <c r="I107" t="s">
        <v>2830</v>
      </c>
      <c r="K107">
        <v>1</v>
      </c>
      <c r="L107" t="s">
        <v>2833</v>
      </c>
      <c r="M107" t="s">
        <v>1484</v>
      </c>
      <c r="N107" t="s">
        <v>1485</v>
      </c>
      <c r="O107" t="s">
        <v>1486</v>
      </c>
      <c r="P107" t="s">
        <v>1487</v>
      </c>
      <c r="Q107" t="s">
        <v>2830</v>
      </c>
      <c r="R107" t="s">
        <v>1488</v>
      </c>
      <c r="S107" t="s">
        <v>1489</v>
      </c>
      <c r="T107" t="s">
        <v>1490</v>
      </c>
      <c r="U107" t="s">
        <v>1491</v>
      </c>
      <c r="V107" t="s">
        <v>1492</v>
      </c>
      <c r="W107" t="s">
        <v>2830</v>
      </c>
      <c r="Z107">
        <v>17</v>
      </c>
      <c r="AA107" t="s">
        <v>43</v>
      </c>
      <c r="AB107" s="1">
        <v>44791</v>
      </c>
      <c r="AC107" t="s">
        <v>2830</v>
      </c>
      <c r="AD107" t="s">
        <v>2830</v>
      </c>
      <c r="AE107" t="s">
        <v>43</v>
      </c>
      <c r="AF107" t="s">
        <v>57</v>
      </c>
    </row>
    <row r="108" spans="1:32" x14ac:dyDescent="0.3">
      <c r="A108" s="4">
        <v>122</v>
      </c>
      <c r="B108" s="5" t="s">
        <v>43</v>
      </c>
      <c r="C108" t="s">
        <v>1493</v>
      </c>
      <c r="D108" t="s">
        <v>1494</v>
      </c>
      <c r="E108" t="s">
        <v>1495</v>
      </c>
      <c r="F108" t="s">
        <v>1496</v>
      </c>
      <c r="G108" s="1">
        <v>44630</v>
      </c>
      <c r="H108">
        <v>2021</v>
      </c>
      <c r="I108" t="s">
        <v>2830</v>
      </c>
      <c r="K108">
        <v>28</v>
      </c>
      <c r="L108" t="s">
        <v>2936</v>
      </c>
      <c r="M108" t="s">
        <v>1497</v>
      </c>
      <c r="N108" t="s">
        <v>1498</v>
      </c>
      <c r="O108" t="s">
        <v>1499</v>
      </c>
      <c r="P108" t="s">
        <v>1500</v>
      </c>
      <c r="Q108" t="s">
        <v>2830</v>
      </c>
      <c r="R108" t="s">
        <v>1501</v>
      </c>
      <c r="S108" t="s">
        <v>1502</v>
      </c>
      <c r="T108" t="s">
        <v>1503</v>
      </c>
      <c r="U108" t="s">
        <v>1504</v>
      </c>
      <c r="V108" t="s">
        <v>1505</v>
      </c>
      <c r="W108" t="s">
        <v>2830</v>
      </c>
      <c r="X108">
        <v>1</v>
      </c>
      <c r="Z108">
        <v>39</v>
      </c>
      <c r="AA108" t="s">
        <v>43</v>
      </c>
      <c r="AB108" s="1">
        <v>44630</v>
      </c>
      <c r="AC108" t="s">
        <v>2830</v>
      </c>
      <c r="AD108" t="s">
        <v>2830</v>
      </c>
      <c r="AE108" t="s">
        <v>43</v>
      </c>
      <c r="AF108" t="s">
        <v>57</v>
      </c>
    </row>
    <row r="109" spans="1:32" x14ac:dyDescent="0.3">
      <c r="A109" s="3">
        <v>123</v>
      </c>
      <c r="B109" s="3" t="s">
        <v>43</v>
      </c>
      <c r="C109" t="s">
        <v>1506</v>
      </c>
      <c r="D109" t="s">
        <v>1507</v>
      </c>
      <c r="E109" t="s">
        <v>1508</v>
      </c>
      <c r="F109" t="s">
        <v>1509</v>
      </c>
      <c r="G109" s="1">
        <v>44852</v>
      </c>
      <c r="H109">
        <v>2022</v>
      </c>
      <c r="I109" t="s">
        <v>2830</v>
      </c>
      <c r="K109">
        <v>1097</v>
      </c>
      <c r="L109" t="s">
        <v>2937</v>
      </c>
      <c r="M109" t="s">
        <v>1510</v>
      </c>
      <c r="N109" t="s">
        <v>1511</v>
      </c>
      <c r="O109" t="s">
        <v>1512</v>
      </c>
      <c r="P109" t="s">
        <v>1513</v>
      </c>
      <c r="Q109" t="s">
        <v>2830</v>
      </c>
      <c r="R109" t="s">
        <v>1514</v>
      </c>
      <c r="S109" t="s">
        <v>1515</v>
      </c>
      <c r="T109" t="s">
        <v>1516</v>
      </c>
      <c r="U109" t="s">
        <v>1517</v>
      </c>
      <c r="V109" t="s">
        <v>1518</v>
      </c>
      <c r="W109" t="s">
        <v>2830</v>
      </c>
      <c r="X109">
        <v>1</v>
      </c>
      <c r="Z109">
        <v>19</v>
      </c>
      <c r="AA109" t="s">
        <v>2830</v>
      </c>
      <c r="AB109" s="1">
        <v>44852</v>
      </c>
      <c r="AC109" t="s">
        <v>2830</v>
      </c>
      <c r="AD109" t="s">
        <v>2830</v>
      </c>
      <c r="AE109" t="s">
        <v>43</v>
      </c>
      <c r="AF109" t="s">
        <v>57</v>
      </c>
    </row>
    <row r="110" spans="1:32" x14ac:dyDescent="0.3">
      <c r="A110" s="4">
        <v>124</v>
      </c>
      <c r="B110" s="5" t="s">
        <v>43</v>
      </c>
      <c r="C110" t="s">
        <v>1519</v>
      </c>
      <c r="D110" t="s">
        <v>1520</v>
      </c>
      <c r="E110" t="s">
        <v>1521</v>
      </c>
      <c r="F110" t="s">
        <v>1522</v>
      </c>
      <c r="G110" s="1">
        <v>44110</v>
      </c>
      <c r="H110">
        <v>2020</v>
      </c>
      <c r="I110" t="s">
        <v>2830</v>
      </c>
      <c r="K110">
        <v>470</v>
      </c>
      <c r="L110" t="s">
        <v>2938</v>
      </c>
      <c r="M110" t="s">
        <v>1523</v>
      </c>
      <c r="N110" t="s">
        <v>2830</v>
      </c>
      <c r="O110" t="s">
        <v>1524</v>
      </c>
      <c r="P110" t="s">
        <v>1525</v>
      </c>
      <c r="Q110" t="s">
        <v>2830</v>
      </c>
      <c r="R110" t="s">
        <v>1526</v>
      </c>
      <c r="S110" t="s">
        <v>1527</v>
      </c>
      <c r="T110" t="s">
        <v>1528</v>
      </c>
      <c r="U110" t="s">
        <v>1529</v>
      </c>
      <c r="V110" t="s">
        <v>1530</v>
      </c>
      <c r="W110" t="s">
        <v>2830</v>
      </c>
      <c r="Z110">
        <v>10</v>
      </c>
      <c r="AA110" t="s">
        <v>43</v>
      </c>
      <c r="AB110" s="1">
        <v>44110</v>
      </c>
      <c r="AC110" t="s">
        <v>2830</v>
      </c>
      <c r="AD110" t="s">
        <v>2830</v>
      </c>
      <c r="AE110" t="s">
        <v>43</v>
      </c>
      <c r="AF110" t="s">
        <v>57</v>
      </c>
    </row>
    <row r="111" spans="1:32" x14ac:dyDescent="0.3">
      <c r="A111" s="4">
        <v>126</v>
      </c>
      <c r="B111" s="5" t="s">
        <v>43</v>
      </c>
      <c r="C111" t="s">
        <v>1543</v>
      </c>
      <c r="D111" t="s">
        <v>1544</v>
      </c>
      <c r="E111" t="s">
        <v>1545</v>
      </c>
      <c r="F111" t="s">
        <v>1546</v>
      </c>
      <c r="G111" s="1">
        <v>44109</v>
      </c>
      <c r="H111">
        <v>2020</v>
      </c>
      <c r="I111" t="s">
        <v>2891</v>
      </c>
      <c r="K111">
        <v>889</v>
      </c>
      <c r="L111" t="s">
        <v>2940</v>
      </c>
      <c r="M111" t="s">
        <v>1547</v>
      </c>
      <c r="N111" t="s">
        <v>1548</v>
      </c>
      <c r="O111" t="s">
        <v>1549</v>
      </c>
      <c r="P111" t="s">
        <v>1550</v>
      </c>
      <c r="Q111" t="s">
        <v>2830</v>
      </c>
      <c r="R111" t="s">
        <v>1551</v>
      </c>
      <c r="S111" t="s">
        <v>1552</v>
      </c>
      <c r="T111" t="s">
        <v>1553</v>
      </c>
      <c r="U111" t="s">
        <v>1554</v>
      </c>
      <c r="V111" t="s">
        <v>1555</v>
      </c>
      <c r="W111" t="s">
        <v>2830</v>
      </c>
      <c r="Z111">
        <v>19</v>
      </c>
      <c r="AA111" t="s">
        <v>43</v>
      </c>
      <c r="AB111" s="1">
        <v>44109</v>
      </c>
      <c r="AC111" t="s">
        <v>2830</v>
      </c>
      <c r="AD111" t="s">
        <v>2830</v>
      </c>
      <c r="AE111" t="s">
        <v>43</v>
      </c>
      <c r="AF111" t="s">
        <v>57</v>
      </c>
    </row>
    <row r="112" spans="1:32" x14ac:dyDescent="0.3">
      <c r="A112" s="3">
        <v>127</v>
      </c>
      <c r="B112" s="3" t="s">
        <v>43</v>
      </c>
      <c r="C112" t="s">
        <v>1556</v>
      </c>
      <c r="D112" t="s">
        <v>1557</v>
      </c>
      <c r="E112" t="s">
        <v>1558</v>
      </c>
      <c r="F112" t="s">
        <v>146</v>
      </c>
      <c r="G112" s="1">
        <v>44309</v>
      </c>
      <c r="H112">
        <v>2021</v>
      </c>
      <c r="I112" t="s">
        <v>2839</v>
      </c>
      <c r="K112">
        <v>59394</v>
      </c>
      <c r="L112" t="s">
        <v>2941</v>
      </c>
      <c r="M112" t="s">
        <v>1559</v>
      </c>
      <c r="N112" t="s">
        <v>148</v>
      </c>
      <c r="O112" t="s">
        <v>2830</v>
      </c>
      <c r="P112" t="s">
        <v>1560</v>
      </c>
      <c r="Q112" t="s">
        <v>1561</v>
      </c>
      <c r="R112" t="s">
        <v>1562</v>
      </c>
      <c r="S112" t="s">
        <v>1563</v>
      </c>
      <c r="T112" t="s">
        <v>1564</v>
      </c>
      <c r="U112" t="s">
        <v>1565</v>
      </c>
      <c r="V112" t="s">
        <v>1566</v>
      </c>
      <c r="W112" t="s">
        <v>2830</v>
      </c>
      <c r="X112">
        <v>6</v>
      </c>
      <c r="Z112">
        <v>45</v>
      </c>
      <c r="AA112" t="s">
        <v>156</v>
      </c>
      <c r="AB112" s="1">
        <v>44299</v>
      </c>
      <c r="AC112" t="s">
        <v>2830</v>
      </c>
      <c r="AD112" t="s">
        <v>2830</v>
      </c>
      <c r="AE112" t="s">
        <v>43</v>
      </c>
      <c r="AF112" t="s">
        <v>44</v>
      </c>
    </row>
    <row r="113" spans="1:32" x14ac:dyDescent="0.3">
      <c r="A113" s="4">
        <v>128</v>
      </c>
      <c r="B113" s="5" t="s">
        <v>43</v>
      </c>
      <c r="C113" t="s">
        <v>1567</v>
      </c>
      <c r="D113" t="s">
        <v>1568</v>
      </c>
      <c r="E113" t="s">
        <v>1569</v>
      </c>
      <c r="F113" t="s">
        <v>1570</v>
      </c>
      <c r="G113" s="1">
        <v>43471</v>
      </c>
      <c r="H113">
        <v>2018</v>
      </c>
      <c r="I113" t="s">
        <v>2830</v>
      </c>
      <c r="K113">
        <v>1</v>
      </c>
      <c r="L113" t="s">
        <v>2868</v>
      </c>
      <c r="M113" t="s">
        <v>1571</v>
      </c>
      <c r="N113" t="s">
        <v>2830</v>
      </c>
      <c r="O113" t="s">
        <v>1572</v>
      </c>
      <c r="P113" t="s">
        <v>1573</v>
      </c>
      <c r="Q113" t="s">
        <v>2830</v>
      </c>
      <c r="R113" t="s">
        <v>1574</v>
      </c>
      <c r="S113" t="s">
        <v>1575</v>
      </c>
      <c r="T113" t="s">
        <v>1576</v>
      </c>
      <c r="U113" t="s">
        <v>1577</v>
      </c>
      <c r="V113" t="s">
        <v>1578</v>
      </c>
      <c r="W113" t="s">
        <v>2830</v>
      </c>
      <c r="X113">
        <v>2</v>
      </c>
      <c r="Z113">
        <v>30</v>
      </c>
      <c r="AA113" t="s">
        <v>43</v>
      </c>
      <c r="AB113" s="1">
        <v>43471</v>
      </c>
      <c r="AC113" t="s">
        <v>2830</v>
      </c>
      <c r="AD113" t="s">
        <v>2830</v>
      </c>
      <c r="AE113" t="s">
        <v>43</v>
      </c>
      <c r="AF113" t="s">
        <v>57</v>
      </c>
    </row>
    <row r="114" spans="1:32" x14ac:dyDescent="0.3">
      <c r="A114" s="3">
        <v>129</v>
      </c>
      <c r="B114" s="3" t="s">
        <v>43</v>
      </c>
      <c r="C114" t="s">
        <v>1579</v>
      </c>
      <c r="D114" t="s">
        <v>1580</v>
      </c>
      <c r="E114" t="s">
        <v>1581</v>
      </c>
      <c r="F114" t="s">
        <v>1582</v>
      </c>
      <c r="G114" s="1">
        <v>44918</v>
      </c>
      <c r="H114">
        <v>2022</v>
      </c>
      <c r="I114" t="s">
        <v>2830</v>
      </c>
      <c r="K114">
        <v>1</v>
      </c>
      <c r="L114" t="s">
        <v>2833</v>
      </c>
      <c r="M114" t="s">
        <v>1583</v>
      </c>
      <c r="N114" t="s">
        <v>2830</v>
      </c>
      <c r="O114" t="s">
        <v>1584</v>
      </c>
      <c r="P114" t="s">
        <v>1585</v>
      </c>
      <c r="Q114" t="s">
        <v>1586</v>
      </c>
      <c r="R114" t="s">
        <v>1587</v>
      </c>
      <c r="S114" t="s">
        <v>1588</v>
      </c>
      <c r="T114" t="s">
        <v>1589</v>
      </c>
      <c r="U114" t="s">
        <v>2830</v>
      </c>
      <c r="V114" t="s">
        <v>2830</v>
      </c>
      <c r="W114" t="s">
        <v>2830</v>
      </c>
      <c r="Z114">
        <v>26</v>
      </c>
      <c r="AA114" t="s">
        <v>43</v>
      </c>
      <c r="AB114" s="1">
        <v>44918</v>
      </c>
      <c r="AC114" t="s">
        <v>2830</v>
      </c>
      <c r="AD114" t="s">
        <v>2830</v>
      </c>
      <c r="AE114" t="s">
        <v>43</v>
      </c>
      <c r="AF114" t="s">
        <v>57</v>
      </c>
    </row>
    <row r="115" spans="1:32" x14ac:dyDescent="0.3">
      <c r="A115" s="4">
        <v>130</v>
      </c>
      <c r="B115" s="5" t="s">
        <v>43</v>
      </c>
      <c r="C115" t="s">
        <v>1590</v>
      </c>
      <c r="D115" t="s">
        <v>1591</v>
      </c>
      <c r="E115" t="s">
        <v>1592</v>
      </c>
      <c r="F115" t="s">
        <v>1593</v>
      </c>
      <c r="G115" s="1">
        <v>43804</v>
      </c>
      <c r="H115">
        <v>2019</v>
      </c>
      <c r="I115" t="s">
        <v>2830</v>
      </c>
      <c r="K115">
        <v>1</v>
      </c>
      <c r="L115" t="s">
        <v>2894</v>
      </c>
      <c r="M115" t="s">
        <v>1594</v>
      </c>
      <c r="N115" t="s">
        <v>1595</v>
      </c>
      <c r="O115" t="s">
        <v>1596</v>
      </c>
      <c r="P115" t="s">
        <v>1597</v>
      </c>
      <c r="Q115" t="s">
        <v>2830</v>
      </c>
      <c r="R115" t="s">
        <v>1598</v>
      </c>
      <c r="S115" t="s">
        <v>1599</v>
      </c>
      <c r="T115" t="s">
        <v>1600</v>
      </c>
      <c r="U115" t="s">
        <v>1601</v>
      </c>
      <c r="V115" t="s">
        <v>1602</v>
      </c>
      <c r="W115" t="s">
        <v>2830</v>
      </c>
      <c r="X115">
        <v>2</v>
      </c>
      <c r="Z115">
        <v>11</v>
      </c>
      <c r="AA115" t="s">
        <v>43</v>
      </c>
      <c r="AB115" s="1">
        <v>43804</v>
      </c>
      <c r="AC115" t="s">
        <v>2830</v>
      </c>
      <c r="AD115" t="s">
        <v>2830</v>
      </c>
      <c r="AE115" t="s">
        <v>43</v>
      </c>
      <c r="AF115" t="s">
        <v>57</v>
      </c>
    </row>
    <row r="116" spans="1:32" x14ac:dyDescent="0.3">
      <c r="A116" s="3">
        <v>131</v>
      </c>
      <c r="B116" s="3" t="s">
        <v>43</v>
      </c>
      <c r="C116" t="s">
        <v>1603</v>
      </c>
      <c r="D116" t="s">
        <v>1604</v>
      </c>
      <c r="E116" t="s">
        <v>1605</v>
      </c>
      <c r="F116" t="s">
        <v>1606</v>
      </c>
      <c r="G116" s="1">
        <v>44214</v>
      </c>
      <c r="H116">
        <v>2020</v>
      </c>
      <c r="I116" t="s">
        <v>2830</v>
      </c>
      <c r="K116">
        <v>856</v>
      </c>
      <c r="L116" t="s">
        <v>2942</v>
      </c>
      <c r="M116" t="s">
        <v>1607</v>
      </c>
      <c r="N116" t="s">
        <v>2830</v>
      </c>
      <c r="O116" t="s">
        <v>1608</v>
      </c>
      <c r="P116" t="s">
        <v>1609</v>
      </c>
      <c r="Q116" t="s">
        <v>2830</v>
      </c>
      <c r="R116" t="s">
        <v>1610</v>
      </c>
      <c r="S116" t="s">
        <v>1611</v>
      </c>
      <c r="T116" t="s">
        <v>1612</v>
      </c>
      <c r="U116" t="s">
        <v>1613</v>
      </c>
      <c r="V116" t="s">
        <v>1614</v>
      </c>
      <c r="W116" t="s">
        <v>2830</v>
      </c>
      <c r="X116">
        <v>1</v>
      </c>
      <c r="Z116">
        <v>26</v>
      </c>
      <c r="AA116" t="s">
        <v>43</v>
      </c>
      <c r="AB116" s="1">
        <v>44214</v>
      </c>
      <c r="AC116" t="s">
        <v>2830</v>
      </c>
      <c r="AD116" t="s">
        <v>2830</v>
      </c>
      <c r="AE116" t="s">
        <v>43</v>
      </c>
      <c r="AF116" t="s">
        <v>57</v>
      </c>
    </row>
    <row r="117" spans="1:32" x14ac:dyDescent="0.3">
      <c r="A117" s="4">
        <v>132</v>
      </c>
      <c r="B117" s="5" t="s">
        <v>43</v>
      </c>
      <c r="C117" t="s">
        <v>1615</v>
      </c>
      <c r="D117" t="s">
        <v>1616</v>
      </c>
      <c r="E117" t="s">
        <v>1617</v>
      </c>
      <c r="F117" t="s">
        <v>1618</v>
      </c>
      <c r="G117" s="1">
        <v>44783</v>
      </c>
      <c r="H117">
        <v>2022</v>
      </c>
      <c r="I117" t="s">
        <v>2830</v>
      </c>
      <c r="K117">
        <v>1</v>
      </c>
      <c r="L117" t="s">
        <v>2839</v>
      </c>
      <c r="M117" t="s">
        <v>1619</v>
      </c>
      <c r="N117" t="s">
        <v>1119</v>
      </c>
      <c r="O117" t="s">
        <v>1620</v>
      </c>
      <c r="P117" t="s">
        <v>1621</v>
      </c>
      <c r="Q117" t="s">
        <v>2830</v>
      </c>
      <c r="R117" t="s">
        <v>1622</v>
      </c>
      <c r="S117" t="s">
        <v>2830</v>
      </c>
      <c r="T117" t="s">
        <v>1623</v>
      </c>
      <c r="U117" t="s">
        <v>1624</v>
      </c>
      <c r="V117" t="s">
        <v>1625</v>
      </c>
      <c r="W117" t="s">
        <v>2830</v>
      </c>
      <c r="Z117">
        <v>29</v>
      </c>
      <c r="AA117" t="s">
        <v>43</v>
      </c>
      <c r="AB117" s="1">
        <v>44783</v>
      </c>
      <c r="AC117" t="s">
        <v>2830</v>
      </c>
      <c r="AD117" t="s">
        <v>2830</v>
      </c>
      <c r="AE117" t="s">
        <v>43</v>
      </c>
      <c r="AF117" t="s">
        <v>57</v>
      </c>
    </row>
    <row r="118" spans="1:32" x14ac:dyDescent="0.3">
      <c r="A118" s="3">
        <v>133</v>
      </c>
      <c r="B118" s="3" t="s">
        <v>43</v>
      </c>
      <c r="C118" t="s">
        <v>1626</v>
      </c>
      <c r="D118" t="s">
        <v>1627</v>
      </c>
      <c r="E118" t="s">
        <v>1628</v>
      </c>
      <c r="F118" t="s">
        <v>1629</v>
      </c>
      <c r="G118" s="1">
        <v>43192</v>
      </c>
      <c r="H118">
        <v>2017</v>
      </c>
      <c r="I118" t="s">
        <v>2830</v>
      </c>
      <c r="K118">
        <v>1310</v>
      </c>
      <c r="L118" t="s">
        <v>2943</v>
      </c>
      <c r="M118" t="s">
        <v>1630</v>
      </c>
      <c r="N118" t="s">
        <v>2830</v>
      </c>
      <c r="O118" t="s">
        <v>1631</v>
      </c>
      <c r="P118" t="s">
        <v>1632</v>
      </c>
      <c r="Q118" t="s">
        <v>2830</v>
      </c>
      <c r="R118" t="s">
        <v>1633</v>
      </c>
      <c r="S118" t="s">
        <v>1634</v>
      </c>
      <c r="T118" t="s">
        <v>1635</v>
      </c>
      <c r="U118" t="s">
        <v>1636</v>
      </c>
      <c r="V118" t="s">
        <v>1637</v>
      </c>
      <c r="W118" t="s">
        <v>2830</v>
      </c>
      <c r="Z118">
        <v>9</v>
      </c>
      <c r="AA118" t="s">
        <v>43</v>
      </c>
      <c r="AB118" s="1">
        <v>43192</v>
      </c>
      <c r="AC118" t="s">
        <v>2830</v>
      </c>
      <c r="AD118" t="s">
        <v>2830</v>
      </c>
      <c r="AE118" t="s">
        <v>43</v>
      </c>
      <c r="AF118" t="s">
        <v>57</v>
      </c>
    </row>
    <row r="119" spans="1:32" x14ac:dyDescent="0.3">
      <c r="A119" s="4">
        <v>134</v>
      </c>
      <c r="B119" s="5" t="s">
        <v>43</v>
      </c>
      <c r="C119" t="s">
        <v>1638</v>
      </c>
      <c r="D119" t="s">
        <v>1639</v>
      </c>
      <c r="E119" t="s">
        <v>1640</v>
      </c>
      <c r="F119" t="s">
        <v>1641</v>
      </c>
      <c r="G119" s="1">
        <v>42779</v>
      </c>
      <c r="H119">
        <v>2016</v>
      </c>
      <c r="I119" t="s">
        <v>2830</v>
      </c>
      <c r="K119">
        <v>1</v>
      </c>
      <c r="L119" t="s">
        <v>2883</v>
      </c>
      <c r="M119" t="s">
        <v>1642</v>
      </c>
      <c r="N119" t="s">
        <v>2830</v>
      </c>
      <c r="O119" t="s">
        <v>1643</v>
      </c>
      <c r="P119" t="s">
        <v>1644</v>
      </c>
      <c r="Q119" t="s">
        <v>2830</v>
      </c>
      <c r="R119" t="s">
        <v>1645</v>
      </c>
      <c r="S119" t="s">
        <v>2830</v>
      </c>
      <c r="T119" t="s">
        <v>1646</v>
      </c>
      <c r="U119" t="s">
        <v>1647</v>
      </c>
      <c r="V119" t="s">
        <v>1648</v>
      </c>
      <c r="W119" t="s">
        <v>2830</v>
      </c>
      <c r="Z119">
        <v>12</v>
      </c>
      <c r="AA119" t="s">
        <v>43</v>
      </c>
      <c r="AB119" s="1">
        <v>42779</v>
      </c>
      <c r="AC119" t="s">
        <v>2830</v>
      </c>
      <c r="AD119" t="s">
        <v>2830</v>
      </c>
      <c r="AE119" t="s">
        <v>43</v>
      </c>
      <c r="AF119" t="s">
        <v>57</v>
      </c>
    </row>
    <row r="120" spans="1:32" x14ac:dyDescent="0.3">
      <c r="A120" s="3">
        <v>135</v>
      </c>
      <c r="B120" s="3" t="s">
        <v>43</v>
      </c>
      <c r="C120" t="s">
        <v>1649</v>
      </c>
      <c r="D120" t="s">
        <v>1650</v>
      </c>
      <c r="E120" t="s">
        <v>1651</v>
      </c>
      <c r="F120" t="s">
        <v>1652</v>
      </c>
      <c r="G120" s="1">
        <v>43864</v>
      </c>
      <c r="H120">
        <v>2019</v>
      </c>
      <c r="I120" t="s">
        <v>2830</v>
      </c>
      <c r="K120">
        <v>128</v>
      </c>
      <c r="L120" t="s">
        <v>2890</v>
      </c>
      <c r="M120" t="s">
        <v>1653</v>
      </c>
      <c r="N120" t="s">
        <v>2830</v>
      </c>
      <c r="O120" t="s">
        <v>1654</v>
      </c>
      <c r="P120" t="s">
        <v>1655</v>
      </c>
      <c r="Q120" t="s">
        <v>2830</v>
      </c>
      <c r="R120" t="s">
        <v>1656</v>
      </c>
      <c r="S120" t="s">
        <v>1657</v>
      </c>
      <c r="T120" t="s">
        <v>2830</v>
      </c>
      <c r="U120" t="s">
        <v>1658</v>
      </c>
      <c r="V120" t="s">
        <v>1659</v>
      </c>
      <c r="W120" t="s">
        <v>2830</v>
      </c>
      <c r="Z120">
        <v>12</v>
      </c>
      <c r="AA120" t="s">
        <v>2830</v>
      </c>
      <c r="AB120" s="1">
        <v>43864</v>
      </c>
      <c r="AC120" t="s">
        <v>2830</v>
      </c>
      <c r="AD120" t="s">
        <v>2830</v>
      </c>
      <c r="AE120" t="s">
        <v>43</v>
      </c>
      <c r="AF120" t="s">
        <v>57</v>
      </c>
    </row>
    <row r="121" spans="1:32" x14ac:dyDescent="0.3">
      <c r="A121" s="4">
        <v>136</v>
      </c>
      <c r="B121" s="5" t="s">
        <v>43</v>
      </c>
      <c r="C121" t="s">
        <v>1660</v>
      </c>
      <c r="D121" t="s">
        <v>1661</v>
      </c>
      <c r="E121" t="s">
        <v>1662</v>
      </c>
      <c r="F121" t="s">
        <v>146</v>
      </c>
      <c r="G121" s="1">
        <v>44435</v>
      </c>
      <c r="H121">
        <v>2021</v>
      </c>
      <c r="I121" t="s">
        <v>2839</v>
      </c>
      <c r="K121">
        <v>117140</v>
      </c>
      <c r="L121" t="s">
        <v>2944</v>
      </c>
      <c r="M121" t="s">
        <v>1663</v>
      </c>
      <c r="N121" t="s">
        <v>148</v>
      </c>
      <c r="O121" t="s">
        <v>2830</v>
      </c>
      <c r="P121" t="s">
        <v>1664</v>
      </c>
      <c r="Q121" t="s">
        <v>1665</v>
      </c>
      <c r="R121" t="s">
        <v>1666</v>
      </c>
      <c r="S121" t="s">
        <v>1667</v>
      </c>
      <c r="T121" t="s">
        <v>1668</v>
      </c>
      <c r="U121" t="s">
        <v>2830</v>
      </c>
      <c r="V121" t="s">
        <v>2830</v>
      </c>
      <c r="W121" t="s">
        <v>2830</v>
      </c>
      <c r="X121">
        <v>4</v>
      </c>
      <c r="Z121">
        <v>32</v>
      </c>
      <c r="AA121" t="s">
        <v>156</v>
      </c>
      <c r="AB121" s="1">
        <v>44431</v>
      </c>
      <c r="AC121" t="s">
        <v>2830</v>
      </c>
      <c r="AD121" t="s">
        <v>2830</v>
      </c>
      <c r="AE121" t="s">
        <v>43</v>
      </c>
      <c r="AF121" t="s">
        <v>44</v>
      </c>
    </row>
    <row r="122" spans="1:32" x14ac:dyDescent="0.3">
      <c r="A122" s="3">
        <v>137</v>
      </c>
      <c r="B122" s="3" t="s">
        <v>43</v>
      </c>
      <c r="C122" t="s">
        <v>1669</v>
      </c>
      <c r="D122" t="s">
        <v>1670</v>
      </c>
      <c r="E122" t="s">
        <v>1671</v>
      </c>
      <c r="F122" t="s">
        <v>1672</v>
      </c>
      <c r="G122" s="1">
        <v>44354</v>
      </c>
      <c r="H122">
        <v>2020</v>
      </c>
      <c r="I122" t="s">
        <v>2891</v>
      </c>
      <c r="K122">
        <v>86</v>
      </c>
      <c r="L122" t="s">
        <v>2945</v>
      </c>
      <c r="M122" t="s">
        <v>1673</v>
      </c>
      <c r="N122" t="s">
        <v>1674</v>
      </c>
      <c r="O122" t="s">
        <v>1675</v>
      </c>
      <c r="P122" t="s">
        <v>1676</v>
      </c>
      <c r="Q122" t="s">
        <v>2830</v>
      </c>
      <c r="R122" t="s">
        <v>1677</v>
      </c>
      <c r="S122" t="s">
        <v>1678</v>
      </c>
      <c r="T122" t="s">
        <v>1679</v>
      </c>
      <c r="U122" t="s">
        <v>1680</v>
      </c>
      <c r="V122" t="s">
        <v>1681</v>
      </c>
      <c r="W122" t="s">
        <v>2830</v>
      </c>
      <c r="Z122">
        <v>24</v>
      </c>
      <c r="AA122" t="s">
        <v>43</v>
      </c>
      <c r="AB122" s="1">
        <v>44354</v>
      </c>
      <c r="AC122" t="s">
        <v>2830</v>
      </c>
      <c r="AD122" t="s">
        <v>2830</v>
      </c>
      <c r="AE122" t="s">
        <v>43</v>
      </c>
      <c r="AF122" t="s">
        <v>57</v>
      </c>
    </row>
    <row r="123" spans="1:32" x14ac:dyDescent="0.3">
      <c r="A123" s="4">
        <v>138</v>
      </c>
      <c r="B123" s="5" t="s">
        <v>43</v>
      </c>
      <c r="C123" t="s">
        <v>1682</v>
      </c>
      <c r="D123" t="s">
        <v>1683</v>
      </c>
      <c r="E123" t="s">
        <v>1684</v>
      </c>
      <c r="F123" t="s">
        <v>1685</v>
      </c>
      <c r="G123" s="1">
        <v>42432</v>
      </c>
      <c r="H123">
        <v>2015</v>
      </c>
      <c r="I123" t="s">
        <v>2830</v>
      </c>
      <c r="K123">
        <v>1050</v>
      </c>
      <c r="L123" t="s">
        <v>2946</v>
      </c>
      <c r="M123" t="s">
        <v>1686</v>
      </c>
      <c r="N123" t="s">
        <v>2830</v>
      </c>
      <c r="O123" t="s">
        <v>1687</v>
      </c>
      <c r="P123" t="s">
        <v>1688</v>
      </c>
      <c r="Q123" t="s">
        <v>2830</v>
      </c>
      <c r="R123" t="s">
        <v>1689</v>
      </c>
      <c r="S123" t="s">
        <v>1690</v>
      </c>
      <c r="T123" t="s">
        <v>1691</v>
      </c>
      <c r="U123" t="s">
        <v>1692</v>
      </c>
      <c r="V123" t="s">
        <v>1693</v>
      </c>
      <c r="W123" t="s">
        <v>2830</v>
      </c>
      <c r="X123">
        <v>2</v>
      </c>
      <c r="Z123">
        <v>21</v>
      </c>
      <c r="AA123" t="s">
        <v>43</v>
      </c>
      <c r="AB123" s="1">
        <v>42432</v>
      </c>
      <c r="AC123" t="s">
        <v>2830</v>
      </c>
      <c r="AD123" t="s">
        <v>2830</v>
      </c>
      <c r="AE123" t="s">
        <v>43</v>
      </c>
      <c r="AF123" t="s">
        <v>57</v>
      </c>
    </row>
    <row r="124" spans="1:32" x14ac:dyDescent="0.3">
      <c r="A124" s="3">
        <v>139</v>
      </c>
      <c r="B124" s="3" t="s">
        <v>43</v>
      </c>
      <c r="C124" t="s">
        <v>1694</v>
      </c>
      <c r="D124" t="s">
        <v>1695</v>
      </c>
      <c r="E124" t="s">
        <v>1696</v>
      </c>
      <c r="F124" t="s">
        <v>1697</v>
      </c>
      <c r="G124" s="1">
        <v>43732</v>
      </c>
      <c r="H124">
        <v>2020</v>
      </c>
      <c r="I124" t="s">
        <v>2860</v>
      </c>
      <c r="K124">
        <v>666</v>
      </c>
      <c r="L124" t="s">
        <v>2947</v>
      </c>
      <c r="M124" t="s">
        <v>1698</v>
      </c>
      <c r="N124" t="s">
        <v>1699</v>
      </c>
      <c r="O124" t="s">
        <v>2830</v>
      </c>
      <c r="P124" t="s">
        <v>1700</v>
      </c>
      <c r="Q124" t="s">
        <v>1701</v>
      </c>
      <c r="R124" t="s">
        <v>1702</v>
      </c>
      <c r="S124" t="s">
        <v>1703</v>
      </c>
      <c r="T124" t="s">
        <v>1704</v>
      </c>
      <c r="U124" t="s">
        <v>1705</v>
      </c>
      <c r="V124" t="s">
        <v>1706</v>
      </c>
      <c r="W124" t="s">
        <v>2830</v>
      </c>
      <c r="X124">
        <v>31</v>
      </c>
      <c r="Z124">
        <v>46</v>
      </c>
      <c r="AA124" t="s">
        <v>43</v>
      </c>
      <c r="AB124" s="1">
        <v>43633</v>
      </c>
      <c r="AC124" t="s">
        <v>2830</v>
      </c>
      <c r="AD124" t="s">
        <v>2830</v>
      </c>
      <c r="AE124" t="s">
        <v>43</v>
      </c>
      <c r="AF124" t="s">
        <v>44</v>
      </c>
    </row>
    <row r="125" spans="1:32" x14ac:dyDescent="0.3">
      <c r="A125" s="4">
        <v>140</v>
      </c>
      <c r="B125" s="5" t="s">
        <v>43</v>
      </c>
      <c r="C125" t="s">
        <v>1707</v>
      </c>
      <c r="D125" t="s">
        <v>1708</v>
      </c>
      <c r="E125" t="s">
        <v>1709</v>
      </c>
      <c r="F125" t="s">
        <v>1710</v>
      </c>
      <c r="G125" s="1">
        <v>44909</v>
      </c>
      <c r="H125">
        <v>2022</v>
      </c>
      <c r="I125" t="s">
        <v>2830</v>
      </c>
      <c r="K125">
        <v>316</v>
      </c>
      <c r="L125" t="s">
        <v>2948</v>
      </c>
      <c r="M125" t="s">
        <v>1711</v>
      </c>
      <c r="N125" t="s">
        <v>2830</v>
      </c>
      <c r="O125" t="s">
        <v>1712</v>
      </c>
      <c r="P125" t="s">
        <v>1713</v>
      </c>
      <c r="Q125" t="s">
        <v>2830</v>
      </c>
      <c r="R125" t="s">
        <v>1714</v>
      </c>
      <c r="S125" t="s">
        <v>1715</v>
      </c>
      <c r="T125" t="s">
        <v>1716</v>
      </c>
      <c r="U125" t="s">
        <v>2830</v>
      </c>
      <c r="V125" t="s">
        <v>2830</v>
      </c>
      <c r="W125" t="s">
        <v>2830</v>
      </c>
      <c r="Z125">
        <v>30</v>
      </c>
      <c r="AA125" t="s">
        <v>43</v>
      </c>
      <c r="AB125" s="1">
        <v>44909</v>
      </c>
      <c r="AC125" t="s">
        <v>2830</v>
      </c>
      <c r="AD125" t="s">
        <v>2830</v>
      </c>
      <c r="AE125" t="s">
        <v>43</v>
      </c>
      <c r="AF125" t="s">
        <v>57</v>
      </c>
    </row>
    <row r="126" spans="1:32" x14ac:dyDescent="0.3">
      <c r="A126" s="3">
        <v>141</v>
      </c>
      <c r="B126" s="3" t="s">
        <v>43</v>
      </c>
      <c r="C126" t="s">
        <v>1717</v>
      </c>
      <c r="D126" t="s">
        <v>1718</v>
      </c>
      <c r="E126" t="s">
        <v>1719</v>
      </c>
      <c r="F126" t="s">
        <v>1720</v>
      </c>
      <c r="G126" s="1">
        <v>44530</v>
      </c>
      <c r="H126">
        <v>2021</v>
      </c>
      <c r="I126" t="s">
        <v>2830</v>
      </c>
      <c r="K126">
        <v>281</v>
      </c>
      <c r="L126" t="s">
        <v>2949</v>
      </c>
      <c r="M126" t="s">
        <v>1721</v>
      </c>
      <c r="N126" t="s">
        <v>1722</v>
      </c>
      <c r="O126" t="s">
        <v>1723</v>
      </c>
      <c r="P126" t="s">
        <v>1724</v>
      </c>
      <c r="Q126" t="s">
        <v>1725</v>
      </c>
      <c r="R126" t="s">
        <v>1726</v>
      </c>
      <c r="S126" t="s">
        <v>1727</v>
      </c>
      <c r="T126" t="s">
        <v>1728</v>
      </c>
      <c r="U126" t="s">
        <v>1729</v>
      </c>
      <c r="V126" t="s">
        <v>1730</v>
      </c>
      <c r="W126" t="s">
        <v>2830</v>
      </c>
      <c r="X126">
        <v>1</v>
      </c>
      <c r="Z126">
        <v>18</v>
      </c>
      <c r="AA126" t="s">
        <v>43</v>
      </c>
      <c r="AB126" s="1">
        <v>44530</v>
      </c>
      <c r="AC126" t="s">
        <v>2830</v>
      </c>
      <c r="AD126" t="s">
        <v>2830</v>
      </c>
      <c r="AE126" t="s">
        <v>43</v>
      </c>
      <c r="AF126" t="s">
        <v>57</v>
      </c>
    </row>
    <row r="127" spans="1:32" x14ac:dyDescent="0.3">
      <c r="A127" s="4">
        <v>142</v>
      </c>
      <c r="B127" s="5" t="s">
        <v>43</v>
      </c>
      <c r="C127" t="s">
        <v>1731</v>
      </c>
      <c r="D127" t="s">
        <v>1732</v>
      </c>
      <c r="E127" t="s">
        <v>1733</v>
      </c>
      <c r="F127" t="s">
        <v>1734</v>
      </c>
      <c r="G127" s="1">
        <v>43398</v>
      </c>
      <c r="H127">
        <v>2018</v>
      </c>
      <c r="I127" t="s">
        <v>2830</v>
      </c>
      <c r="K127">
        <v>1131</v>
      </c>
      <c r="L127" t="s">
        <v>2950</v>
      </c>
      <c r="M127" t="s">
        <v>1735</v>
      </c>
      <c r="N127" t="s">
        <v>1736</v>
      </c>
      <c r="O127" t="s">
        <v>1737</v>
      </c>
      <c r="P127" t="s">
        <v>1738</v>
      </c>
      <c r="Q127" t="s">
        <v>2830</v>
      </c>
      <c r="R127" t="s">
        <v>1739</v>
      </c>
      <c r="S127" t="s">
        <v>1740</v>
      </c>
      <c r="T127" t="s">
        <v>1741</v>
      </c>
      <c r="U127" t="s">
        <v>1742</v>
      </c>
      <c r="V127" t="s">
        <v>1743</v>
      </c>
      <c r="W127" t="s">
        <v>2830</v>
      </c>
      <c r="X127">
        <v>1</v>
      </c>
      <c r="Z127">
        <v>16</v>
      </c>
      <c r="AA127" t="s">
        <v>43</v>
      </c>
      <c r="AB127" s="1">
        <v>43398</v>
      </c>
      <c r="AC127" t="s">
        <v>2830</v>
      </c>
      <c r="AD127" t="s">
        <v>2830</v>
      </c>
      <c r="AE127" t="s">
        <v>43</v>
      </c>
      <c r="AF127" t="s">
        <v>57</v>
      </c>
    </row>
    <row r="128" spans="1:32" x14ac:dyDescent="0.3">
      <c r="A128" s="3">
        <v>143</v>
      </c>
      <c r="B128" s="3" t="s">
        <v>43</v>
      </c>
      <c r="C128" t="s">
        <v>1744</v>
      </c>
      <c r="D128" t="s">
        <v>1745</v>
      </c>
      <c r="E128" t="s">
        <v>1746</v>
      </c>
      <c r="F128" t="s">
        <v>1747</v>
      </c>
      <c r="G128" s="1">
        <v>44596</v>
      </c>
      <c r="H128">
        <v>2021</v>
      </c>
      <c r="I128" t="s">
        <v>2830</v>
      </c>
      <c r="K128">
        <v>82</v>
      </c>
      <c r="L128" t="s">
        <v>2838</v>
      </c>
      <c r="M128" t="s">
        <v>1748</v>
      </c>
      <c r="N128" t="s">
        <v>2830</v>
      </c>
      <c r="O128" t="s">
        <v>1749</v>
      </c>
      <c r="P128" t="s">
        <v>1750</v>
      </c>
      <c r="Q128" t="s">
        <v>2830</v>
      </c>
      <c r="R128" t="s">
        <v>1751</v>
      </c>
      <c r="S128" t="s">
        <v>2830</v>
      </c>
      <c r="T128" t="s">
        <v>1752</v>
      </c>
      <c r="U128" t="s">
        <v>1753</v>
      </c>
      <c r="V128" t="s">
        <v>1754</v>
      </c>
      <c r="W128" t="s">
        <v>2830</v>
      </c>
      <c r="X128">
        <v>1</v>
      </c>
      <c r="Z128">
        <v>20</v>
      </c>
      <c r="AA128" t="s">
        <v>43</v>
      </c>
      <c r="AB128" s="1">
        <v>44596</v>
      </c>
      <c r="AC128" t="s">
        <v>2830</v>
      </c>
      <c r="AD128" t="s">
        <v>2830</v>
      </c>
      <c r="AE128" t="s">
        <v>43</v>
      </c>
      <c r="AF128" t="s">
        <v>57</v>
      </c>
    </row>
    <row r="129" spans="1:32" x14ac:dyDescent="0.3">
      <c r="A129" s="4">
        <v>144</v>
      </c>
      <c r="B129" s="5" t="s">
        <v>43</v>
      </c>
      <c r="C129" t="s">
        <v>1755</v>
      </c>
      <c r="D129" t="s">
        <v>1756</v>
      </c>
      <c r="E129" t="s">
        <v>1757</v>
      </c>
      <c r="F129" t="s">
        <v>146</v>
      </c>
      <c r="G129" s="1">
        <v>44726</v>
      </c>
      <c r="H129">
        <v>2022</v>
      </c>
      <c r="I129" t="s">
        <v>2876</v>
      </c>
      <c r="K129">
        <v>61046</v>
      </c>
      <c r="L129" t="s">
        <v>2951</v>
      </c>
      <c r="M129" t="s">
        <v>1758</v>
      </c>
      <c r="N129" t="s">
        <v>148</v>
      </c>
      <c r="O129" t="s">
        <v>2830</v>
      </c>
      <c r="P129" t="s">
        <v>1759</v>
      </c>
      <c r="Q129" t="s">
        <v>1760</v>
      </c>
      <c r="R129" t="s">
        <v>1761</v>
      </c>
      <c r="S129" t="s">
        <v>1762</v>
      </c>
      <c r="T129" t="s">
        <v>1763</v>
      </c>
      <c r="U129" t="s">
        <v>1764</v>
      </c>
      <c r="V129" t="s">
        <v>1765</v>
      </c>
      <c r="W129" t="s">
        <v>2830</v>
      </c>
      <c r="X129">
        <v>1</v>
      </c>
      <c r="Z129">
        <v>48</v>
      </c>
      <c r="AA129" t="s">
        <v>156</v>
      </c>
      <c r="AB129" s="1">
        <v>44721</v>
      </c>
      <c r="AC129" t="s">
        <v>2830</v>
      </c>
      <c r="AD129" t="s">
        <v>2830</v>
      </c>
      <c r="AE129" t="s">
        <v>43</v>
      </c>
      <c r="AF129" t="s">
        <v>44</v>
      </c>
    </row>
    <row r="130" spans="1:32" x14ac:dyDescent="0.3">
      <c r="A130" s="3">
        <v>145</v>
      </c>
      <c r="B130" s="3" t="s">
        <v>43</v>
      </c>
      <c r="C130" t="s">
        <v>1766</v>
      </c>
      <c r="D130" t="s">
        <v>1767</v>
      </c>
      <c r="E130" t="s">
        <v>1768</v>
      </c>
      <c r="F130" t="s">
        <v>1769</v>
      </c>
      <c r="G130" s="1">
        <v>44498</v>
      </c>
      <c r="H130">
        <v>2021</v>
      </c>
      <c r="I130" t="s">
        <v>2830</v>
      </c>
      <c r="K130">
        <v>728</v>
      </c>
      <c r="L130" t="s">
        <v>2952</v>
      </c>
      <c r="M130" t="s">
        <v>1770</v>
      </c>
      <c r="N130" t="s">
        <v>2830</v>
      </c>
      <c r="O130" t="s">
        <v>1771</v>
      </c>
      <c r="P130" t="s">
        <v>1772</v>
      </c>
      <c r="Q130" t="s">
        <v>2830</v>
      </c>
      <c r="R130" t="s">
        <v>1773</v>
      </c>
      <c r="S130" t="s">
        <v>1774</v>
      </c>
      <c r="T130" t="s">
        <v>1775</v>
      </c>
      <c r="U130" t="s">
        <v>1776</v>
      </c>
      <c r="V130" t="s">
        <v>1777</v>
      </c>
      <c r="W130" t="s">
        <v>2830</v>
      </c>
      <c r="Z130">
        <v>21</v>
      </c>
      <c r="AA130" t="s">
        <v>43</v>
      </c>
      <c r="AB130" s="1">
        <v>44498</v>
      </c>
      <c r="AC130" t="s">
        <v>2830</v>
      </c>
      <c r="AD130" t="s">
        <v>2830</v>
      </c>
      <c r="AE130" t="s">
        <v>43</v>
      </c>
      <c r="AF130" t="s">
        <v>57</v>
      </c>
    </row>
    <row r="131" spans="1:32" x14ac:dyDescent="0.3">
      <c r="A131" s="4">
        <v>146</v>
      </c>
      <c r="B131" s="5" t="s">
        <v>43</v>
      </c>
      <c r="C131" t="s">
        <v>1778</v>
      </c>
      <c r="D131" t="s">
        <v>1779</v>
      </c>
      <c r="E131" t="s">
        <v>1780</v>
      </c>
      <c r="F131" t="s">
        <v>256</v>
      </c>
      <c r="G131" s="1">
        <v>44732</v>
      </c>
      <c r="H131">
        <v>2022</v>
      </c>
      <c r="I131" t="s">
        <v>2830</v>
      </c>
      <c r="K131">
        <v>1669</v>
      </c>
      <c r="L131" t="s">
        <v>2953</v>
      </c>
      <c r="M131" t="s">
        <v>1781</v>
      </c>
      <c r="N131" t="s">
        <v>258</v>
      </c>
      <c r="O131" t="s">
        <v>259</v>
      </c>
      <c r="P131" t="s">
        <v>1782</v>
      </c>
      <c r="Q131" t="s">
        <v>1783</v>
      </c>
      <c r="R131" t="s">
        <v>1784</v>
      </c>
      <c r="S131" t="s">
        <v>1785</v>
      </c>
      <c r="T131" t="s">
        <v>1786</v>
      </c>
      <c r="U131" t="s">
        <v>1787</v>
      </c>
      <c r="V131" t="s">
        <v>1788</v>
      </c>
      <c r="W131" t="s">
        <v>2830</v>
      </c>
      <c r="Z131">
        <v>59</v>
      </c>
      <c r="AA131" t="s">
        <v>156</v>
      </c>
      <c r="AB131" s="1">
        <v>44732</v>
      </c>
      <c r="AC131" t="s">
        <v>2830</v>
      </c>
      <c r="AD131" t="s">
        <v>2830</v>
      </c>
      <c r="AE131" t="s">
        <v>43</v>
      </c>
      <c r="AF131" t="s">
        <v>57</v>
      </c>
    </row>
    <row r="132" spans="1:32" x14ac:dyDescent="0.3">
      <c r="A132" s="3">
        <v>147</v>
      </c>
      <c r="B132" s="3" t="s">
        <v>43</v>
      </c>
      <c r="C132" t="s">
        <v>1789</v>
      </c>
      <c r="D132" t="s">
        <v>1790</v>
      </c>
      <c r="E132" t="s">
        <v>1791</v>
      </c>
      <c r="F132" t="s">
        <v>1792</v>
      </c>
      <c r="G132" s="1">
        <v>42474</v>
      </c>
      <c r="H132">
        <v>2015</v>
      </c>
      <c r="I132" t="s">
        <v>2830</v>
      </c>
      <c r="K132">
        <v>73</v>
      </c>
      <c r="L132" t="s">
        <v>2954</v>
      </c>
      <c r="M132" t="s">
        <v>1793</v>
      </c>
      <c r="N132" t="s">
        <v>2830</v>
      </c>
      <c r="O132" t="s">
        <v>1794</v>
      </c>
      <c r="P132" t="s">
        <v>1795</v>
      </c>
      <c r="Q132" t="s">
        <v>2830</v>
      </c>
      <c r="R132" t="s">
        <v>1796</v>
      </c>
      <c r="S132" t="s">
        <v>1797</v>
      </c>
      <c r="T132" t="s">
        <v>1798</v>
      </c>
      <c r="U132" t="s">
        <v>1799</v>
      </c>
      <c r="V132" t="s">
        <v>1800</v>
      </c>
      <c r="W132" t="s">
        <v>2830</v>
      </c>
      <c r="X132">
        <v>3</v>
      </c>
      <c r="Z132">
        <v>20</v>
      </c>
      <c r="AA132" t="s">
        <v>2830</v>
      </c>
      <c r="AB132" s="1">
        <v>42474</v>
      </c>
      <c r="AC132" t="s">
        <v>2830</v>
      </c>
      <c r="AD132" t="s">
        <v>2830</v>
      </c>
      <c r="AE132" t="s">
        <v>43</v>
      </c>
      <c r="AF132" t="s">
        <v>57</v>
      </c>
    </row>
    <row r="133" spans="1:32" x14ac:dyDescent="0.3">
      <c r="A133" s="4">
        <v>148</v>
      </c>
      <c r="B133" s="5" t="s">
        <v>43</v>
      </c>
      <c r="C133" t="s">
        <v>1801</v>
      </c>
      <c r="D133" t="s">
        <v>1802</v>
      </c>
      <c r="E133" t="s">
        <v>1803</v>
      </c>
      <c r="F133" t="s">
        <v>1804</v>
      </c>
      <c r="G133" s="1">
        <v>44181</v>
      </c>
      <c r="H133">
        <v>2020</v>
      </c>
      <c r="I133" t="s">
        <v>2830</v>
      </c>
      <c r="K133">
        <v>1</v>
      </c>
      <c r="L133" t="s">
        <v>2894</v>
      </c>
      <c r="M133" t="s">
        <v>1805</v>
      </c>
      <c r="N133" t="s">
        <v>1806</v>
      </c>
      <c r="O133" t="s">
        <v>1807</v>
      </c>
      <c r="P133" t="s">
        <v>1808</v>
      </c>
      <c r="Q133" t="s">
        <v>2830</v>
      </c>
      <c r="R133" t="s">
        <v>1809</v>
      </c>
      <c r="S133" t="s">
        <v>1810</v>
      </c>
      <c r="T133" t="s">
        <v>1811</v>
      </c>
      <c r="U133" t="s">
        <v>1812</v>
      </c>
      <c r="V133" t="s">
        <v>1813</v>
      </c>
      <c r="W133" t="s">
        <v>2830</v>
      </c>
      <c r="Z133">
        <v>12</v>
      </c>
      <c r="AA133" t="s">
        <v>43</v>
      </c>
      <c r="AB133" s="1">
        <v>44181</v>
      </c>
      <c r="AC133" t="s">
        <v>2830</v>
      </c>
      <c r="AD133" t="s">
        <v>2830</v>
      </c>
      <c r="AE133" t="s">
        <v>43</v>
      </c>
      <c r="AF133" t="s">
        <v>57</v>
      </c>
    </row>
    <row r="134" spans="1:32" x14ac:dyDescent="0.3">
      <c r="A134" s="3">
        <v>149</v>
      </c>
      <c r="B134" s="3" t="s">
        <v>43</v>
      </c>
      <c r="C134" t="s">
        <v>1814</v>
      </c>
      <c r="D134" t="s">
        <v>1815</v>
      </c>
      <c r="E134" t="s">
        <v>1816</v>
      </c>
      <c r="F134" t="s">
        <v>1817</v>
      </c>
      <c r="G134" s="1">
        <v>43706</v>
      </c>
      <c r="H134">
        <v>2019</v>
      </c>
      <c r="I134" t="s">
        <v>2830</v>
      </c>
      <c r="K134">
        <v>179</v>
      </c>
      <c r="L134" t="s">
        <v>2955</v>
      </c>
      <c r="M134" t="s">
        <v>1818</v>
      </c>
      <c r="N134" t="s">
        <v>1819</v>
      </c>
      <c r="O134" t="s">
        <v>1820</v>
      </c>
      <c r="P134" t="s">
        <v>1821</v>
      </c>
      <c r="Q134" t="s">
        <v>2830</v>
      </c>
      <c r="R134" t="s">
        <v>1822</v>
      </c>
      <c r="S134" t="s">
        <v>1823</v>
      </c>
      <c r="T134" t="s">
        <v>1824</v>
      </c>
      <c r="U134" t="s">
        <v>1825</v>
      </c>
      <c r="V134" t="s">
        <v>1826</v>
      </c>
      <c r="W134" t="s">
        <v>2830</v>
      </c>
      <c r="X134">
        <v>38</v>
      </c>
      <c r="Z134">
        <v>20</v>
      </c>
      <c r="AA134" t="s">
        <v>43</v>
      </c>
      <c r="AB134" s="1">
        <v>43706</v>
      </c>
      <c r="AC134" t="s">
        <v>2830</v>
      </c>
      <c r="AD134" t="s">
        <v>2830</v>
      </c>
      <c r="AE134" t="s">
        <v>43</v>
      </c>
      <c r="AF134" t="s">
        <v>57</v>
      </c>
    </row>
    <row r="135" spans="1:32" x14ac:dyDescent="0.3">
      <c r="A135" s="3">
        <v>151</v>
      </c>
      <c r="B135" s="3" t="s">
        <v>43</v>
      </c>
      <c r="C135" t="s">
        <v>1839</v>
      </c>
      <c r="D135" t="s">
        <v>1840</v>
      </c>
      <c r="E135" t="s">
        <v>1841</v>
      </c>
      <c r="F135" t="s">
        <v>1842</v>
      </c>
      <c r="G135" s="1">
        <v>44405</v>
      </c>
      <c r="H135">
        <v>2021</v>
      </c>
      <c r="I135" t="s">
        <v>2830</v>
      </c>
      <c r="K135">
        <v>4586</v>
      </c>
      <c r="L135" t="s">
        <v>2957</v>
      </c>
      <c r="M135" t="s">
        <v>1843</v>
      </c>
      <c r="N135" t="s">
        <v>1844</v>
      </c>
      <c r="O135" t="s">
        <v>1845</v>
      </c>
      <c r="P135" t="s">
        <v>1846</v>
      </c>
      <c r="Q135" t="s">
        <v>1847</v>
      </c>
      <c r="R135" t="s">
        <v>1848</v>
      </c>
      <c r="S135" t="s">
        <v>2830</v>
      </c>
      <c r="T135" t="s">
        <v>1849</v>
      </c>
      <c r="U135" t="s">
        <v>1850</v>
      </c>
      <c r="V135" t="s">
        <v>1851</v>
      </c>
      <c r="W135" t="s">
        <v>2830</v>
      </c>
      <c r="Z135">
        <v>21</v>
      </c>
      <c r="AA135" t="s">
        <v>2830</v>
      </c>
      <c r="AB135" s="1">
        <v>44405</v>
      </c>
      <c r="AC135" t="s">
        <v>2830</v>
      </c>
      <c r="AD135" t="s">
        <v>2830</v>
      </c>
      <c r="AE135" t="s">
        <v>43</v>
      </c>
      <c r="AF135" t="s">
        <v>57</v>
      </c>
    </row>
    <row r="136" spans="1:32" x14ac:dyDescent="0.3">
      <c r="A136" s="4">
        <v>152</v>
      </c>
      <c r="B136" s="5" t="s">
        <v>43</v>
      </c>
      <c r="C136" t="s">
        <v>1852</v>
      </c>
      <c r="D136" t="s">
        <v>1853</v>
      </c>
      <c r="E136" t="s">
        <v>1854</v>
      </c>
      <c r="F136" t="s">
        <v>1855</v>
      </c>
      <c r="G136" s="1">
        <v>44237</v>
      </c>
      <c r="H136">
        <v>2021</v>
      </c>
      <c r="I136" t="s">
        <v>2830</v>
      </c>
      <c r="K136">
        <v>1</v>
      </c>
      <c r="L136" t="s">
        <v>2883</v>
      </c>
      <c r="M136" t="s">
        <v>1856</v>
      </c>
      <c r="N136" t="s">
        <v>2830</v>
      </c>
      <c r="O136" t="s">
        <v>1857</v>
      </c>
      <c r="P136" t="s">
        <v>1858</v>
      </c>
      <c r="Q136" t="s">
        <v>1859</v>
      </c>
      <c r="R136" t="s">
        <v>1860</v>
      </c>
      <c r="S136" t="s">
        <v>1861</v>
      </c>
      <c r="T136" t="s">
        <v>1862</v>
      </c>
      <c r="U136" t="s">
        <v>1863</v>
      </c>
      <c r="V136" t="s">
        <v>1864</v>
      </c>
      <c r="W136" t="s">
        <v>2830</v>
      </c>
      <c r="Z136">
        <v>25</v>
      </c>
      <c r="AA136" t="s">
        <v>43</v>
      </c>
      <c r="AB136" s="1">
        <v>44237</v>
      </c>
      <c r="AC136" t="s">
        <v>2830</v>
      </c>
      <c r="AD136" t="s">
        <v>2830</v>
      </c>
      <c r="AE136" t="s">
        <v>43</v>
      </c>
      <c r="AF136" t="s">
        <v>57</v>
      </c>
    </row>
    <row r="137" spans="1:32" x14ac:dyDescent="0.3">
      <c r="A137" s="4">
        <v>154</v>
      </c>
      <c r="B137" s="5" t="s">
        <v>43</v>
      </c>
      <c r="C137" t="s">
        <v>1877</v>
      </c>
      <c r="D137" t="s">
        <v>1878</v>
      </c>
      <c r="E137" t="s">
        <v>1879</v>
      </c>
      <c r="F137" t="s">
        <v>1880</v>
      </c>
      <c r="G137" s="1">
        <v>43676</v>
      </c>
      <c r="H137">
        <v>2019</v>
      </c>
      <c r="I137" t="s">
        <v>2959</v>
      </c>
      <c r="J137">
        <v>4</v>
      </c>
      <c r="K137">
        <v>32</v>
      </c>
      <c r="L137" t="s">
        <v>2960</v>
      </c>
      <c r="M137" t="s">
        <v>1881</v>
      </c>
      <c r="N137" t="s">
        <v>1882</v>
      </c>
      <c r="O137" t="s">
        <v>2830</v>
      </c>
      <c r="P137" t="s">
        <v>1883</v>
      </c>
      <c r="Q137" t="s">
        <v>2830</v>
      </c>
      <c r="R137" t="s">
        <v>1884</v>
      </c>
      <c r="S137" t="s">
        <v>2830</v>
      </c>
      <c r="T137" t="s">
        <v>1885</v>
      </c>
      <c r="U137" t="s">
        <v>1886</v>
      </c>
      <c r="V137" t="s">
        <v>1887</v>
      </c>
      <c r="W137" t="s">
        <v>2830</v>
      </c>
      <c r="X137">
        <v>4</v>
      </c>
      <c r="Z137">
        <v>20</v>
      </c>
      <c r="AA137" t="s">
        <v>43</v>
      </c>
      <c r="AB137" s="1">
        <v>43676</v>
      </c>
      <c r="AC137" t="s">
        <v>2830</v>
      </c>
      <c r="AD137" t="s">
        <v>2830</v>
      </c>
      <c r="AE137" t="s">
        <v>43</v>
      </c>
      <c r="AF137" t="s">
        <v>1838</v>
      </c>
    </row>
    <row r="138" spans="1:32" x14ac:dyDescent="0.3">
      <c r="A138" s="3">
        <v>155</v>
      </c>
      <c r="B138" s="3" t="s">
        <v>43</v>
      </c>
      <c r="C138" t="s">
        <v>1888</v>
      </c>
      <c r="D138" t="s">
        <v>1889</v>
      </c>
      <c r="E138" t="s">
        <v>1890</v>
      </c>
      <c r="F138" t="s">
        <v>1891</v>
      </c>
      <c r="G138" s="1">
        <v>44874</v>
      </c>
      <c r="H138">
        <v>2022</v>
      </c>
      <c r="I138" t="s">
        <v>2830</v>
      </c>
      <c r="K138">
        <v>1</v>
      </c>
      <c r="L138" t="s">
        <v>2833</v>
      </c>
      <c r="M138" t="s">
        <v>1892</v>
      </c>
      <c r="N138" t="s">
        <v>2830</v>
      </c>
      <c r="O138" t="s">
        <v>1893</v>
      </c>
      <c r="P138" t="s">
        <v>1894</v>
      </c>
      <c r="Q138" t="s">
        <v>2830</v>
      </c>
      <c r="R138" t="s">
        <v>1895</v>
      </c>
      <c r="S138" t="s">
        <v>1896</v>
      </c>
      <c r="T138" t="s">
        <v>1897</v>
      </c>
      <c r="U138" t="s">
        <v>1898</v>
      </c>
      <c r="V138" t="s">
        <v>1899</v>
      </c>
      <c r="W138" t="s">
        <v>2830</v>
      </c>
      <c r="Z138">
        <v>7</v>
      </c>
      <c r="AA138" t="s">
        <v>43</v>
      </c>
      <c r="AB138" s="1">
        <v>44874</v>
      </c>
      <c r="AC138" t="s">
        <v>2830</v>
      </c>
      <c r="AD138" t="s">
        <v>2830</v>
      </c>
      <c r="AE138" t="s">
        <v>43</v>
      </c>
      <c r="AF138" t="s">
        <v>57</v>
      </c>
    </row>
    <row r="139" spans="1:32" x14ac:dyDescent="0.3">
      <c r="A139" s="3">
        <v>157</v>
      </c>
      <c r="B139" s="3" t="s">
        <v>43</v>
      </c>
      <c r="C139" t="s">
        <v>1912</v>
      </c>
      <c r="D139" t="s">
        <v>1913</v>
      </c>
      <c r="E139" t="s">
        <v>1914</v>
      </c>
      <c r="F139" t="s">
        <v>1915</v>
      </c>
      <c r="G139" s="1">
        <v>42579</v>
      </c>
      <c r="H139">
        <v>2016</v>
      </c>
      <c r="I139" t="s">
        <v>2830</v>
      </c>
      <c r="K139">
        <v>1</v>
      </c>
      <c r="L139" t="s">
        <v>2841</v>
      </c>
      <c r="M139" t="s">
        <v>1916</v>
      </c>
      <c r="N139" t="s">
        <v>2830</v>
      </c>
      <c r="O139" t="s">
        <v>1917</v>
      </c>
      <c r="P139" t="s">
        <v>1918</v>
      </c>
      <c r="Q139" t="s">
        <v>2830</v>
      </c>
      <c r="R139" t="s">
        <v>1919</v>
      </c>
      <c r="S139" t="s">
        <v>1920</v>
      </c>
      <c r="T139" t="s">
        <v>1921</v>
      </c>
      <c r="U139" t="s">
        <v>1922</v>
      </c>
      <c r="V139" t="s">
        <v>1923</v>
      </c>
      <c r="W139" t="s">
        <v>2830</v>
      </c>
      <c r="X139">
        <v>1</v>
      </c>
      <c r="Z139">
        <v>11</v>
      </c>
      <c r="AA139" t="s">
        <v>43</v>
      </c>
      <c r="AB139" s="1">
        <v>42579</v>
      </c>
      <c r="AC139" t="s">
        <v>2830</v>
      </c>
      <c r="AD139" t="s">
        <v>2830</v>
      </c>
      <c r="AE139" t="s">
        <v>43</v>
      </c>
      <c r="AF139" t="s">
        <v>57</v>
      </c>
    </row>
    <row r="140" spans="1:32" x14ac:dyDescent="0.3">
      <c r="A140" s="4">
        <v>158</v>
      </c>
      <c r="B140" s="5" t="s">
        <v>43</v>
      </c>
      <c r="C140" t="s">
        <v>1924</v>
      </c>
      <c r="D140" t="s">
        <v>1925</v>
      </c>
      <c r="E140" t="s">
        <v>1926</v>
      </c>
      <c r="F140" t="s">
        <v>1927</v>
      </c>
      <c r="G140" s="1">
        <v>44760</v>
      </c>
      <c r="H140">
        <v>2022</v>
      </c>
      <c r="I140" t="s">
        <v>2830</v>
      </c>
      <c r="K140">
        <v>1</v>
      </c>
      <c r="L140" t="s">
        <v>2962</v>
      </c>
      <c r="M140" t="s">
        <v>1928</v>
      </c>
      <c r="N140" t="s">
        <v>2830</v>
      </c>
      <c r="O140" t="s">
        <v>1929</v>
      </c>
      <c r="P140" t="s">
        <v>1930</v>
      </c>
      <c r="Q140" t="s">
        <v>1931</v>
      </c>
      <c r="R140" t="s">
        <v>1932</v>
      </c>
      <c r="S140" t="s">
        <v>2830</v>
      </c>
      <c r="T140" t="s">
        <v>1933</v>
      </c>
      <c r="U140" t="s">
        <v>1934</v>
      </c>
      <c r="V140" t="s">
        <v>1935</v>
      </c>
      <c r="W140" t="s">
        <v>2830</v>
      </c>
      <c r="X140">
        <v>1</v>
      </c>
      <c r="Z140">
        <v>27</v>
      </c>
      <c r="AA140" t="s">
        <v>43</v>
      </c>
      <c r="AB140" s="1">
        <v>44760</v>
      </c>
      <c r="AC140" t="s">
        <v>2830</v>
      </c>
      <c r="AD140" t="s">
        <v>2830</v>
      </c>
      <c r="AE140" t="s">
        <v>43</v>
      </c>
      <c r="AF140" t="s">
        <v>57</v>
      </c>
    </row>
    <row r="141" spans="1:32" x14ac:dyDescent="0.3">
      <c r="A141" s="3">
        <v>159</v>
      </c>
      <c r="B141" s="3" t="s">
        <v>43</v>
      </c>
      <c r="C141" t="s">
        <v>1936</v>
      </c>
      <c r="D141" t="s">
        <v>1937</v>
      </c>
      <c r="E141" t="s">
        <v>1938</v>
      </c>
      <c r="F141" t="s">
        <v>1939</v>
      </c>
      <c r="G141" s="1">
        <v>42705</v>
      </c>
      <c r="H141">
        <v>2016</v>
      </c>
      <c r="I141" t="s">
        <v>2830</v>
      </c>
      <c r="K141">
        <v>1</v>
      </c>
      <c r="L141" t="s">
        <v>2894</v>
      </c>
      <c r="M141" t="s">
        <v>1940</v>
      </c>
      <c r="N141" t="s">
        <v>2830</v>
      </c>
      <c r="O141" t="s">
        <v>1941</v>
      </c>
      <c r="P141" t="s">
        <v>1942</v>
      </c>
      <c r="Q141" t="s">
        <v>2830</v>
      </c>
      <c r="R141" t="s">
        <v>1943</v>
      </c>
      <c r="S141" t="s">
        <v>1944</v>
      </c>
      <c r="T141" t="s">
        <v>1945</v>
      </c>
      <c r="U141" t="s">
        <v>1946</v>
      </c>
      <c r="V141" t="s">
        <v>1947</v>
      </c>
      <c r="W141" t="s">
        <v>2830</v>
      </c>
      <c r="X141">
        <v>2</v>
      </c>
      <c r="Z141">
        <v>3</v>
      </c>
      <c r="AA141" t="s">
        <v>43</v>
      </c>
      <c r="AB141" s="1">
        <v>42705</v>
      </c>
      <c r="AC141" t="s">
        <v>2830</v>
      </c>
      <c r="AD141" t="s">
        <v>2830</v>
      </c>
      <c r="AE141" t="s">
        <v>43</v>
      </c>
      <c r="AF141" t="s">
        <v>57</v>
      </c>
    </row>
    <row r="142" spans="1:32" x14ac:dyDescent="0.3">
      <c r="A142" s="4">
        <v>162</v>
      </c>
      <c r="B142" s="5" t="s">
        <v>43</v>
      </c>
      <c r="C142" t="s">
        <v>1972</v>
      </c>
      <c r="D142" t="s">
        <v>1973</v>
      </c>
      <c r="E142" t="s">
        <v>1974</v>
      </c>
      <c r="F142" t="s">
        <v>1975</v>
      </c>
      <c r="G142" s="1">
        <v>43864</v>
      </c>
      <c r="H142">
        <v>2019</v>
      </c>
      <c r="I142" t="s">
        <v>2830</v>
      </c>
      <c r="K142">
        <v>379</v>
      </c>
      <c r="L142" t="s">
        <v>2965</v>
      </c>
      <c r="M142" t="s">
        <v>1976</v>
      </c>
      <c r="N142" t="s">
        <v>2830</v>
      </c>
      <c r="O142" t="s">
        <v>1977</v>
      </c>
      <c r="P142" t="s">
        <v>1978</v>
      </c>
      <c r="Q142" t="s">
        <v>2830</v>
      </c>
      <c r="R142" t="s">
        <v>1979</v>
      </c>
      <c r="S142" t="s">
        <v>1980</v>
      </c>
      <c r="T142" t="s">
        <v>2830</v>
      </c>
      <c r="U142" t="s">
        <v>1981</v>
      </c>
      <c r="V142" t="s">
        <v>1982</v>
      </c>
      <c r="W142" t="s">
        <v>2830</v>
      </c>
      <c r="X142">
        <v>13</v>
      </c>
      <c r="Z142">
        <v>14</v>
      </c>
      <c r="AA142" t="s">
        <v>43</v>
      </c>
      <c r="AB142" s="1">
        <v>43864</v>
      </c>
      <c r="AC142" t="s">
        <v>2830</v>
      </c>
      <c r="AD142" t="s">
        <v>2830</v>
      </c>
      <c r="AE142" t="s">
        <v>43</v>
      </c>
      <c r="AF142" t="s">
        <v>57</v>
      </c>
    </row>
    <row r="143" spans="1:32" x14ac:dyDescent="0.3">
      <c r="A143" s="3">
        <v>163</v>
      </c>
      <c r="B143" s="3" t="s">
        <v>43</v>
      </c>
      <c r="C143" t="s">
        <v>1983</v>
      </c>
      <c r="D143" t="s">
        <v>1984</v>
      </c>
      <c r="E143" t="s">
        <v>1985</v>
      </c>
      <c r="F143" t="s">
        <v>1986</v>
      </c>
      <c r="G143" s="1">
        <v>44692</v>
      </c>
      <c r="H143">
        <v>2022</v>
      </c>
      <c r="I143" t="s">
        <v>2830</v>
      </c>
      <c r="K143">
        <v>969</v>
      </c>
      <c r="L143" t="s">
        <v>2966</v>
      </c>
      <c r="M143" t="s">
        <v>1987</v>
      </c>
      <c r="N143" t="s">
        <v>1988</v>
      </c>
      <c r="O143" t="s">
        <v>1989</v>
      </c>
      <c r="P143" t="s">
        <v>1990</v>
      </c>
      <c r="Q143" t="s">
        <v>1991</v>
      </c>
      <c r="R143" t="s">
        <v>1992</v>
      </c>
      <c r="S143" t="s">
        <v>1993</v>
      </c>
      <c r="T143" t="s">
        <v>1994</v>
      </c>
      <c r="U143" t="s">
        <v>1995</v>
      </c>
      <c r="V143" t="s">
        <v>1996</v>
      </c>
      <c r="W143" t="s">
        <v>2830</v>
      </c>
      <c r="Z143">
        <v>22</v>
      </c>
      <c r="AA143" t="s">
        <v>43</v>
      </c>
      <c r="AB143" s="1">
        <v>44692</v>
      </c>
      <c r="AC143" t="s">
        <v>2830</v>
      </c>
      <c r="AD143" t="s">
        <v>2830</v>
      </c>
      <c r="AE143" t="s">
        <v>43</v>
      </c>
      <c r="AF143" t="s">
        <v>57</v>
      </c>
    </row>
    <row r="144" spans="1:32" x14ac:dyDescent="0.3">
      <c r="A144" s="3">
        <v>165</v>
      </c>
      <c r="B144" s="3" t="s">
        <v>43</v>
      </c>
      <c r="C144" t="s">
        <v>2009</v>
      </c>
      <c r="D144" t="s">
        <v>2010</v>
      </c>
      <c r="E144" t="s">
        <v>2011</v>
      </c>
      <c r="F144" t="s">
        <v>2012</v>
      </c>
      <c r="G144" s="1">
        <v>43415</v>
      </c>
      <c r="H144">
        <v>2018</v>
      </c>
      <c r="I144" t="s">
        <v>2830</v>
      </c>
      <c r="K144">
        <v>1</v>
      </c>
      <c r="L144" t="s">
        <v>2833</v>
      </c>
      <c r="M144" t="s">
        <v>2013</v>
      </c>
      <c r="N144" t="s">
        <v>2830</v>
      </c>
      <c r="O144" t="s">
        <v>2014</v>
      </c>
      <c r="P144" t="s">
        <v>2015</v>
      </c>
      <c r="Q144" t="s">
        <v>2830</v>
      </c>
      <c r="R144" t="s">
        <v>2016</v>
      </c>
      <c r="S144" t="s">
        <v>2830</v>
      </c>
      <c r="T144" t="s">
        <v>2017</v>
      </c>
      <c r="U144" t="s">
        <v>2018</v>
      </c>
      <c r="V144" t="s">
        <v>2019</v>
      </c>
      <c r="W144" t="s">
        <v>2830</v>
      </c>
      <c r="X144">
        <v>1</v>
      </c>
      <c r="Z144">
        <v>14</v>
      </c>
      <c r="AA144" t="s">
        <v>43</v>
      </c>
      <c r="AB144" s="1">
        <v>43415</v>
      </c>
      <c r="AC144" t="s">
        <v>2830</v>
      </c>
      <c r="AD144" t="s">
        <v>2830</v>
      </c>
      <c r="AE144" t="s">
        <v>43</v>
      </c>
      <c r="AF144" t="s">
        <v>57</v>
      </c>
    </row>
    <row r="145" spans="1:32" x14ac:dyDescent="0.3">
      <c r="A145" s="4">
        <v>166</v>
      </c>
      <c r="B145" s="5" t="s">
        <v>43</v>
      </c>
      <c r="C145" t="s">
        <v>2020</v>
      </c>
      <c r="D145" t="s">
        <v>2021</v>
      </c>
      <c r="E145" t="s">
        <v>2022</v>
      </c>
      <c r="F145" t="s">
        <v>146</v>
      </c>
      <c r="G145" s="1">
        <v>44130</v>
      </c>
      <c r="H145">
        <v>2020</v>
      </c>
      <c r="I145" t="s">
        <v>2883</v>
      </c>
      <c r="K145">
        <v>190403</v>
      </c>
      <c r="L145" t="s">
        <v>2967</v>
      </c>
      <c r="M145" t="s">
        <v>2023</v>
      </c>
      <c r="N145" t="s">
        <v>148</v>
      </c>
      <c r="O145" t="s">
        <v>2830</v>
      </c>
      <c r="P145" t="s">
        <v>2024</v>
      </c>
      <c r="Q145" t="s">
        <v>2025</v>
      </c>
      <c r="R145" t="s">
        <v>2026</v>
      </c>
      <c r="S145" t="s">
        <v>2027</v>
      </c>
      <c r="T145" t="s">
        <v>2028</v>
      </c>
      <c r="U145" t="s">
        <v>2029</v>
      </c>
      <c r="V145" t="s">
        <v>2030</v>
      </c>
      <c r="W145" t="s">
        <v>2830</v>
      </c>
      <c r="X145">
        <v>9</v>
      </c>
      <c r="Z145">
        <v>29</v>
      </c>
      <c r="AA145" t="s">
        <v>156</v>
      </c>
      <c r="AB145" s="1">
        <v>44123</v>
      </c>
      <c r="AC145" t="s">
        <v>2830</v>
      </c>
      <c r="AD145" t="s">
        <v>2830</v>
      </c>
      <c r="AE145" t="s">
        <v>43</v>
      </c>
      <c r="AF145" t="s">
        <v>44</v>
      </c>
    </row>
    <row r="146" spans="1:32" x14ac:dyDescent="0.3">
      <c r="A146" s="3">
        <v>167</v>
      </c>
      <c r="B146" s="3" t="s">
        <v>43</v>
      </c>
      <c r="C146" t="s">
        <v>2031</v>
      </c>
      <c r="D146" t="s">
        <v>2032</v>
      </c>
      <c r="E146" t="s">
        <v>2033</v>
      </c>
      <c r="F146" t="s">
        <v>2034</v>
      </c>
      <c r="G146" s="1">
        <v>44026</v>
      </c>
      <c r="H146">
        <v>2020</v>
      </c>
      <c r="I146" t="s">
        <v>2830</v>
      </c>
      <c r="K146">
        <v>1092</v>
      </c>
      <c r="L146" t="s">
        <v>2937</v>
      </c>
      <c r="M146" t="s">
        <v>2035</v>
      </c>
      <c r="N146" t="s">
        <v>2036</v>
      </c>
      <c r="O146" t="s">
        <v>2037</v>
      </c>
      <c r="P146" t="s">
        <v>2038</v>
      </c>
      <c r="Q146" t="s">
        <v>2830</v>
      </c>
      <c r="R146" t="s">
        <v>2039</v>
      </c>
      <c r="S146" t="s">
        <v>2040</v>
      </c>
      <c r="T146" t="s">
        <v>2041</v>
      </c>
      <c r="U146" t="s">
        <v>2042</v>
      </c>
      <c r="V146" t="s">
        <v>2043</v>
      </c>
      <c r="W146" t="s">
        <v>2830</v>
      </c>
      <c r="X146">
        <v>14</v>
      </c>
      <c r="Z146">
        <v>43</v>
      </c>
      <c r="AA146" t="s">
        <v>43</v>
      </c>
      <c r="AB146" s="1">
        <v>44026</v>
      </c>
      <c r="AC146" t="s">
        <v>2830</v>
      </c>
      <c r="AD146" t="s">
        <v>2830</v>
      </c>
      <c r="AE146" t="s">
        <v>43</v>
      </c>
      <c r="AF146" t="s">
        <v>57</v>
      </c>
    </row>
    <row r="147" spans="1:32" x14ac:dyDescent="0.3">
      <c r="A147" s="3">
        <v>169</v>
      </c>
      <c r="B147" s="3" t="s">
        <v>43</v>
      </c>
      <c r="C147" t="s">
        <v>2056</v>
      </c>
      <c r="D147" t="s">
        <v>2057</v>
      </c>
      <c r="E147" t="s">
        <v>2058</v>
      </c>
      <c r="F147" t="s">
        <v>2059</v>
      </c>
      <c r="G147" s="1">
        <v>43027</v>
      </c>
      <c r="H147">
        <v>2017</v>
      </c>
      <c r="I147" t="s">
        <v>2830</v>
      </c>
      <c r="K147">
        <v>1</v>
      </c>
      <c r="L147" t="s">
        <v>2833</v>
      </c>
      <c r="M147" t="s">
        <v>2060</v>
      </c>
      <c r="N147" t="s">
        <v>2830</v>
      </c>
      <c r="O147" t="s">
        <v>2061</v>
      </c>
      <c r="P147" t="s">
        <v>2062</v>
      </c>
      <c r="Q147" t="s">
        <v>2830</v>
      </c>
      <c r="R147" t="s">
        <v>2063</v>
      </c>
      <c r="S147" t="s">
        <v>2064</v>
      </c>
      <c r="T147" t="s">
        <v>2065</v>
      </c>
      <c r="U147" t="s">
        <v>2066</v>
      </c>
      <c r="V147" t="s">
        <v>2067</v>
      </c>
      <c r="W147" t="s">
        <v>2830</v>
      </c>
      <c r="X147">
        <v>2</v>
      </c>
      <c r="Z147">
        <v>22</v>
      </c>
      <c r="AA147" t="s">
        <v>43</v>
      </c>
      <c r="AB147" s="1">
        <v>43027</v>
      </c>
      <c r="AC147" t="s">
        <v>2830</v>
      </c>
      <c r="AD147" t="s">
        <v>2830</v>
      </c>
      <c r="AE147" t="s">
        <v>43</v>
      </c>
      <c r="AF147" t="s">
        <v>57</v>
      </c>
    </row>
    <row r="148" spans="1:32" x14ac:dyDescent="0.3">
      <c r="A148" s="4">
        <v>170</v>
      </c>
      <c r="B148" s="5" t="s">
        <v>43</v>
      </c>
      <c r="C148" t="s">
        <v>2068</v>
      </c>
      <c r="D148" t="s">
        <v>2069</v>
      </c>
      <c r="E148" t="s">
        <v>2070</v>
      </c>
      <c r="F148" t="s">
        <v>2071</v>
      </c>
      <c r="G148" s="1">
        <v>44720</v>
      </c>
      <c r="H148">
        <v>2022</v>
      </c>
      <c r="I148" t="s">
        <v>2830</v>
      </c>
      <c r="K148">
        <v>577</v>
      </c>
      <c r="L148" t="s">
        <v>2969</v>
      </c>
      <c r="M148" t="s">
        <v>2072</v>
      </c>
      <c r="N148" t="s">
        <v>2073</v>
      </c>
      <c r="O148" t="s">
        <v>2074</v>
      </c>
      <c r="P148" t="s">
        <v>2075</v>
      </c>
      <c r="Q148" t="s">
        <v>2830</v>
      </c>
      <c r="R148" t="s">
        <v>2076</v>
      </c>
      <c r="S148" t="s">
        <v>2077</v>
      </c>
      <c r="T148" t="s">
        <v>2078</v>
      </c>
      <c r="U148" t="s">
        <v>2830</v>
      </c>
      <c r="V148" t="s">
        <v>2830</v>
      </c>
      <c r="W148" t="s">
        <v>2830</v>
      </c>
      <c r="Z148">
        <v>23</v>
      </c>
      <c r="AA148" t="s">
        <v>43</v>
      </c>
      <c r="AB148" s="1">
        <v>44720</v>
      </c>
      <c r="AC148" t="s">
        <v>2830</v>
      </c>
      <c r="AD148" t="s">
        <v>2830</v>
      </c>
      <c r="AE148" t="s">
        <v>43</v>
      </c>
      <c r="AF148" t="s">
        <v>57</v>
      </c>
    </row>
    <row r="149" spans="1:32" x14ac:dyDescent="0.3">
      <c r="A149" s="3">
        <v>171</v>
      </c>
      <c r="B149" s="3" t="s">
        <v>43</v>
      </c>
      <c r="C149" t="s">
        <v>2079</v>
      </c>
      <c r="D149" t="s">
        <v>2080</v>
      </c>
      <c r="E149" t="s">
        <v>2081</v>
      </c>
      <c r="F149" t="s">
        <v>2082</v>
      </c>
      <c r="G149" s="1">
        <v>44518</v>
      </c>
      <c r="H149">
        <v>2021</v>
      </c>
      <c r="I149" t="s">
        <v>2830</v>
      </c>
      <c r="K149">
        <v>204</v>
      </c>
      <c r="L149" t="s">
        <v>2970</v>
      </c>
      <c r="M149" t="s">
        <v>2083</v>
      </c>
      <c r="N149" t="s">
        <v>2830</v>
      </c>
      <c r="O149" t="s">
        <v>2084</v>
      </c>
      <c r="P149" t="s">
        <v>2085</v>
      </c>
      <c r="Q149" t="s">
        <v>2830</v>
      </c>
      <c r="R149" t="s">
        <v>2086</v>
      </c>
      <c r="S149" t="s">
        <v>2087</v>
      </c>
      <c r="T149" t="s">
        <v>2088</v>
      </c>
      <c r="U149" t="s">
        <v>2089</v>
      </c>
      <c r="V149" t="s">
        <v>2090</v>
      </c>
      <c r="W149" t="s">
        <v>2830</v>
      </c>
      <c r="Z149">
        <v>7</v>
      </c>
      <c r="AA149" t="s">
        <v>43</v>
      </c>
      <c r="AB149" s="1">
        <v>44518</v>
      </c>
      <c r="AC149" t="s">
        <v>2830</v>
      </c>
      <c r="AD149" t="s">
        <v>2830</v>
      </c>
      <c r="AE149" t="s">
        <v>43</v>
      </c>
      <c r="AF149" t="s">
        <v>57</v>
      </c>
    </row>
    <row r="150" spans="1:32" x14ac:dyDescent="0.3">
      <c r="A150" s="4">
        <v>172</v>
      </c>
      <c r="B150" s="5" t="s">
        <v>43</v>
      </c>
      <c r="C150" t="s">
        <v>2091</v>
      </c>
      <c r="D150" t="s">
        <v>2092</v>
      </c>
      <c r="E150" t="s">
        <v>2093</v>
      </c>
      <c r="F150" t="s">
        <v>146</v>
      </c>
      <c r="G150" s="1">
        <v>43747</v>
      </c>
      <c r="H150">
        <v>2019</v>
      </c>
      <c r="I150" t="s">
        <v>2887</v>
      </c>
      <c r="K150">
        <v>142692</v>
      </c>
      <c r="L150" t="s">
        <v>2971</v>
      </c>
      <c r="M150" t="s">
        <v>2094</v>
      </c>
      <c r="N150" t="s">
        <v>148</v>
      </c>
      <c r="O150" t="s">
        <v>2830</v>
      </c>
      <c r="P150" t="s">
        <v>2095</v>
      </c>
      <c r="Q150" t="s">
        <v>2096</v>
      </c>
      <c r="R150" t="s">
        <v>2097</v>
      </c>
      <c r="S150" t="s">
        <v>2098</v>
      </c>
      <c r="T150" t="s">
        <v>2099</v>
      </c>
      <c r="U150" t="s">
        <v>2100</v>
      </c>
      <c r="V150" t="s">
        <v>2101</v>
      </c>
      <c r="W150" t="s">
        <v>2830</v>
      </c>
      <c r="X150">
        <v>9</v>
      </c>
      <c r="Z150">
        <v>28</v>
      </c>
      <c r="AA150" t="s">
        <v>156</v>
      </c>
      <c r="AB150" s="1">
        <v>43738</v>
      </c>
      <c r="AC150" t="s">
        <v>2830</v>
      </c>
      <c r="AD150" t="s">
        <v>2830</v>
      </c>
      <c r="AE150" t="s">
        <v>43</v>
      </c>
      <c r="AF150" t="s">
        <v>44</v>
      </c>
    </row>
    <row r="151" spans="1:32" x14ac:dyDescent="0.3">
      <c r="A151" s="3">
        <v>173</v>
      </c>
      <c r="B151" s="3" t="s">
        <v>43</v>
      </c>
      <c r="C151" t="s">
        <v>2102</v>
      </c>
      <c r="D151" t="s">
        <v>1756</v>
      </c>
      <c r="E151" t="s">
        <v>1757</v>
      </c>
      <c r="F151" t="s">
        <v>146</v>
      </c>
      <c r="G151" s="1">
        <v>44476</v>
      </c>
      <c r="H151">
        <v>2021</v>
      </c>
      <c r="I151" t="s">
        <v>2839</v>
      </c>
      <c r="K151">
        <v>135266</v>
      </c>
      <c r="L151" t="s">
        <v>2972</v>
      </c>
      <c r="M151" t="s">
        <v>2103</v>
      </c>
      <c r="N151" t="s">
        <v>148</v>
      </c>
      <c r="O151" t="s">
        <v>2830</v>
      </c>
      <c r="P151" t="s">
        <v>2104</v>
      </c>
      <c r="Q151" t="s">
        <v>1760</v>
      </c>
      <c r="R151" t="s">
        <v>2105</v>
      </c>
      <c r="S151" t="s">
        <v>2106</v>
      </c>
      <c r="T151" t="s">
        <v>2107</v>
      </c>
      <c r="U151" t="s">
        <v>2108</v>
      </c>
      <c r="V151" t="s">
        <v>2109</v>
      </c>
      <c r="W151" t="s">
        <v>2830</v>
      </c>
      <c r="X151">
        <v>2</v>
      </c>
      <c r="Z151">
        <v>33</v>
      </c>
      <c r="AA151" t="s">
        <v>156</v>
      </c>
      <c r="AB151" s="1">
        <v>44466</v>
      </c>
      <c r="AC151" t="s">
        <v>2830</v>
      </c>
      <c r="AD151" t="s">
        <v>2830</v>
      </c>
      <c r="AE151" t="s">
        <v>43</v>
      </c>
      <c r="AF151" t="s">
        <v>44</v>
      </c>
    </row>
    <row r="152" spans="1:32" x14ac:dyDescent="0.3">
      <c r="A152" s="4">
        <v>174</v>
      </c>
      <c r="B152" s="5" t="s">
        <v>43</v>
      </c>
      <c r="C152" t="s">
        <v>2110</v>
      </c>
      <c r="D152" t="s">
        <v>2111</v>
      </c>
      <c r="E152" t="s">
        <v>2112</v>
      </c>
      <c r="F152" t="s">
        <v>2113</v>
      </c>
      <c r="G152" s="1">
        <v>43899</v>
      </c>
      <c r="H152">
        <v>2019</v>
      </c>
      <c r="I152" t="s">
        <v>2830</v>
      </c>
      <c r="K152">
        <v>63</v>
      </c>
      <c r="L152" t="s">
        <v>2973</v>
      </c>
      <c r="M152" t="s">
        <v>2114</v>
      </c>
      <c r="N152" t="s">
        <v>2830</v>
      </c>
      <c r="O152" t="s">
        <v>2115</v>
      </c>
      <c r="P152" t="s">
        <v>2116</v>
      </c>
      <c r="Q152" t="s">
        <v>2830</v>
      </c>
      <c r="R152" t="s">
        <v>2117</v>
      </c>
      <c r="S152" t="s">
        <v>2118</v>
      </c>
      <c r="T152" t="s">
        <v>2119</v>
      </c>
      <c r="U152" t="s">
        <v>2120</v>
      </c>
      <c r="V152" t="s">
        <v>2121</v>
      </c>
      <c r="W152" t="s">
        <v>2830</v>
      </c>
      <c r="X152">
        <v>1</v>
      </c>
      <c r="Z152">
        <v>7</v>
      </c>
      <c r="AA152" t="s">
        <v>43</v>
      </c>
      <c r="AB152" s="1">
        <v>43899</v>
      </c>
      <c r="AC152" t="s">
        <v>2830</v>
      </c>
      <c r="AD152" t="s">
        <v>2830</v>
      </c>
      <c r="AE152" t="s">
        <v>43</v>
      </c>
      <c r="AF152" t="s">
        <v>57</v>
      </c>
    </row>
    <row r="153" spans="1:32" x14ac:dyDescent="0.3">
      <c r="A153" s="3">
        <v>175</v>
      </c>
      <c r="B153" s="3" t="s">
        <v>43</v>
      </c>
      <c r="C153" t="s">
        <v>2122</v>
      </c>
      <c r="D153" t="s">
        <v>2123</v>
      </c>
      <c r="E153" t="s">
        <v>2124</v>
      </c>
      <c r="F153" t="s">
        <v>2125</v>
      </c>
      <c r="G153" s="1">
        <v>43970</v>
      </c>
      <c r="H153">
        <v>2019</v>
      </c>
      <c r="I153" t="s">
        <v>2830</v>
      </c>
      <c r="K153">
        <v>309</v>
      </c>
      <c r="L153" t="s">
        <v>2974</v>
      </c>
      <c r="M153" t="s">
        <v>2126</v>
      </c>
      <c r="N153" t="s">
        <v>2830</v>
      </c>
      <c r="O153" t="s">
        <v>2127</v>
      </c>
      <c r="P153" t="s">
        <v>2128</v>
      </c>
      <c r="Q153" t="s">
        <v>2830</v>
      </c>
      <c r="R153" t="s">
        <v>2129</v>
      </c>
      <c r="S153" t="s">
        <v>2130</v>
      </c>
      <c r="T153" t="s">
        <v>2131</v>
      </c>
      <c r="U153" t="s">
        <v>2132</v>
      </c>
      <c r="V153" t="s">
        <v>2133</v>
      </c>
      <c r="W153" t="s">
        <v>2830</v>
      </c>
      <c r="Z153">
        <v>19</v>
      </c>
      <c r="AA153" t="s">
        <v>43</v>
      </c>
      <c r="AB153" s="1">
        <v>43970</v>
      </c>
      <c r="AC153" t="s">
        <v>2830</v>
      </c>
      <c r="AD153" t="s">
        <v>2830</v>
      </c>
      <c r="AE153" t="s">
        <v>43</v>
      </c>
      <c r="AF153" t="s">
        <v>57</v>
      </c>
    </row>
    <row r="154" spans="1:32" x14ac:dyDescent="0.3">
      <c r="A154" s="4">
        <v>176</v>
      </c>
      <c r="B154" s="5" t="s">
        <v>43</v>
      </c>
      <c r="C154" t="s">
        <v>2134</v>
      </c>
      <c r="D154" t="s">
        <v>2135</v>
      </c>
      <c r="E154" t="s">
        <v>2136</v>
      </c>
      <c r="F154" t="s">
        <v>2137</v>
      </c>
      <c r="G154" s="1">
        <v>43398</v>
      </c>
      <c r="H154">
        <v>2018</v>
      </c>
      <c r="I154" t="s">
        <v>2830</v>
      </c>
      <c r="K154">
        <v>263</v>
      </c>
      <c r="L154" t="s">
        <v>2975</v>
      </c>
      <c r="M154" t="s">
        <v>2138</v>
      </c>
      <c r="N154" t="s">
        <v>2139</v>
      </c>
      <c r="O154" t="s">
        <v>2140</v>
      </c>
      <c r="P154" t="s">
        <v>2141</v>
      </c>
      <c r="Q154" t="s">
        <v>2830</v>
      </c>
      <c r="R154" t="s">
        <v>2142</v>
      </c>
      <c r="S154" t="s">
        <v>2830</v>
      </c>
      <c r="T154" t="s">
        <v>2143</v>
      </c>
      <c r="U154" t="s">
        <v>2144</v>
      </c>
      <c r="V154" t="s">
        <v>2145</v>
      </c>
      <c r="W154" t="s">
        <v>2830</v>
      </c>
      <c r="X154">
        <v>5</v>
      </c>
      <c r="Z154">
        <v>6</v>
      </c>
      <c r="AA154" t="s">
        <v>43</v>
      </c>
      <c r="AB154" s="1">
        <v>43398</v>
      </c>
      <c r="AC154" t="s">
        <v>2830</v>
      </c>
      <c r="AD154" t="s">
        <v>2830</v>
      </c>
      <c r="AE154" t="s">
        <v>43</v>
      </c>
      <c r="AF154" t="s">
        <v>57</v>
      </c>
    </row>
    <row r="155" spans="1:32" x14ac:dyDescent="0.3">
      <c r="A155" s="3">
        <v>179</v>
      </c>
      <c r="B155" s="3" t="s">
        <v>43</v>
      </c>
      <c r="C155" t="s">
        <v>2167</v>
      </c>
      <c r="D155" t="s">
        <v>2168</v>
      </c>
      <c r="E155" t="s">
        <v>2169</v>
      </c>
      <c r="F155" t="s">
        <v>2170</v>
      </c>
      <c r="G155" s="1">
        <v>42278</v>
      </c>
      <c r="H155">
        <v>2015</v>
      </c>
      <c r="I155" t="s">
        <v>2830</v>
      </c>
      <c r="K155">
        <v>536</v>
      </c>
      <c r="L155" t="s">
        <v>2978</v>
      </c>
      <c r="M155" t="s">
        <v>2171</v>
      </c>
      <c r="N155" t="s">
        <v>1674</v>
      </c>
      <c r="O155" t="s">
        <v>2172</v>
      </c>
      <c r="P155" t="s">
        <v>2173</v>
      </c>
      <c r="Q155" t="s">
        <v>2830</v>
      </c>
      <c r="R155" t="s">
        <v>2174</v>
      </c>
      <c r="S155" t="s">
        <v>2175</v>
      </c>
      <c r="T155" t="s">
        <v>2176</v>
      </c>
      <c r="U155" t="s">
        <v>2177</v>
      </c>
      <c r="V155" t="s">
        <v>2178</v>
      </c>
      <c r="W155" t="s">
        <v>2830</v>
      </c>
      <c r="X155">
        <v>3</v>
      </c>
      <c r="Z155">
        <v>15</v>
      </c>
      <c r="AA155" t="s">
        <v>43</v>
      </c>
      <c r="AB155" s="1">
        <v>42278</v>
      </c>
      <c r="AC155" t="s">
        <v>2830</v>
      </c>
      <c r="AD155" t="s">
        <v>2830</v>
      </c>
      <c r="AE155" t="s">
        <v>43</v>
      </c>
      <c r="AF155" t="s">
        <v>57</v>
      </c>
    </row>
    <row r="156" spans="1:32" x14ac:dyDescent="0.3">
      <c r="A156" s="4">
        <v>180</v>
      </c>
      <c r="B156" s="5" t="s">
        <v>43</v>
      </c>
      <c r="C156" t="s">
        <v>2179</v>
      </c>
      <c r="D156" t="s">
        <v>2180</v>
      </c>
      <c r="E156" t="s">
        <v>2181</v>
      </c>
      <c r="F156" t="s">
        <v>2182</v>
      </c>
      <c r="G156" s="1">
        <v>44412</v>
      </c>
      <c r="H156">
        <v>2021</v>
      </c>
      <c r="I156" t="s">
        <v>2830</v>
      </c>
      <c r="K156">
        <v>15</v>
      </c>
      <c r="L156" t="s">
        <v>2845</v>
      </c>
      <c r="M156" t="s">
        <v>2183</v>
      </c>
      <c r="N156" t="s">
        <v>2184</v>
      </c>
      <c r="O156" t="s">
        <v>2185</v>
      </c>
      <c r="P156" t="s">
        <v>2186</v>
      </c>
      <c r="Q156" t="s">
        <v>2830</v>
      </c>
      <c r="R156" t="s">
        <v>2187</v>
      </c>
      <c r="S156" t="s">
        <v>2188</v>
      </c>
      <c r="T156" t="s">
        <v>2189</v>
      </c>
      <c r="U156" t="s">
        <v>2190</v>
      </c>
      <c r="V156" t="s">
        <v>2191</v>
      </c>
      <c r="W156" t="s">
        <v>2830</v>
      </c>
      <c r="Z156">
        <v>22</v>
      </c>
      <c r="AA156" t="s">
        <v>43</v>
      </c>
      <c r="AB156" s="1">
        <v>44412</v>
      </c>
      <c r="AC156" t="s">
        <v>2830</v>
      </c>
      <c r="AD156" t="s">
        <v>2830</v>
      </c>
      <c r="AE156" t="s">
        <v>43</v>
      </c>
      <c r="AF156" t="s">
        <v>57</v>
      </c>
    </row>
    <row r="157" spans="1:32" x14ac:dyDescent="0.3">
      <c r="A157" s="3">
        <v>181</v>
      </c>
      <c r="B157" s="3" t="s">
        <v>43</v>
      </c>
      <c r="C157" t="s">
        <v>2192</v>
      </c>
      <c r="D157" t="s">
        <v>2193</v>
      </c>
      <c r="E157" t="s">
        <v>2194</v>
      </c>
      <c r="F157" t="s">
        <v>2195</v>
      </c>
      <c r="G157" s="1">
        <v>44461</v>
      </c>
      <c r="H157">
        <v>2021</v>
      </c>
      <c r="I157" t="s">
        <v>2830</v>
      </c>
      <c r="K157">
        <v>1</v>
      </c>
      <c r="L157" t="s">
        <v>2887</v>
      </c>
      <c r="M157" t="s">
        <v>2196</v>
      </c>
      <c r="N157" t="s">
        <v>1870</v>
      </c>
      <c r="O157" t="s">
        <v>2197</v>
      </c>
      <c r="P157" t="s">
        <v>2198</v>
      </c>
      <c r="Q157" t="s">
        <v>2199</v>
      </c>
      <c r="R157" t="s">
        <v>2200</v>
      </c>
      <c r="S157" t="s">
        <v>2201</v>
      </c>
      <c r="T157" t="s">
        <v>2202</v>
      </c>
      <c r="U157" t="s">
        <v>2203</v>
      </c>
      <c r="V157" t="s">
        <v>2204</v>
      </c>
      <c r="W157" t="s">
        <v>2830</v>
      </c>
      <c r="Z157">
        <v>20</v>
      </c>
      <c r="AA157" t="s">
        <v>43</v>
      </c>
      <c r="AB157" s="1">
        <v>44461</v>
      </c>
      <c r="AC157" t="s">
        <v>2830</v>
      </c>
      <c r="AD157" t="s">
        <v>2830</v>
      </c>
      <c r="AE157" t="s">
        <v>43</v>
      </c>
      <c r="AF157" t="s">
        <v>57</v>
      </c>
    </row>
    <row r="158" spans="1:32" x14ac:dyDescent="0.3">
      <c r="A158" s="4">
        <v>182</v>
      </c>
      <c r="B158" s="5" t="s">
        <v>43</v>
      </c>
      <c r="C158" t="s">
        <v>2205</v>
      </c>
      <c r="D158" t="s">
        <v>2206</v>
      </c>
      <c r="E158" t="s">
        <v>2207</v>
      </c>
      <c r="F158" t="s">
        <v>2208</v>
      </c>
      <c r="G158" s="1">
        <v>43944</v>
      </c>
      <c r="H158">
        <v>2019</v>
      </c>
      <c r="I158" t="s">
        <v>2830</v>
      </c>
      <c r="K158">
        <v>1</v>
      </c>
      <c r="L158" t="s">
        <v>2833</v>
      </c>
      <c r="M158" t="s">
        <v>2209</v>
      </c>
      <c r="N158" t="s">
        <v>2830</v>
      </c>
      <c r="O158" t="s">
        <v>2210</v>
      </c>
      <c r="P158" t="s">
        <v>2211</v>
      </c>
      <c r="Q158" t="s">
        <v>2830</v>
      </c>
      <c r="R158" t="s">
        <v>2212</v>
      </c>
      <c r="S158" t="s">
        <v>2213</v>
      </c>
      <c r="T158" t="s">
        <v>2214</v>
      </c>
      <c r="U158" t="s">
        <v>2215</v>
      </c>
      <c r="V158" t="s">
        <v>2216</v>
      </c>
      <c r="W158" t="s">
        <v>2830</v>
      </c>
      <c r="Z158">
        <v>15</v>
      </c>
      <c r="AA158" t="s">
        <v>43</v>
      </c>
      <c r="AB158" s="1">
        <v>43944</v>
      </c>
      <c r="AC158" t="s">
        <v>2830</v>
      </c>
      <c r="AD158" t="s">
        <v>2830</v>
      </c>
      <c r="AE158" t="s">
        <v>43</v>
      </c>
      <c r="AF158" t="s">
        <v>57</v>
      </c>
    </row>
    <row r="159" spans="1:32" x14ac:dyDescent="0.3">
      <c r="A159" s="3">
        <v>183</v>
      </c>
      <c r="B159" s="3" t="s">
        <v>43</v>
      </c>
      <c r="C159" t="s">
        <v>2217</v>
      </c>
      <c r="D159" t="s">
        <v>2218</v>
      </c>
      <c r="E159" t="s">
        <v>2219</v>
      </c>
      <c r="F159" t="s">
        <v>2220</v>
      </c>
      <c r="G159" s="1">
        <v>41452</v>
      </c>
      <c r="H159">
        <v>2013</v>
      </c>
      <c r="I159" t="s">
        <v>2830</v>
      </c>
      <c r="K159">
        <v>1</v>
      </c>
      <c r="L159" t="s">
        <v>2883</v>
      </c>
      <c r="M159" t="s">
        <v>2221</v>
      </c>
      <c r="N159" t="s">
        <v>2222</v>
      </c>
      <c r="O159" t="s">
        <v>2223</v>
      </c>
      <c r="P159" t="s">
        <v>2224</v>
      </c>
      <c r="Q159" t="s">
        <v>2830</v>
      </c>
      <c r="R159" t="s">
        <v>2225</v>
      </c>
      <c r="S159" t="s">
        <v>2830</v>
      </c>
      <c r="T159" t="s">
        <v>2226</v>
      </c>
      <c r="U159" t="s">
        <v>2227</v>
      </c>
      <c r="V159" t="s">
        <v>2228</v>
      </c>
      <c r="W159" t="s">
        <v>2830</v>
      </c>
      <c r="Z159">
        <v>9</v>
      </c>
      <c r="AA159" t="s">
        <v>43</v>
      </c>
      <c r="AB159" s="1">
        <v>41452</v>
      </c>
      <c r="AC159" t="s">
        <v>2830</v>
      </c>
      <c r="AD159" t="s">
        <v>2830</v>
      </c>
      <c r="AE159" t="s">
        <v>43</v>
      </c>
      <c r="AF159" t="s">
        <v>57</v>
      </c>
    </row>
    <row r="160" spans="1:32" x14ac:dyDescent="0.3">
      <c r="A160" s="4">
        <v>184</v>
      </c>
      <c r="B160" s="5" t="s">
        <v>43</v>
      </c>
      <c r="C160" t="s">
        <v>2229</v>
      </c>
      <c r="D160" t="s">
        <v>2230</v>
      </c>
      <c r="E160" t="s">
        <v>2231</v>
      </c>
      <c r="F160" t="s">
        <v>2232</v>
      </c>
      <c r="G160" s="1">
        <v>43881</v>
      </c>
      <c r="H160">
        <v>2019</v>
      </c>
      <c r="I160" t="s">
        <v>2830</v>
      </c>
      <c r="K160">
        <v>48</v>
      </c>
      <c r="L160" t="s">
        <v>2873</v>
      </c>
      <c r="M160" t="s">
        <v>2233</v>
      </c>
      <c r="N160" t="s">
        <v>2830</v>
      </c>
      <c r="O160" t="s">
        <v>2234</v>
      </c>
      <c r="P160" t="s">
        <v>2235</v>
      </c>
      <c r="Q160" t="s">
        <v>2830</v>
      </c>
      <c r="R160" t="s">
        <v>2236</v>
      </c>
      <c r="S160" t="s">
        <v>2237</v>
      </c>
      <c r="T160" t="s">
        <v>2238</v>
      </c>
      <c r="U160" t="s">
        <v>2239</v>
      </c>
      <c r="V160" t="s">
        <v>2240</v>
      </c>
      <c r="W160" t="s">
        <v>2830</v>
      </c>
      <c r="Z160">
        <v>20</v>
      </c>
      <c r="AA160" t="s">
        <v>43</v>
      </c>
      <c r="AB160" s="1">
        <v>43881</v>
      </c>
      <c r="AC160" t="s">
        <v>2830</v>
      </c>
      <c r="AD160" t="s">
        <v>2830</v>
      </c>
      <c r="AE160" t="s">
        <v>43</v>
      </c>
      <c r="AF160" t="s">
        <v>57</v>
      </c>
    </row>
    <row r="161" spans="1:32" x14ac:dyDescent="0.3">
      <c r="A161" s="3">
        <v>185</v>
      </c>
      <c r="B161" s="3" t="s">
        <v>43</v>
      </c>
      <c r="C161" t="s">
        <v>2241</v>
      </c>
      <c r="D161" t="s">
        <v>2242</v>
      </c>
      <c r="E161" t="s">
        <v>2243</v>
      </c>
      <c r="F161" t="s">
        <v>2244</v>
      </c>
      <c r="G161" s="1">
        <v>41809</v>
      </c>
      <c r="H161">
        <v>2014</v>
      </c>
      <c r="I161" t="s">
        <v>2830</v>
      </c>
      <c r="K161">
        <v>1</v>
      </c>
      <c r="L161" t="s">
        <v>2894</v>
      </c>
      <c r="M161" t="s">
        <v>2245</v>
      </c>
      <c r="N161" t="s">
        <v>2246</v>
      </c>
      <c r="O161" t="s">
        <v>2247</v>
      </c>
      <c r="P161" t="s">
        <v>2248</v>
      </c>
      <c r="Q161" t="s">
        <v>2830</v>
      </c>
      <c r="R161" t="s">
        <v>2249</v>
      </c>
      <c r="S161" t="s">
        <v>2250</v>
      </c>
      <c r="T161" t="s">
        <v>2251</v>
      </c>
      <c r="U161" t="s">
        <v>2252</v>
      </c>
      <c r="V161" t="s">
        <v>2253</v>
      </c>
      <c r="W161" t="s">
        <v>2830</v>
      </c>
      <c r="X161">
        <v>4</v>
      </c>
      <c r="Z161">
        <v>14</v>
      </c>
      <c r="AA161" t="s">
        <v>43</v>
      </c>
      <c r="AB161" s="1">
        <v>41809</v>
      </c>
      <c r="AC161" t="s">
        <v>2830</v>
      </c>
      <c r="AD161" t="s">
        <v>2830</v>
      </c>
      <c r="AE161" t="s">
        <v>43</v>
      </c>
      <c r="AF161" t="s">
        <v>57</v>
      </c>
    </row>
    <row r="162" spans="1:32" x14ac:dyDescent="0.3">
      <c r="A162" s="4">
        <v>186</v>
      </c>
      <c r="B162" s="5" t="s">
        <v>43</v>
      </c>
      <c r="C162" t="s">
        <v>2254</v>
      </c>
      <c r="D162" t="s">
        <v>2255</v>
      </c>
      <c r="E162" t="s">
        <v>2256</v>
      </c>
      <c r="F162" t="s">
        <v>2257</v>
      </c>
      <c r="G162" s="1">
        <v>43984</v>
      </c>
      <c r="H162">
        <v>2019</v>
      </c>
      <c r="I162" t="s">
        <v>2830</v>
      </c>
      <c r="K162">
        <v>107</v>
      </c>
      <c r="L162" t="s">
        <v>2979</v>
      </c>
      <c r="M162" t="s">
        <v>2258</v>
      </c>
      <c r="N162" t="s">
        <v>2830</v>
      </c>
      <c r="O162" t="s">
        <v>2259</v>
      </c>
      <c r="P162" t="s">
        <v>2260</v>
      </c>
      <c r="Q162" t="s">
        <v>2830</v>
      </c>
      <c r="R162" t="s">
        <v>2261</v>
      </c>
      <c r="S162" t="s">
        <v>2262</v>
      </c>
      <c r="T162" t="s">
        <v>2830</v>
      </c>
      <c r="U162" t="s">
        <v>2263</v>
      </c>
      <c r="V162" t="s">
        <v>2264</v>
      </c>
      <c r="W162" t="s">
        <v>2830</v>
      </c>
      <c r="X162">
        <v>1</v>
      </c>
      <c r="Z162">
        <v>37</v>
      </c>
      <c r="AA162" t="s">
        <v>43</v>
      </c>
      <c r="AB162" s="1">
        <v>43984</v>
      </c>
      <c r="AC162" t="s">
        <v>2830</v>
      </c>
      <c r="AD162" t="s">
        <v>2830</v>
      </c>
      <c r="AE162" t="s">
        <v>43</v>
      </c>
      <c r="AF162" t="s">
        <v>57</v>
      </c>
    </row>
    <row r="163" spans="1:32" x14ac:dyDescent="0.3">
      <c r="A163" s="3">
        <v>187</v>
      </c>
      <c r="B163" s="3" t="s">
        <v>43</v>
      </c>
      <c r="C163" t="s">
        <v>2265</v>
      </c>
      <c r="D163" t="s">
        <v>2266</v>
      </c>
      <c r="E163" t="s">
        <v>2267</v>
      </c>
      <c r="F163" t="s">
        <v>1951</v>
      </c>
      <c r="G163" s="1">
        <v>44530</v>
      </c>
      <c r="H163">
        <v>2021</v>
      </c>
      <c r="I163" t="s">
        <v>2856</v>
      </c>
      <c r="J163">
        <v>4</v>
      </c>
      <c r="K163">
        <v>1581</v>
      </c>
      <c r="L163" t="s">
        <v>2980</v>
      </c>
      <c r="M163" t="s">
        <v>2268</v>
      </c>
      <c r="N163" t="s">
        <v>1953</v>
      </c>
      <c r="O163" t="s">
        <v>2830</v>
      </c>
      <c r="P163" t="s">
        <v>2269</v>
      </c>
      <c r="Q163" t="s">
        <v>2270</v>
      </c>
      <c r="R163" t="s">
        <v>2271</v>
      </c>
      <c r="S163" t="s">
        <v>2272</v>
      </c>
      <c r="T163" t="s">
        <v>2273</v>
      </c>
      <c r="U163" t="s">
        <v>2274</v>
      </c>
      <c r="V163" t="s">
        <v>2275</v>
      </c>
      <c r="W163" t="s">
        <v>2830</v>
      </c>
      <c r="X163">
        <v>8</v>
      </c>
      <c r="Z163">
        <v>32</v>
      </c>
      <c r="AA163" t="s">
        <v>43</v>
      </c>
      <c r="AB163" s="1">
        <v>44378</v>
      </c>
      <c r="AC163" t="s">
        <v>2830</v>
      </c>
      <c r="AD163" t="s">
        <v>2830</v>
      </c>
      <c r="AE163" t="s">
        <v>43</v>
      </c>
      <c r="AF163" t="s">
        <v>44</v>
      </c>
    </row>
    <row r="164" spans="1:32" x14ac:dyDescent="0.3">
      <c r="A164" s="3">
        <v>189</v>
      </c>
      <c r="B164" s="3" t="s">
        <v>43</v>
      </c>
      <c r="C164" t="s">
        <v>2287</v>
      </c>
      <c r="D164" t="s">
        <v>2288</v>
      </c>
      <c r="E164" t="s">
        <v>2289</v>
      </c>
      <c r="F164" t="s">
        <v>2290</v>
      </c>
      <c r="G164" s="1">
        <v>41120</v>
      </c>
      <c r="H164">
        <v>2012</v>
      </c>
      <c r="I164" t="s">
        <v>2830</v>
      </c>
      <c r="K164">
        <v>5</v>
      </c>
      <c r="L164" t="s">
        <v>2883</v>
      </c>
      <c r="M164" t="s">
        <v>2291</v>
      </c>
      <c r="N164" t="s">
        <v>2292</v>
      </c>
      <c r="O164" t="s">
        <v>2293</v>
      </c>
      <c r="P164" t="s">
        <v>2294</v>
      </c>
      <c r="Q164" t="s">
        <v>2830</v>
      </c>
      <c r="R164" t="s">
        <v>2295</v>
      </c>
      <c r="S164" t="s">
        <v>2830</v>
      </c>
      <c r="T164" t="s">
        <v>2296</v>
      </c>
      <c r="U164" t="s">
        <v>2297</v>
      </c>
      <c r="V164" t="s">
        <v>2298</v>
      </c>
      <c r="W164" t="s">
        <v>2830</v>
      </c>
      <c r="X164">
        <v>16</v>
      </c>
      <c r="Z164">
        <v>13</v>
      </c>
      <c r="AA164" t="s">
        <v>43</v>
      </c>
      <c r="AB164" s="1">
        <v>41120</v>
      </c>
      <c r="AC164" t="s">
        <v>2830</v>
      </c>
      <c r="AD164" t="s">
        <v>2830</v>
      </c>
      <c r="AE164" t="s">
        <v>43</v>
      </c>
      <c r="AF164" t="s">
        <v>57</v>
      </c>
    </row>
    <row r="165" spans="1:32" x14ac:dyDescent="0.3">
      <c r="A165" s="4">
        <v>190</v>
      </c>
      <c r="B165" s="5" t="s">
        <v>43</v>
      </c>
      <c r="C165" t="s">
        <v>2299</v>
      </c>
      <c r="D165" t="s">
        <v>2300</v>
      </c>
      <c r="E165" t="s">
        <v>2301</v>
      </c>
      <c r="F165" t="s">
        <v>2302</v>
      </c>
      <c r="G165" s="1">
        <v>41085</v>
      </c>
      <c r="H165">
        <v>2012</v>
      </c>
      <c r="I165" t="s">
        <v>2830</v>
      </c>
      <c r="K165">
        <v>75</v>
      </c>
      <c r="L165" t="s">
        <v>2954</v>
      </c>
      <c r="M165" t="s">
        <v>2303</v>
      </c>
      <c r="N165" t="s">
        <v>2830</v>
      </c>
      <c r="O165" t="s">
        <v>2304</v>
      </c>
      <c r="P165" t="s">
        <v>2305</v>
      </c>
      <c r="Q165" t="s">
        <v>2830</v>
      </c>
      <c r="R165" t="s">
        <v>2306</v>
      </c>
      <c r="S165" t="s">
        <v>2307</v>
      </c>
      <c r="T165" t="s">
        <v>2308</v>
      </c>
      <c r="U165" t="s">
        <v>2309</v>
      </c>
      <c r="V165" t="s">
        <v>2310</v>
      </c>
      <c r="W165" t="s">
        <v>2830</v>
      </c>
      <c r="X165">
        <v>22</v>
      </c>
      <c r="Z165">
        <v>10</v>
      </c>
      <c r="AA165" t="s">
        <v>43</v>
      </c>
      <c r="AB165" s="1">
        <v>41085</v>
      </c>
      <c r="AC165" t="s">
        <v>2830</v>
      </c>
      <c r="AD165" t="s">
        <v>2830</v>
      </c>
      <c r="AE165" t="s">
        <v>43</v>
      </c>
      <c r="AF165" t="s">
        <v>57</v>
      </c>
    </row>
    <row r="166" spans="1:32" x14ac:dyDescent="0.3">
      <c r="A166" s="3">
        <v>191</v>
      </c>
      <c r="B166" s="3" t="s">
        <v>43</v>
      </c>
      <c r="C166" t="s">
        <v>2311</v>
      </c>
      <c r="D166" t="s">
        <v>2312</v>
      </c>
      <c r="E166" t="s">
        <v>2313</v>
      </c>
      <c r="F166" t="s">
        <v>2314</v>
      </c>
      <c r="G166" s="1">
        <v>42159</v>
      </c>
      <c r="H166">
        <v>2015</v>
      </c>
      <c r="I166" t="s">
        <v>2830</v>
      </c>
      <c r="K166">
        <v>315</v>
      </c>
      <c r="L166" t="s">
        <v>2982</v>
      </c>
      <c r="M166" t="s">
        <v>2315</v>
      </c>
      <c r="N166" t="s">
        <v>2830</v>
      </c>
      <c r="O166" t="s">
        <v>2316</v>
      </c>
      <c r="P166" t="s">
        <v>2317</v>
      </c>
      <c r="Q166" t="s">
        <v>2830</v>
      </c>
      <c r="R166" t="s">
        <v>2318</v>
      </c>
      <c r="S166" t="s">
        <v>2319</v>
      </c>
      <c r="T166" t="s">
        <v>2320</v>
      </c>
      <c r="U166" t="s">
        <v>2321</v>
      </c>
      <c r="V166" t="s">
        <v>2322</v>
      </c>
      <c r="W166" t="s">
        <v>2830</v>
      </c>
      <c r="X166">
        <v>9</v>
      </c>
      <c r="Z166">
        <v>32</v>
      </c>
      <c r="AA166" t="s">
        <v>43</v>
      </c>
      <c r="AB166" s="1">
        <v>42159</v>
      </c>
      <c r="AC166" t="s">
        <v>2830</v>
      </c>
      <c r="AD166" t="s">
        <v>2830</v>
      </c>
      <c r="AE166" t="s">
        <v>43</v>
      </c>
      <c r="AF166" t="s">
        <v>57</v>
      </c>
    </row>
    <row r="167" spans="1:32" x14ac:dyDescent="0.3">
      <c r="A167" s="4">
        <v>192</v>
      </c>
      <c r="B167" s="5" t="s">
        <v>43</v>
      </c>
      <c r="C167" t="s">
        <v>2323</v>
      </c>
      <c r="D167" t="s">
        <v>2324</v>
      </c>
      <c r="E167" t="s">
        <v>2325</v>
      </c>
      <c r="F167" t="s">
        <v>109</v>
      </c>
      <c r="G167" s="1">
        <v>44755</v>
      </c>
      <c r="H167">
        <v>2022</v>
      </c>
      <c r="I167" t="s">
        <v>2845</v>
      </c>
      <c r="J167">
        <v>10</v>
      </c>
      <c r="K167">
        <v>7240</v>
      </c>
      <c r="L167" t="s">
        <v>2983</v>
      </c>
      <c r="M167" t="s">
        <v>2326</v>
      </c>
      <c r="N167" t="s">
        <v>111</v>
      </c>
      <c r="O167" t="s">
        <v>2830</v>
      </c>
      <c r="P167" t="s">
        <v>2327</v>
      </c>
      <c r="Q167" t="s">
        <v>2328</v>
      </c>
      <c r="R167" t="s">
        <v>2329</v>
      </c>
      <c r="S167" t="s">
        <v>2330</v>
      </c>
      <c r="T167" t="s">
        <v>2331</v>
      </c>
      <c r="U167" t="s">
        <v>2332</v>
      </c>
      <c r="V167" t="s">
        <v>2333</v>
      </c>
      <c r="W167" t="s">
        <v>2830</v>
      </c>
      <c r="X167">
        <v>2</v>
      </c>
      <c r="Z167">
        <v>33</v>
      </c>
      <c r="AA167" t="s">
        <v>43</v>
      </c>
      <c r="AB167" s="1">
        <v>44467</v>
      </c>
      <c r="AC167" t="s">
        <v>2830</v>
      </c>
      <c r="AD167" t="s">
        <v>2830</v>
      </c>
      <c r="AE167" t="s">
        <v>43</v>
      </c>
      <c r="AF167" t="s">
        <v>44</v>
      </c>
    </row>
    <row r="168" spans="1:32" x14ac:dyDescent="0.3">
      <c r="A168" s="4">
        <v>194</v>
      </c>
      <c r="B168" s="5" t="s">
        <v>43</v>
      </c>
      <c r="C168" t="s">
        <v>2347</v>
      </c>
      <c r="D168" t="s">
        <v>2348</v>
      </c>
      <c r="E168" t="s">
        <v>2349</v>
      </c>
      <c r="F168" t="s">
        <v>2350</v>
      </c>
      <c r="G168" s="1">
        <v>43839</v>
      </c>
      <c r="H168">
        <v>2019</v>
      </c>
      <c r="I168" t="s">
        <v>2830</v>
      </c>
      <c r="K168">
        <v>515</v>
      </c>
      <c r="L168" t="s">
        <v>2985</v>
      </c>
      <c r="M168" t="s">
        <v>2351</v>
      </c>
      <c r="N168" t="s">
        <v>1286</v>
      </c>
      <c r="O168" t="s">
        <v>2352</v>
      </c>
      <c r="P168" t="s">
        <v>2353</v>
      </c>
      <c r="Q168" t="s">
        <v>2830</v>
      </c>
      <c r="R168" t="s">
        <v>2354</v>
      </c>
      <c r="S168" t="s">
        <v>2355</v>
      </c>
      <c r="T168" t="s">
        <v>2356</v>
      </c>
      <c r="U168" t="s">
        <v>2357</v>
      </c>
      <c r="V168" t="s">
        <v>2358</v>
      </c>
      <c r="W168" t="s">
        <v>2830</v>
      </c>
      <c r="X168">
        <v>6</v>
      </c>
      <c r="Z168">
        <v>56</v>
      </c>
      <c r="AA168" t="s">
        <v>43</v>
      </c>
      <c r="AB168" s="1">
        <v>43839</v>
      </c>
      <c r="AC168" t="s">
        <v>2830</v>
      </c>
      <c r="AD168" t="s">
        <v>2830</v>
      </c>
      <c r="AE168" t="s">
        <v>43</v>
      </c>
      <c r="AF168" t="s">
        <v>57</v>
      </c>
    </row>
    <row r="169" spans="1:32" x14ac:dyDescent="0.3">
      <c r="A169" s="3">
        <v>195</v>
      </c>
      <c r="B169" s="3" t="s">
        <v>43</v>
      </c>
      <c r="C169" t="s">
        <v>2359</v>
      </c>
      <c r="D169" t="s">
        <v>2360</v>
      </c>
      <c r="E169" t="s">
        <v>2361</v>
      </c>
      <c r="F169" t="s">
        <v>2362</v>
      </c>
      <c r="G169" s="1">
        <v>43440</v>
      </c>
      <c r="H169">
        <v>2018</v>
      </c>
      <c r="I169" t="s">
        <v>2830</v>
      </c>
      <c r="K169">
        <v>69</v>
      </c>
      <c r="L169" t="s">
        <v>2986</v>
      </c>
      <c r="M169" t="s">
        <v>2363</v>
      </c>
      <c r="N169" t="s">
        <v>2830</v>
      </c>
      <c r="O169" t="s">
        <v>2364</v>
      </c>
      <c r="P169" t="s">
        <v>2365</v>
      </c>
      <c r="Q169" t="s">
        <v>2830</v>
      </c>
      <c r="R169" t="s">
        <v>2366</v>
      </c>
      <c r="S169" t="s">
        <v>2367</v>
      </c>
      <c r="T169" t="s">
        <v>2368</v>
      </c>
      <c r="U169" t="s">
        <v>2369</v>
      </c>
      <c r="V169" t="s">
        <v>2370</v>
      </c>
      <c r="W169" t="s">
        <v>2830</v>
      </c>
      <c r="Z169">
        <v>19</v>
      </c>
      <c r="AA169" t="s">
        <v>43</v>
      </c>
      <c r="AB169" s="1">
        <v>43440</v>
      </c>
      <c r="AC169" t="s">
        <v>2830</v>
      </c>
      <c r="AD169" t="s">
        <v>2830</v>
      </c>
      <c r="AE169" t="s">
        <v>43</v>
      </c>
      <c r="AF169" t="s">
        <v>57</v>
      </c>
    </row>
    <row r="170" spans="1:32" x14ac:dyDescent="0.3">
      <c r="A170" s="4">
        <v>196</v>
      </c>
      <c r="B170" s="5" t="s">
        <v>43</v>
      </c>
      <c r="C170" t="s">
        <v>2371</v>
      </c>
      <c r="D170" t="s">
        <v>2372</v>
      </c>
      <c r="E170" t="s">
        <v>2373</v>
      </c>
      <c r="F170" t="s">
        <v>2374</v>
      </c>
      <c r="G170" s="1">
        <v>44585</v>
      </c>
      <c r="H170">
        <v>2021</v>
      </c>
      <c r="I170" t="s">
        <v>2830</v>
      </c>
      <c r="K170">
        <v>479</v>
      </c>
      <c r="L170" t="s">
        <v>2977</v>
      </c>
      <c r="M170" t="s">
        <v>2375</v>
      </c>
      <c r="N170" t="s">
        <v>2830</v>
      </c>
      <c r="O170" t="s">
        <v>2376</v>
      </c>
      <c r="P170" t="s">
        <v>2377</v>
      </c>
      <c r="Q170" t="s">
        <v>2830</v>
      </c>
      <c r="R170" t="s">
        <v>2378</v>
      </c>
      <c r="S170" t="s">
        <v>2379</v>
      </c>
      <c r="T170" t="s">
        <v>2380</v>
      </c>
      <c r="U170" t="s">
        <v>2381</v>
      </c>
      <c r="V170" t="s">
        <v>2382</v>
      </c>
      <c r="W170" t="s">
        <v>2830</v>
      </c>
      <c r="Z170">
        <v>16</v>
      </c>
      <c r="AA170" t="s">
        <v>43</v>
      </c>
      <c r="AB170" s="1">
        <v>44585</v>
      </c>
      <c r="AC170" t="s">
        <v>2830</v>
      </c>
      <c r="AD170" t="s">
        <v>2830</v>
      </c>
      <c r="AE170" t="s">
        <v>43</v>
      </c>
      <c r="AF170" t="s">
        <v>57</v>
      </c>
    </row>
    <row r="171" spans="1:32" x14ac:dyDescent="0.3">
      <c r="A171" s="4">
        <v>198</v>
      </c>
      <c r="B171" s="5" t="s">
        <v>43</v>
      </c>
      <c r="C171" t="s">
        <v>2394</v>
      </c>
      <c r="D171" t="s">
        <v>2395</v>
      </c>
      <c r="E171" t="s">
        <v>2396</v>
      </c>
      <c r="F171" t="s">
        <v>2397</v>
      </c>
      <c r="G171" s="1"/>
      <c r="H171">
        <v>2022</v>
      </c>
      <c r="I171" t="s">
        <v>1019</v>
      </c>
      <c r="J171">
        <v>99</v>
      </c>
      <c r="K171">
        <v>1</v>
      </c>
      <c r="L171" t="s">
        <v>2891</v>
      </c>
      <c r="M171" t="s">
        <v>2398</v>
      </c>
      <c r="N171" t="s">
        <v>2399</v>
      </c>
      <c r="O171" t="s">
        <v>2830</v>
      </c>
      <c r="P171" t="s">
        <v>2400</v>
      </c>
      <c r="Q171" t="s">
        <v>2401</v>
      </c>
      <c r="R171" t="s">
        <v>2402</v>
      </c>
      <c r="S171" t="s">
        <v>2403</v>
      </c>
      <c r="T171" t="s">
        <v>2404</v>
      </c>
      <c r="U171" t="s">
        <v>2830</v>
      </c>
      <c r="V171" t="s">
        <v>2830</v>
      </c>
      <c r="W171" t="s">
        <v>2830</v>
      </c>
      <c r="AA171" t="s">
        <v>43</v>
      </c>
      <c r="AB171" s="1">
        <v>44859</v>
      </c>
      <c r="AC171" t="s">
        <v>2830</v>
      </c>
      <c r="AD171" t="s">
        <v>2830</v>
      </c>
      <c r="AE171" t="s">
        <v>43</v>
      </c>
      <c r="AF171" t="s">
        <v>1026</v>
      </c>
    </row>
    <row r="172" spans="1:32" x14ac:dyDescent="0.3">
      <c r="A172" s="3">
        <v>199</v>
      </c>
      <c r="B172" s="3" t="s">
        <v>43</v>
      </c>
      <c r="C172" t="s">
        <v>2405</v>
      </c>
      <c r="D172" t="s">
        <v>2406</v>
      </c>
      <c r="E172" t="s">
        <v>2407</v>
      </c>
      <c r="F172" t="s">
        <v>146</v>
      </c>
      <c r="G172" s="1">
        <v>44544</v>
      </c>
      <c r="H172">
        <v>2021</v>
      </c>
      <c r="I172" t="s">
        <v>2839</v>
      </c>
      <c r="K172">
        <v>162122</v>
      </c>
      <c r="L172" t="s">
        <v>2987</v>
      </c>
      <c r="M172" t="s">
        <v>2408</v>
      </c>
      <c r="N172" t="s">
        <v>148</v>
      </c>
      <c r="O172" t="s">
        <v>2830</v>
      </c>
      <c r="P172" t="s">
        <v>2409</v>
      </c>
      <c r="Q172" t="s">
        <v>2410</v>
      </c>
      <c r="R172" t="s">
        <v>2411</v>
      </c>
      <c r="S172" t="s">
        <v>2412</v>
      </c>
      <c r="T172" t="s">
        <v>2413</v>
      </c>
      <c r="U172" t="s">
        <v>2414</v>
      </c>
      <c r="V172" t="s">
        <v>2415</v>
      </c>
      <c r="W172" t="s">
        <v>2830</v>
      </c>
      <c r="X172">
        <v>4</v>
      </c>
      <c r="Z172">
        <v>52</v>
      </c>
      <c r="AA172" t="s">
        <v>156</v>
      </c>
      <c r="AB172" s="1">
        <v>44533</v>
      </c>
      <c r="AC172" t="s">
        <v>2830</v>
      </c>
      <c r="AD172" t="s">
        <v>2830</v>
      </c>
      <c r="AE172" t="s">
        <v>43</v>
      </c>
      <c r="AF172" t="s">
        <v>44</v>
      </c>
    </row>
    <row r="173" spans="1:32" x14ac:dyDescent="0.3">
      <c r="A173" s="3">
        <v>201</v>
      </c>
      <c r="B173" s="3" t="s">
        <v>43</v>
      </c>
      <c r="C173" t="s">
        <v>2428</v>
      </c>
      <c r="D173" t="s">
        <v>1878</v>
      </c>
      <c r="E173" t="s">
        <v>2429</v>
      </c>
      <c r="F173" t="s">
        <v>2430</v>
      </c>
      <c r="G173" s="1">
        <v>43419</v>
      </c>
      <c r="H173">
        <v>2018</v>
      </c>
      <c r="I173" t="s">
        <v>2830</v>
      </c>
      <c r="K173">
        <v>178</v>
      </c>
      <c r="L173" t="s">
        <v>2988</v>
      </c>
      <c r="M173" t="s">
        <v>2431</v>
      </c>
      <c r="N173" t="s">
        <v>1536</v>
      </c>
      <c r="O173" t="s">
        <v>2432</v>
      </c>
      <c r="P173" t="s">
        <v>2433</v>
      </c>
      <c r="Q173" t="s">
        <v>2830</v>
      </c>
      <c r="R173" t="s">
        <v>2434</v>
      </c>
      <c r="S173" t="s">
        <v>2435</v>
      </c>
      <c r="T173" t="s">
        <v>2436</v>
      </c>
      <c r="U173" t="s">
        <v>2437</v>
      </c>
      <c r="V173" t="s">
        <v>2438</v>
      </c>
      <c r="W173" t="s">
        <v>2830</v>
      </c>
      <c r="X173">
        <v>2</v>
      </c>
      <c r="Y173">
        <v>1</v>
      </c>
      <c r="Z173">
        <v>19</v>
      </c>
      <c r="AA173" t="s">
        <v>2439</v>
      </c>
      <c r="AB173" s="1">
        <v>43419</v>
      </c>
      <c r="AC173" t="s">
        <v>2830</v>
      </c>
      <c r="AD173" t="s">
        <v>2830</v>
      </c>
      <c r="AE173" t="s">
        <v>43</v>
      </c>
      <c r="AF173" t="s">
        <v>57</v>
      </c>
    </row>
    <row r="174" spans="1:32" x14ac:dyDescent="0.3">
      <c r="A174" s="4">
        <v>202</v>
      </c>
      <c r="B174" s="5" t="s">
        <v>43</v>
      </c>
      <c r="C174" t="s">
        <v>2440</v>
      </c>
      <c r="D174" t="s">
        <v>2441</v>
      </c>
      <c r="E174" t="s">
        <v>2442</v>
      </c>
      <c r="F174" t="s">
        <v>2443</v>
      </c>
      <c r="G174" s="1">
        <v>41274</v>
      </c>
      <c r="H174">
        <v>2012</v>
      </c>
      <c r="I174" t="s">
        <v>2830</v>
      </c>
      <c r="K174">
        <v>2118</v>
      </c>
      <c r="L174" t="s">
        <v>2989</v>
      </c>
      <c r="M174" t="s">
        <v>2444</v>
      </c>
      <c r="N174" t="s">
        <v>2830</v>
      </c>
      <c r="O174" t="s">
        <v>2445</v>
      </c>
      <c r="P174" t="s">
        <v>2446</v>
      </c>
      <c r="Q174" t="s">
        <v>2830</v>
      </c>
      <c r="R174" t="s">
        <v>2447</v>
      </c>
      <c r="S174" t="s">
        <v>2448</v>
      </c>
      <c r="T174" t="s">
        <v>2449</v>
      </c>
      <c r="U174" t="s">
        <v>2450</v>
      </c>
      <c r="V174" t="s">
        <v>2451</v>
      </c>
      <c r="W174" t="s">
        <v>2830</v>
      </c>
      <c r="X174">
        <v>1</v>
      </c>
      <c r="Z174">
        <v>8</v>
      </c>
      <c r="AA174" t="s">
        <v>43</v>
      </c>
      <c r="AB174" s="1">
        <v>41274</v>
      </c>
      <c r="AC174" t="s">
        <v>2830</v>
      </c>
      <c r="AD174" t="s">
        <v>2830</v>
      </c>
      <c r="AE174" t="s">
        <v>43</v>
      </c>
      <c r="AF174" t="s">
        <v>57</v>
      </c>
    </row>
    <row r="175" spans="1:32" x14ac:dyDescent="0.3">
      <c r="A175" s="4">
        <v>204</v>
      </c>
      <c r="B175" s="5" t="s">
        <v>43</v>
      </c>
      <c r="C175" t="s">
        <v>2463</v>
      </c>
      <c r="D175" t="s">
        <v>2464</v>
      </c>
      <c r="E175" t="s">
        <v>2465</v>
      </c>
      <c r="F175" t="s">
        <v>2466</v>
      </c>
      <c r="G175" s="1">
        <v>44775</v>
      </c>
      <c r="H175">
        <v>2022</v>
      </c>
      <c r="I175" t="s">
        <v>2830</v>
      </c>
      <c r="K175">
        <v>2549</v>
      </c>
      <c r="L175" t="s">
        <v>2990</v>
      </c>
      <c r="M175" t="s">
        <v>2467</v>
      </c>
      <c r="N175" t="s">
        <v>2468</v>
      </c>
      <c r="O175" t="s">
        <v>2469</v>
      </c>
      <c r="P175" t="s">
        <v>2470</v>
      </c>
      <c r="Q175" t="s">
        <v>2471</v>
      </c>
      <c r="R175" t="s">
        <v>2472</v>
      </c>
      <c r="S175" t="s">
        <v>2473</v>
      </c>
      <c r="T175" t="s">
        <v>2474</v>
      </c>
      <c r="U175" t="s">
        <v>2475</v>
      </c>
      <c r="V175" t="s">
        <v>2476</v>
      </c>
      <c r="W175" t="s">
        <v>2830</v>
      </c>
      <c r="Z175">
        <v>47</v>
      </c>
      <c r="AA175" t="s">
        <v>43</v>
      </c>
      <c r="AB175" s="1">
        <v>44775</v>
      </c>
      <c r="AC175" t="s">
        <v>2830</v>
      </c>
      <c r="AD175" t="s">
        <v>2830</v>
      </c>
      <c r="AE175" t="s">
        <v>43</v>
      </c>
      <c r="AF175" t="s">
        <v>57</v>
      </c>
    </row>
    <row r="176" spans="1:32" x14ac:dyDescent="0.3">
      <c r="A176" s="4">
        <v>206</v>
      </c>
      <c r="B176" s="5" t="s">
        <v>43</v>
      </c>
      <c r="C176" t="s">
        <v>2489</v>
      </c>
      <c r="D176" t="s">
        <v>2490</v>
      </c>
      <c r="E176" t="s">
        <v>2491</v>
      </c>
      <c r="F176" t="s">
        <v>304</v>
      </c>
      <c r="G176" s="1">
        <v>44357</v>
      </c>
      <c r="H176">
        <v>2021</v>
      </c>
      <c r="I176" t="s">
        <v>2845</v>
      </c>
      <c r="J176">
        <v>2</v>
      </c>
      <c r="K176">
        <v>1913</v>
      </c>
      <c r="L176" t="s">
        <v>2991</v>
      </c>
      <c r="M176" t="s">
        <v>2492</v>
      </c>
      <c r="N176" t="s">
        <v>306</v>
      </c>
      <c r="O176" t="s">
        <v>2830</v>
      </c>
      <c r="P176" t="s">
        <v>2493</v>
      </c>
      <c r="Q176" t="s">
        <v>2494</v>
      </c>
      <c r="R176" t="s">
        <v>2495</v>
      </c>
      <c r="S176" t="s">
        <v>2496</v>
      </c>
      <c r="T176" t="s">
        <v>2497</v>
      </c>
      <c r="U176" t="s">
        <v>2498</v>
      </c>
      <c r="V176" t="s">
        <v>2499</v>
      </c>
      <c r="W176" t="s">
        <v>2830</v>
      </c>
      <c r="X176">
        <v>17</v>
      </c>
      <c r="Z176">
        <v>59</v>
      </c>
      <c r="AA176" t="s">
        <v>43</v>
      </c>
      <c r="AB176" s="1">
        <v>44153</v>
      </c>
      <c r="AC176" t="s">
        <v>2830</v>
      </c>
      <c r="AD176" t="s">
        <v>2830</v>
      </c>
      <c r="AE176" t="s">
        <v>43</v>
      </c>
      <c r="AF176" t="s">
        <v>44</v>
      </c>
    </row>
    <row r="177" spans="1:32" x14ac:dyDescent="0.3">
      <c r="A177" s="3">
        <v>207</v>
      </c>
      <c r="B177" s="3" t="s">
        <v>43</v>
      </c>
      <c r="C177" t="s">
        <v>2500</v>
      </c>
      <c r="D177" t="s">
        <v>2501</v>
      </c>
      <c r="E177" t="s">
        <v>2502</v>
      </c>
      <c r="F177" t="s">
        <v>2503</v>
      </c>
      <c r="G177" s="1">
        <v>41204</v>
      </c>
      <c r="H177">
        <v>2012</v>
      </c>
      <c r="I177" t="s">
        <v>2830</v>
      </c>
      <c r="K177">
        <v>352</v>
      </c>
      <c r="L177" t="s">
        <v>2992</v>
      </c>
      <c r="M177" t="s">
        <v>2504</v>
      </c>
      <c r="N177" t="s">
        <v>1536</v>
      </c>
      <c r="O177" t="s">
        <v>2505</v>
      </c>
      <c r="P177" t="s">
        <v>2506</v>
      </c>
      <c r="Q177" t="s">
        <v>2830</v>
      </c>
      <c r="R177" t="s">
        <v>2507</v>
      </c>
      <c r="S177" t="s">
        <v>2508</v>
      </c>
      <c r="T177" t="s">
        <v>2509</v>
      </c>
      <c r="U177" t="s">
        <v>2510</v>
      </c>
      <c r="V177" t="s">
        <v>2511</v>
      </c>
      <c r="W177" t="s">
        <v>2830</v>
      </c>
      <c r="Y177">
        <v>1</v>
      </c>
      <c r="Z177">
        <v>1</v>
      </c>
      <c r="AA177" t="s">
        <v>43</v>
      </c>
      <c r="AB177" s="1">
        <v>41204</v>
      </c>
      <c r="AC177" t="s">
        <v>2830</v>
      </c>
      <c r="AD177" t="s">
        <v>2830</v>
      </c>
      <c r="AE177" t="s">
        <v>43</v>
      </c>
      <c r="AF177" t="s">
        <v>57</v>
      </c>
    </row>
    <row r="178" spans="1:32" x14ac:dyDescent="0.3">
      <c r="A178" s="4">
        <v>208</v>
      </c>
      <c r="B178" s="5" t="s">
        <v>43</v>
      </c>
      <c r="C178" t="s">
        <v>2512</v>
      </c>
      <c r="D178" t="s">
        <v>2513</v>
      </c>
      <c r="E178" t="s">
        <v>2514</v>
      </c>
      <c r="F178" t="s">
        <v>2515</v>
      </c>
      <c r="G178" s="1">
        <v>44853</v>
      </c>
      <c r="H178">
        <v>2022</v>
      </c>
      <c r="I178" t="s">
        <v>2830</v>
      </c>
      <c r="K178">
        <v>153</v>
      </c>
      <c r="L178" t="s">
        <v>2993</v>
      </c>
      <c r="M178" t="s">
        <v>2516</v>
      </c>
      <c r="N178" t="s">
        <v>2517</v>
      </c>
      <c r="O178" t="s">
        <v>2518</v>
      </c>
      <c r="P178" t="s">
        <v>2519</v>
      </c>
      <c r="Q178" t="s">
        <v>2520</v>
      </c>
      <c r="R178" t="s">
        <v>2521</v>
      </c>
      <c r="S178" t="s">
        <v>2522</v>
      </c>
      <c r="T178" t="s">
        <v>2523</v>
      </c>
      <c r="U178" t="s">
        <v>2524</v>
      </c>
      <c r="V178" t="s">
        <v>2525</v>
      </c>
      <c r="W178" t="s">
        <v>2830</v>
      </c>
      <c r="Z178">
        <v>47</v>
      </c>
      <c r="AA178" t="s">
        <v>43</v>
      </c>
      <c r="AB178" s="1">
        <v>44853</v>
      </c>
      <c r="AC178" t="s">
        <v>2830</v>
      </c>
      <c r="AD178" t="s">
        <v>2830</v>
      </c>
      <c r="AE178" t="s">
        <v>43</v>
      </c>
      <c r="AF178" t="s">
        <v>57</v>
      </c>
    </row>
    <row r="179" spans="1:32" x14ac:dyDescent="0.3">
      <c r="A179" s="3">
        <v>209</v>
      </c>
      <c r="B179" s="3" t="s">
        <v>43</v>
      </c>
      <c r="C179" t="s">
        <v>2526</v>
      </c>
      <c r="D179" t="s">
        <v>2527</v>
      </c>
      <c r="E179" t="s">
        <v>2528</v>
      </c>
      <c r="F179" t="s">
        <v>1018</v>
      </c>
      <c r="G179" s="1">
        <v>44907</v>
      </c>
      <c r="H179">
        <v>2022</v>
      </c>
      <c r="I179" t="s">
        <v>2897</v>
      </c>
      <c r="J179">
        <v>12</v>
      </c>
      <c r="K179">
        <v>4857</v>
      </c>
      <c r="L179" t="s">
        <v>2994</v>
      </c>
      <c r="M179" t="s">
        <v>2529</v>
      </c>
      <c r="N179" t="s">
        <v>1021</v>
      </c>
      <c r="O179" t="s">
        <v>2830</v>
      </c>
      <c r="P179" t="s">
        <v>2530</v>
      </c>
      <c r="Q179" t="s">
        <v>2531</v>
      </c>
      <c r="R179" t="s">
        <v>2532</v>
      </c>
      <c r="S179" t="s">
        <v>2533</v>
      </c>
      <c r="T179" t="s">
        <v>2534</v>
      </c>
      <c r="U179" t="s">
        <v>2535</v>
      </c>
      <c r="V179" t="s">
        <v>2536</v>
      </c>
      <c r="W179" t="s">
        <v>2830</v>
      </c>
      <c r="Z179">
        <v>44</v>
      </c>
      <c r="AA179" t="s">
        <v>43</v>
      </c>
      <c r="AB179" s="1">
        <v>44517</v>
      </c>
      <c r="AC179" t="s">
        <v>2830</v>
      </c>
      <c r="AD179" t="s">
        <v>2830</v>
      </c>
      <c r="AE179" t="s">
        <v>43</v>
      </c>
      <c r="AF179" t="s">
        <v>44</v>
      </c>
    </row>
    <row r="180" spans="1:32" x14ac:dyDescent="0.3">
      <c r="A180" s="4">
        <v>210</v>
      </c>
      <c r="B180" s="5" t="s">
        <v>43</v>
      </c>
      <c r="C180" t="s">
        <v>2537</v>
      </c>
      <c r="D180" t="s">
        <v>2538</v>
      </c>
      <c r="E180" t="s">
        <v>2539</v>
      </c>
      <c r="F180" t="s">
        <v>2540</v>
      </c>
      <c r="G180" s="1">
        <v>44322</v>
      </c>
      <c r="H180">
        <v>2021</v>
      </c>
      <c r="I180" t="s">
        <v>2830</v>
      </c>
      <c r="K180">
        <v>214</v>
      </c>
      <c r="L180" t="s">
        <v>2872</v>
      </c>
      <c r="M180" t="s">
        <v>2541</v>
      </c>
      <c r="N180" t="s">
        <v>2542</v>
      </c>
      <c r="O180" t="s">
        <v>2543</v>
      </c>
      <c r="P180" t="s">
        <v>2544</v>
      </c>
      <c r="Q180" t="s">
        <v>2830</v>
      </c>
      <c r="R180" t="s">
        <v>2545</v>
      </c>
      <c r="S180" t="s">
        <v>2546</v>
      </c>
      <c r="T180" t="s">
        <v>2547</v>
      </c>
      <c r="U180" t="s">
        <v>2548</v>
      </c>
      <c r="V180" t="s">
        <v>2549</v>
      </c>
      <c r="W180" t="s">
        <v>2830</v>
      </c>
      <c r="Z180">
        <v>13</v>
      </c>
      <c r="AA180" t="s">
        <v>43</v>
      </c>
      <c r="AB180" s="1">
        <v>44322</v>
      </c>
      <c r="AC180" t="s">
        <v>2830</v>
      </c>
      <c r="AD180" t="s">
        <v>2830</v>
      </c>
      <c r="AE180" t="s">
        <v>43</v>
      </c>
      <c r="AF180" t="s">
        <v>57</v>
      </c>
    </row>
    <row r="181" spans="1:32" x14ac:dyDescent="0.3">
      <c r="A181" s="3">
        <v>211</v>
      </c>
      <c r="B181" s="3" t="s">
        <v>43</v>
      </c>
      <c r="C181" t="s">
        <v>2550</v>
      </c>
      <c r="D181" t="s">
        <v>2551</v>
      </c>
      <c r="E181" t="s">
        <v>2552</v>
      </c>
      <c r="F181" t="s">
        <v>2553</v>
      </c>
      <c r="G181" s="1">
        <v>44523</v>
      </c>
      <c r="H181">
        <v>2021</v>
      </c>
      <c r="I181" t="s">
        <v>2830</v>
      </c>
      <c r="K181">
        <v>1</v>
      </c>
      <c r="L181" t="s">
        <v>2876</v>
      </c>
      <c r="M181" t="s">
        <v>2554</v>
      </c>
      <c r="N181" t="s">
        <v>2830</v>
      </c>
      <c r="O181" t="s">
        <v>2555</v>
      </c>
      <c r="P181" t="s">
        <v>2556</v>
      </c>
      <c r="Q181" t="s">
        <v>2557</v>
      </c>
      <c r="R181" t="s">
        <v>2558</v>
      </c>
      <c r="S181" t="s">
        <v>2559</v>
      </c>
      <c r="T181" t="s">
        <v>2560</v>
      </c>
      <c r="U181" t="s">
        <v>2561</v>
      </c>
      <c r="V181" t="s">
        <v>2562</v>
      </c>
      <c r="W181" t="s">
        <v>2830</v>
      </c>
      <c r="Z181">
        <v>23</v>
      </c>
      <c r="AA181" t="s">
        <v>43</v>
      </c>
      <c r="AB181" s="1">
        <v>44523</v>
      </c>
      <c r="AC181" t="s">
        <v>2830</v>
      </c>
      <c r="AD181" t="s">
        <v>2830</v>
      </c>
      <c r="AE181" t="s">
        <v>43</v>
      </c>
      <c r="AF181" t="s">
        <v>57</v>
      </c>
    </row>
    <row r="182" spans="1:32" x14ac:dyDescent="0.3">
      <c r="A182" s="4">
        <v>212</v>
      </c>
      <c r="B182" s="5" t="s">
        <v>43</v>
      </c>
      <c r="C182" t="s">
        <v>2563</v>
      </c>
      <c r="D182" t="s">
        <v>2564</v>
      </c>
      <c r="E182" t="s">
        <v>2565</v>
      </c>
      <c r="F182" t="s">
        <v>2566</v>
      </c>
      <c r="G182" s="1">
        <v>42187</v>
      </c>
      <c r="H182">
        <v>2015</v>
      </c>
      <c r="I182" t="s">
        <v>2830</v>
      </c>
      <c r="K182">
        <v>1</v>
      </c>
      <c r="L182" t="s">
        <v>2891</v>
      </c>
      <c r="M182" t="s">
        <v>2567</v>
      </c>
      <c r="N182" t="s">
        <v>2568</v>
      </c>
      <c r="O182" t="s">
        <v>2569</v>
      </c>
      <c r="P182" t="s">
        <v>2570</v>
      </c>
      <c r="Q182" t="s">
        <v>2830</v>
      </c>
      <c r="R182" t="s">
        <v>2571</v>
      </c>
      <c r="S182" t="s">
        <v>2830</v>
      </c>
      <c r="T182" t="s">
        <v>2572</v>
      </c>
      <c r="U182" t="s">
        <v>2573</v>
      </c>
      <c r="V182" t="s">
        <v>2574</v>
      </c>
      <c r="W182" t="s">
        <v>2830</v>
      </c>
      <c r="AA182" t="s">
        <v>43</v>
      </c>
      <c r="AB182" s="1">
        <v>42187</v>
      </c>
      <c r="AC182" t="s">
        <v>2830</v>
      </c>
      <c r="AD182" t="s">
        <v>2830</v>
      </c>
      <c r="AE182" t="s">
        <v>43</v>
      </c>
      <c r="AF182" t="s">
        <v>57</v>
      </c>
    </row>
    <row r="183" spans="1:32" x14ac:dyDescent="0.3">
      <c r="A183" s="3">
        <v>213</v>
      </c>
      <c r="B183" s="3" t="s">
        <v>43</v>
      </c>
      <c r="C183" t="s">
        <v>2575</v>
      </c>
      <c r="D183" t="s">
        <v>2576</v>
      </c>
      <c r="E183" t="s">
        <v>2577</v>
      </c>
      <c r="F183" t="s">
        <v>2578</v>
      </c>
      <c r="G183" s="1">
        <v>44204</v>
      </c>
      <c r="H183">
        <v>2020</v>
      </c>
      <c r="I183" t="s">
        <v>2830</v>
      </c>
      <c r="K183">
        <v>202</v>
      </c>
      <c r="L183" t="s">
        <v>2995</v>
      </c>
      <c r="M183" t="s">
        <v>2579</v>
      </c>
      <c r="N183" t="s">
        <v>2580</v>
      </c>
      <c r="O183" t="s">
        <v>2581</v>
      </c>
      <c r="P183" t="s">
        <v>2582</v>
      </c>
      <c r="Q183" t="s">
        <v>2830</v>
      </c>
      <c r="R183" t="s">
        <v>2583</v>
      </c>
      <c r="S183" t="s">
        <v>2830</v>
      </c>
      <c r="T183" t="s">
        <v>2584</v>
      </c>
      <c r="U183" t="s">
        <v>2585</v>
      </c>
      <c r="V183" t="s">
        <v>2586</v>
      </c>
      <c r="W183" t="s">
        <v>2830</v>
      </c>
      <c r="X183">
        <v>2</v>
      </c>
      <c r="Z183">
        <v>13</v>
      </c>
      <c r="AA183" t="s">
        <v>43</v>
      </c>
      <c r="AB183" s="1">
        <v>44204</v>
      </c>
      <c r="AC183" t="s">
        <v>2830</v>
      </c>
      <c r="AD183" t="s">
        <v>2830</v>
      </c>
      <c r="AE183" t="s">
        <v>43</v>
      </c>
      <c r="AF183" t="s">
        <v>57</v>
      </c>
    </row>
    <row r="184" spans="1:32" x14ac:dyDescent="0.3">
      <c r="A184" s="4">
        <v>214</v>
      </c>
      <c r="B184" s="5" t="s">
        <v>43</v>
      </c>
      <c r="C184" t="s">
        <v>2587</v>
      </c>
      <c r="D184" t="s">
        <v>2588</v>
      </c>
      <c r="E184" t="s">
        <v>2589</v>
      </c>
      <c r="F184" t="s">
        <v>2590</v>
      </c>
      <c r="G184" s="1">
        <v>43836</v>
      </c>
      <c r="H184">
        <v>2019</v>
      </c>
      <c r="I184" t="s">
        <v>2830</v>
      </c>
      <c r="K184">
        <v>769</v>
      </c>
      <c r="L184" t="s">
        <v>2996</v>
      </c>
      <c r="M184" t="s">
        <v>2591</v>
      </c>
      <c r="N184" t="s">
        <v>2592</v>
      </c>
      <c r="O184" t="s">
        <v>2593</v>
      </c>
      <c r="P184" t="s">
        <v>2594</v>
      </c>
      <c r="Q184" t="s">
        <v>2830</v>
      </c>
      <c r="R184" t="s">
        <v>2595</v>
      </c>
      <c r="S184" t="s">
        <v>2596</v>
      </c>
      <c r="T184" t="s">
        <v>2597</v>
      </c>
      <c r="U184" t="s">
        <v>2598</v>
      </c>
      <c r="V184" t="s">
        <v>2599</v>
      </c>
      <c r="W184" t="s">
        <v>2830</v>
      </c>
      <c r="Z184">
        <v>70</v>
      </c>
      <c r="AA184" t="s">
        <v>43</v>
      </c>
      <c r="AB184" s="1">
        <v>43836</v>
      </c>
      <c r="AC184" t="s">
        <v>2830</v>
      </c>
      <c r="AD184" t="s">
        <v>2830</v>
      </c>
      <c r="AE184" t="s">
        <v>43</v>
      </c>
      <c r="AF184" t="s">
        <v>57</v>
      </c>
    </row>
    <row r="185" spans="1:32" x14ac:dyDescent="0.3">
      <c r="A185" s="3">
        <v>215</v>
      </c>
      <c r="B185" s="3" t="s">
        <v>43</v>
      </c>
      <c r="C185" t="s">
        <v>2600</v>
      </c>
      <c r="D185" t="s">
        <v>2601</v>
      </c>
      <c r="E185" t="s">
        <v>2602</v>
      </c>
      <c r="F185" t="s">
        <v>2603</v>
      </c>
      <c r="G185" s="1">
        <v>43797</v>
      </c>
      <c r="H185">
        <v>2019</v>
      </c>
      <c r="I185" t="s">
        <v>2830</v>
      </c>
      <c r="K185">
        <v>63</v>
      </c>
      <c r="L185" t="s">
        <v>2997</v>
      </c>
      <c r="M185" t="s">
        <v>2604</v>
      </c>
      <c r="N185" t="s">
        <v>332</v>
      </c>
      <c r="O185" t="s">
        <v>2605</v>
      </c>
      <c r="P185" t="s">
        <v>2606</v>
      </c>
      <c r="Q185" t="s">
        <v>2830</v>
      </c>
      <c r="R185" t="s">
        <v>2607</v>
      </c>
      <c r="S185" t="s">
        <v>2830</v>
      </c>
      <c r="T185" t="s">
        <v>2608</v>
      </c>
      <c r="U185" t="s">
        <v>2609</v>
      </c>
      <c r="V185" t="s">
        <v>2610</v>
      </c>
      <c r="W185" t="s">
        <v>2830</v>
      </c>
      <c r="X185">
        <v>4</v>
      </c>
      <c r="Z185">
        <v>22</v>
      </c>
      <c r="AA185" t="s">
        <v>43</v>
      </c>
      <c r="AB185" s="1">
        <v>43797</v>
      </c>
      <c r="AC185" t="s">
        <v>2830</v>
      </c>
      <c r="AD185" t="s">
        <v>2830</v>
      </c>
      <c r="AE185" t="s">
        <v>43</v>
      </c>
      <c r="AF185" t="s">
        <v>57</v>
      </c>
    </row>
    <row r="186" spans="1:32" x14ac:dyDescent="0.3">
      <c r="A186" s="3">
        <v>217</v>
      </c>
      <c r="B186" s="3" t="s">
        <v>43</v>
      </c>
      <c r="C186" t="s">
        <v>2623</v>
      </c>
      <c r="D186" t="s">
        <v>2624</v>
      </c>
      <c r="E186" t="s">
        <v>2625</v>
      </c>
      <c r="F186" t="s">
        <v>2626</v>
      </c>
      <c r="G186" s="1">
        <v>43803</v>
      </c>
      <c r="H186">
        <v>2020</v>
      </c>
      <c r="I186" t="s">
        <v>2839</v>
      </c>
      <c r="J186">
        <v>1</v>
      </c>
      <c r="K186">
        <v>88</v>
      </c>
      <c r="L186" t="s">
        <v>2998</v>
      </c>
      <c r="M186" t="s">
        <v>2627</v>
      </c>
      <c r="N186" t="s">
        <v>2628</v>
      </c>
      <c r="O186" t="s">
        <v>2830</v>
      </c>
      <c r="P186" t="s">
        <v>2629</v>
      </c>
      <c r="Q186" t="s">
        <v>2830</v>
      </c>
      <c r="R186" t="s">
        <v>2630</v>
      </c>
      <c r="S186" t="s">
        <v>2830</v>
      </c>
      <c r="T186" t="s">
        <v>2631</v>
      </c>
      <c r="U186" t="s">
        <v>2632</v>
      </c>
      <c r="V186" t="s">
        <v>2633</v>
      </c>
      <c r="W186" t="s">
        <v>2830</v>
      </c>
      <c r="X186">
        <v>50</v>
      </c>
      <c r="Z186">
        <v>15</v>
      </c>
      <c r="AA186" t="s">
        <v>43</v>
      </c>
      <c r="AB186" s="1">
        <v>43803</v>
      </c>
      <c r="AC186" t="s">
        <v>2830</v>
      </c>
      <c r="AD186" t="s">
        <v>2830</v>
      </c>
      <c r="AE186" t="s">
        <v>43</v>
      </c>
      <c r="AF186" t="s">
        <v>1838</v>
      </c>
    </row>
    <row r="187" spans="1:32" x14ac:dyDescent="0.3">
      <c r="A187" s="4">
        <v>218</v>
      </c>
      <c r="B187" s="5" t="s">
        <v>43</v>
      </c>
      <c r="C187" t="s">
        <v>2634</v>
      </c>
      <c r="D187" t="s">
        <v>2635</v>
      </c>
      <c r="E187" t="s">
        <v>2636</v>
      </c>
      <c r="F187" t="s">
        <v>2637</v>
      </c>
      <c r="G187" s="1">
        <v>44118</v>
      </c>
      <c r="H187">
        <v>2020</v>
      </c>
      <c r="I187" t="s">
        <v>2830</v>
      </c>
      <c r="K187">
        <v>119</v>
      </c>
      <c r="L187" t="s">
        <v>2999</v>
      </c>
      <c r="M187" t="s">
        <v>2638</v>
      </c>
      <c r="N187" t="s">
        <v>2830</v>
      </c>
      <c r="O187" t="s">
        <v>2639</v>
      </c>
      <c r="P187" t="s">
        <v>2640</v>
      </c>
      <c r="Q187" t="s">
        <v>2830</v>
      </c>
      <c r="R187" t="s">
        <v>2641</v>
      </c>
      <c r="S187" t="s">
        <v>2830</v>
      </c>
      <c r="T187" t="s">
        <v>2642</v>
      </c>
      <c r="U187" t="s">
        <v>2643</v>
      </c>
      <c r="V187" t="s">
        <v>2644</v>
      </c>
      <c r="W187" t="s">
        <v>2830</v>
      </c>
      <c r="X187">
        <v>2</v>
      </c>
      <c r="Z187">
        <v>18</v>
      </c>
      <c r="AA187" t="s">
        <v>2830</v>
      </c>
      <c r="AB187" s="1">
        <v>44118</v>
      </c>
      <c r="AC187" t="s">
        <v>2830</v>
      </c>
      <c r="AD187" t="s">
        <v>2830</v>
      </c>
      <c r="AE187" t="s">
        <v>43</v>
      </c>
      <c r="AF187" t="s">
        <v>57</v>
      </c>
    </row>
    <row r="188" spans="1:32" x14ac:dyDescent="0.3">
      <c r="A188" s="3">
        <v>219</v>
      </c>
      <c r="B188" s="3" t="s">
        <v>43</v>
      </c>
      <c r="C188" t="s">
        <v>2645</v>
      </c>
      <c r="D188" t="s">
        <v>2646</v>
      </c>
      <c r="E188" t="s">
        <v>2647</v>
      </c>
      <c r="F188" t="s">
        <v>2648</v>
      </c>
      <c r="G188" s="1">
        <v>44740</v>
      </c>
      <c r="H188">
        <v>2022</v>
      </c>
      <c r="I188" t="s">
        <v>2956</v>
      </c>
      <c r="J188">
        <v>7</v>
      </c>
      <c r="K188">
        <v>926</v>
      </c>
      <c r="L188" t="s">
        <v>2984</v>
      </c>
      <c r="M188" t="s">
        <v>2649</v>
      </c>
      <c r="N188" t="s">
        <v>2650</v>
      </c>
      <c r="O188" t="s">
        <v>2830</v>
      </c>
      <c r="P188" t="s">
        <v>2651</v>
      </c>
      <c r="Q188" t="s">
        <v>2652</v>
      </c>
      <c r="R188" t="s">
        <v>2653</v>
      </c>
      <c r="S188" t="s">
        <v>2654</v>
      </c>
      <c r="T188" t="s">
        <v>2655</v>
      </c>
      <c r="U188" t="s">
        <v>2656</v>
      </c>
      <c r="V188" t="s">
        <v>2657</v>
      </c>
      <c r="W188" t="s">
        <v>2830</v>
      </c>
      <c r="X188">
        <v>2</v>
      </c>
      <c r="Z188">
        <v>57</v>
      </c>
      <c r="AA188" t="s">
        <v>43</v>
      </c>
      <c r="AB188" s="1">
        <v>44693</v>
      </c>
      <c r="AC188" t="s">
        <v>2830</v>
      </c>
      <c r="AD188" t="s">
        <v>2830</v>
      </c>
      <c r="AE188" t="s">
        <v>43</v>
      </c>
      <c r="AF188" t="s">
        <v>44</v>
      </c>
    </row>
    <row r="189" spans="1:32" x14ac:dyDescent="0.3">
      <c r="A189" s="3">
        <v>221</v>
      </c>
      <c r="B189" s="3" t="s">
        <v>43</v>
      </c>
      <c r="C189" t="s">
        <v>2670</v>
      </c>
      <c r="D189" t="s">
        <v>2671</v>
      </c>
      <c r="E189" t="s">
        <v>2672</v>
      </c>
      <c r="F189" t="s">
        <v>2673</v>
      </c>
      <c r="G189" s="1">
        <v>43647</v>
      </c>
      <c r="H189">
        <v>2019</v>
      </c>
      <c r="I189" t="s">
        <v>2973</v>
      </c>
      <c r="J189">
        <v>11</v>
      </c>
      <c r="K189">
        <v>8782</v>
      </c>
      <c r="L189" t="s">
        <v>3001</v>
      </c>
      <c r="M189" t="s">
        <v>2674</v>
      </c>
      <c r="N189" t="s">
        <v>2675</v>
      </c>
      <c r="O189" t="s">
        <v>2830</v>
      </c>
      <c r="P189" t="s">
        <v>2676</v>
      </c>
      <c r="Q189" t="s">
        <v>2830</v>
      </c>
      <c r="R189" t="s">
        <v>2677</v>
      </c>
      <c r="S189" t="s">
        <v>2678</v>
      </c>
      <c r="T189" t="s">
        <v>2679</v>
      </c>
      <c r="U189" t="s">
        <v>2680</v>
      </c>
      <c r="V189" t="s">
        <v>2681</v>
      </c>
      <c r="W189" t="s">
        <v>2830</v>
      </c>
      <c r="X189">
        <v>22</v>
      </c>
      <c r="Z189">
        <v>46</v>
      </c>
      <c r="AA189" t="s">
        <v>43</v>
      </c>
      <c r="AB189" s="1">
        <v>43468</v>
      </c>
      <c r="AC189" t="s">
        <v>2830</v>
      </c>
      <c r="AD189" t="s">
        <v>2830</v>
      </c>
      <c r="AE189" t="s">
        <v>43</v>
      </c>
      <c r="AF189" t="s">
        <v>44</v>
      </c>
    </row>
    <row r="190" spans="1:32" x14ac:dyDescent="0.3">
      <c r="A190" s="4">
        <v>222</v>
      </c>
      <c r="B190" s="5" t="s">
        <v>43</v>
      </c>
      <c r="C190" t="s">
        <v>2682</v>
      </c>
      <c r="D190" t="s">
        <v>2683</v>
      </c>
      <c r="E190" t="s">
        <v>2684</v>
      </c>
      <c r="F190" t="s">
        <v>146</v>
      </c>
      <c r="G190" s="1">
        <v>43802</v>
      </c>
      <c r="H190">
        <v>2019</v>
      </c>
      <c r="I190" t="s">
        <v>2887</v>
      </c>
      <c r="K190">
        <v>169657</v>
      </c>
      <c r="L190" t="s">
        <v>3002</v>
      </c>
      <c r="M190" t="s">
        <v>2685</v>
      </c>
      <c r="N190" t="s">
        <v>148</v>
      </c>
      <c r="O190" t="s">
        <v>2830</v>
      </c>
      <c r="P190" t="s">
        <v>2686</v>
      </c>
      <c r="Q190" t="s">
        <v>2687</v>
      </c>
      <c r="R190" t="s">
        <v>2688</v>
      </c>
      <c r="S190" t="s">
        <v>2689</v>
      </c>
      <c r="T190" t="s">
        <v>2690</v>
      </c>
      <c r="U190" t="s">
        <v>2691</v>
      </c>
      <c r="V190" t="s">
        <v>2692</v>
      </c>
      <c r="W190" t="s">
        <v>2830</v>
      </c>
      <c r="Z190">
        <v>38</v>
      </c>
      <c r="AA190" t="s">
        <v>156</v>
      </c>
      <c r="AB190" s="1">
        <v>43791</v>
      </c>
      <c r="AC190" t="s">
        <v>2830</v>
      </c>
      <c r="AD190" t="s">
        <v>2830</v>
      </c>
      <c r="AE190" t="s">
        <v>43</v>
      </c>
      <c r="AF190" t="s">
        <v>44</v>
      </c>
    </row>
    <row r="191" spans="1:32" x14ac:dyDescent="0.3">
      <c r="A191" s="3">
        <v>223</v>
      </c>
      <c r="B191" s="3" t="s">
        <v>43</v>
      </c>
      <c r="C191" t="s">
        <v>2693</v>
      </c>
      <c r="D191" t="s">
        <v>2694</v>
      </c>
      <c r="E191" t="s">
        <v>2695</v>
      </c>
      <c r="F191" t="s">
        <v>2696</v>
      </c>
      <c r="G191" s="1">
        <v>43087</v>
      </c>
      <c r="H191">
        <v>2017</v>
      </c>
      <c r="I191" t="s">
        <v>2830</v>
      </c>
      <c r="K191">
        <v>1003</v>
      </c>
      <c r="L191" t="s">
        <v>3003</v>
      </c>
      <c r="M191" t="s">
        <v>2697</v>
      </c>
      <c r="N191" t="s">
        <v>616</v>
      </c>
      <c r="O191" t="s">
        <v>2698</v>
      </c>
      <c r="P191" t="s">
        <v>2699</v>
      </c>
      <c r="Q191" t="s">
        <v>2830</v>
      </c>
      <c r="R191" t="s">
        <v>2700</v>
      </c>
      <c r="S191" t="s">
        <v>2701</v>
      </c>
      <c r="T191" t="s">
        <v>2702</v>
      </c>
      <c r="U191" t="s">
        <v>2703</v>
      </c>
      <c r="V191" t="s">
        <v>2704</v>
      </c>
      <c r="W191" t="s">
        <v>2830</v>
      </c>
      <c r="X191">
        <v>5</v>
      </c>
      <c r="Z191">
        <v>16</v>
      </c>
      <c r="AA191" t="s">
        <v>43</v>
      </c>
      <c r="AB191" s="1">
        <v>43087</v>
      </c>
      <c r="AC191" t="s">
        <v>2830</v>
      </c>
      <c r="AD191" t="s">
        <v>2830</v>
      </c>
      <c r="AE191" t="s">
        <v>43</v>
      </c>
      <c r="AF191" t="s">
        <v>57</v>
      </c>
    </row>
    <row r="192" spans="1:32" x14ac:dyDescent="0.3">
      <c r="A192" s="4">
        <v>224</v>
      </c>
      <c r="B192" s="5" t="s">
        <v>43</v>
      </c>
      <c r="C192" t="s">
        <v>2705</v>
      </c>
      <c r="D192" t="s">
        <v>2706</v>
      </c>
      <c r="E192" t="s">
        <v>2707</v>
      </c>
      <c r="F192" t="s">
        <v>2708</v>
      </c>
      <c r="G192" s="1">
        <v>44711</v>
      </c>
      <c r="H192">
        <v>2021</v>
      </c>
      <c r="I192" t="s">
        <v>2830</v>
      </c>
      <c r="K192">
        <v>391</v>
      </c>
      <c r="L192" t="s">
        <v>3004</v>
      </c>
      <c r="M192" t="s">
        <v>2709</v>
      </c>
      <c r="N192" t="s">
        <v>2830</v>
      </c>
      <c r="O192" t="s">
        <v>2710</v>
      </c>
      <c r="P192" t="s">
        <v>2711</v>
      </c>
      <c r="Q192" t="s">
        <v>2712</v>
      </c>
      <c r="R192" t="s">
        <v>2713</v>
      </c>
      <c r="S192" t="s">
        <v>2714</v>
      </c>
      <c r="T192" t="s">
        <v>2715</v>
      </c>
      <c r="U192" t="s">
        <v>2716</v>
      </c>
      <c r="V192" t="s">
        <v>2717</v>
      </c>
      <c r="W192" t="s">
        <v>2830</v>
      </c>
      <c r="Z192">
        <v>32</v>
      </c>
      <c r="AA192" t="s">
        <v>43</v>
      </c>
      <c r="AB192" s="1">
        <v>44711</v>
      </c>
      <c r="AC192" t="s">
        <v>2830</v>
      </c>
      <c r="AD192" t="s">
        <v>2830</v>
      </c>
      <c r="AE192" t="s">
        <v>43</v>
      </c>
      <c r="AF192" t="s">
        <v>57</v>
      </c>
    </row>
    <row r="193" spans="1:32" x14ac:dyDescent="0.3">
      <c r="A193" s="3">
        <v>225</v>
      </c>
      <c r="B193" s="3" t="s">
        <v>43</v>
      </c>
      <c r="C193" t="s">
        <v>2718</v>
      </c>
      <c r="D193" t="s">
        <v>2719</v>
      </c>
      <c r="E193" t="s">
        <v>2720</v>
      </c>
      <c r="F193" t="s">
        <v>2721</v>
      </c>
      <c r="G193" s="1">
        <v>41589</v>
      </c>
      <c r="H193">
        <v>2013</v>
      </c>
      <c r="I193" t="s">
        <v>3005</v>
      </c>
      <c r="J193">
        <v>11</v>
      </c>
      <c r="K193">
        <v>55</v>
      </c>
      <c r="L193" t="s">
        <v>3006</v>
      </c>
      <c r="M193" t="s">
        <v>2722</v>
      </c>
      <c r="N193" t="s">
        <v>2723</v>
      </c>
      <c r="O193" t="s">
        <v>2830</v>
      </c>
      <c r="P193" t="s">
        <v>2724</v>
      </c>
      <c r="Q193" t="s">
        <v>2830</v>
      </c>
      <c r="R193" t="s">
        <v>2725</v>
      </c>
      <c r="S193" t="s">
        <v>2830</v>
      </c>
      <c r="T193" t="s">
        <v>2726</v>
      </c>
      <c r="U193" t="s">
        <v>2727</v>
      </c>
      <c r="V193" t="s">
        <v>2728</v>
      </c>
      <c r="W193" t="s">
        <v>2830</v>
      </c>
      <c r="X193">
        <v>8</v>
      </c>
      <c r="Y193">
        <v>1</v>
      </c>
      <c r="Z193">
        <v>11</v>
      </c>
      <c r="AA193" t="s">
        <v>43</v>
      </c>
      <c r="AB193" s="1">
        <v>41589</v>
      </c>
      <c r="AC193" t="s">
        <v>2830</v>
      </c>
      <c r="AD193" t="s">
        <v>2830</v>
      </c>
      <c r="AE193" t="s">
        <v>43</v>
      </c>
      <c r="AF193" t="s">
        <v>1838</v>
      </c>
    </row>
    <row r="194" spans="1:32" x14ac:dyDescent="0.3">
      <c r="A194" s="4">
        <v>226</v>
      </c>
      <c r="B194" s="5" t="s">
        <v>43</v>
      </c>
      <c r="C194" t="s">
        <v>2729</v>
      </c>
      <c r="D194" t="s">
        <v>2730</v>
      </c>
      <c r="E194" t="s">
        <v>2731</v>
      </c>
      <c r="F194" t="s">
        <v>2732</v>
      </c>
      <c r="G194" s="1">
        <v>43864</v>
      </c>
      <c r="H194">
        <v>2019</v>
      </c>
      <c r="I194" t="s">
        <v>2891</v>
      </c>
      <c r="K194">
        <v>1</v>
      </c>
      <c r="L194" t="s">
        <v>2894</v>
      </c>
      <c r="M194" t="s">
        <v>2733</v>
      </c>
      <c r="N194" t="s">
        <v>2830</v>
      </c>
      <c r="O194" t="s">
        <v>2734</v>
      </c>
      <c r="P194" t="s">
        <v>2735</v>
      </c>
      <c r="Q194" t="s">
        <v>2830</v>
      </c>
      <c r="R194" t="s">
        <v>2736</v>
      </c>
      <c r="S194" t="s">
        <v>2737</v>
      </c>
      <c r="T194" t="s">
        <v>2830</v>
      </c>
      <c r="U194" t="s">
        <v>2738</v>
      </c>
      <c r="V194" t="s">
        <v>2739</v>
      </c>
      <c r="W194" t="s">
        <v>2830</v>
      </c>
      <c r="X194">
        <v>6</v>
      </c>
      <c r="Z194">
        <v>13</v>
      </c>
      <c r="AA194" t="s">
        <v>43</v>
      </c>
      <c r="AB194" s="1">
        <v>43864</v>
      </c>
      <c r="AC194" t="s">
        <v>2830</v>
      </c>
      <c r="AD194" t="s">
        <v>2830</v>
      </c>
      <c r="AE194" t="s">
        <v>43</v>
      </c>
      <c r="AF194" t="s">
        <v>57</v>
      </c>
    </row>
    <row r="195" spans="1:32" x14ac:dyDescent="0.3">
      <c r="A195" s="3">
        <v>227</v>
      </c>
      <c r="B195" s="3" t="s">
        <v>43</v>
      </c>
      <c r="C195" t="s">
        <v>2740</v>
      </c>
      <c r="D195" t="s">
        <v>2741</v>
      </c>
      <c r="E195" t="s">
        <v>2742</v>
      </c>
      <c r="F195" t="s">
        <v>2466</v>
      </c>
      <c r="G195" s="1">
        <v>44775</v>
      </c>
      <c r="H195">
        <v>2022</v>
      </c>
      <c r="I195" t="s">
        <v>2830</v>
      </c>
      <c r="K195">
        <v>2263</v>
      </c>
      <c r="L195" t="s">
        <v>3007</v>
      </c>
      <c r="M195" t="s">
        <v>2743</v>
      </c>
      <c r="N195" t="s">
        <v>2468</v>
      </c>
      <c r="O195" t="s">
        <v>2469</v>
      </c>
      <c r="P195" t="s">
        <v>2744</v>
      </c>
      <c r="Q195" t="s">
        <v>2830</v>
      </c>
      <c r="R195" t="s">
        <v>2745</v>
      </c>
      <c r="S195" t="s">
        <v>2746</v>
      </c>
      <c r="T195" t="s">
        <v>2747</v>
      </c>
      <c r="U195" t="s">
        <v>2748</v>
      </c>
      <c r="V195" t="s">
        <v>2749</v>
      </c>
      <c r="W195" t="s">
        <v>2830</v>
      </c>
      <c r="Z195">
        <v>46</v>
      </c>
      <c r="AA195" t="s">
        <v>43</v>
      </c>
      <c r="AB195" s="1">
        <v>44775</v>
      </c>
      <c r="AC195" t="s">
        <v>2830</v>
      </c>
      <c r="AD195" t="s">
        <v>2830</v>
      </c>
      <c r="AE195" t="s">
        <v>43</v>
      </c>
      <c r="AF195" t="s">
        <v>57</v>
      </c>
    </row>
    <row r="196" spans="1:32" x14ac:dyDescent="0.3">
      <c r="A196" s="4">
        <v>228</v>
      </c>
      <c r="B196" s="5" t="s">
        <v>43</v>
      </c>
      <c r="C196" t="s">
        <v>2750</v>
      </c>
      <c r="D196" t="s">
        <v>2751</v>
      </c>
      <c r="E196" t="s">
        <v>2752</v>
      </c>
      <c r="F196" t="s">
        <v>2753</v>
      </c>
      <c r="G196" s="1">
        <v>43626</v>
      </c>
      <c r="H196">
        <v>2019</v>
      </c>
      <c r="I196" t="s">
        <v>2830</v>
      </c>
      <c r="K196">
        <v>1</v>
      </c>
      <c r="L196" t="s">
        <v>2833</v>
      </c>
      <c r="M196" t="s">
        <v>2754</v>
      </c>
      <c r="N196" t="s">
        <v>2830</v>
      </c>
      <c r="O196" t="s">
        <v>2755</v>
      </c>
      <c r="P196" t="s">
        <v>2756</v>
      </c>
      <c r="Q196" t="s">
        <v>2830</v>
      </c>
      <c r="R196" t="s">
        <v>2757</v>
      </c>
      <c r="S196" t="s">
        <v>2830</v>
      </c>
      <c r="T196" t="s">
        <v>2758</v>
      </c>
      <c r="U196" t="s">
        <v>2759</v>
      </c>
      <c r="V196" t="s">
        <v>2760</v>
      </c>
      <c r="W196" t="s">
        <v>2830</v>
      </c>
      <c r="X196">
        <v>7</v>
      </c>
      <c r="Z196">
        <v>30</v>
      </c>
      <c r="AA196" t="s">
        <v>43</v>
      </c>
      <c r="AB196" s="1">
        <v>43626</v>
      </c>
      <c r="AC196" t="s">
        <v>2830</v>
      </c>
      <c r="AD196" t="s">
        <v>2830</v>
      </c>
      <c r="AE196" t="s">
        <v>43</v>
      </c>
      <c r="AF196" t="s">
        <v>57</v>
      </c>
    </row>
    <row r="197" spans="1:32" x14ac:dyDescent="0.3">
      <c r="A197" s="4">
        <v>230</v>
      </c>
      <c r="B197" s="5" t="s">
        <v>43</v>
      </c>
      <c r="C197" t="s">
        <v>2772</v>
      </c>
      <c r="D197" t="s">
        <v>2773</v>
      </c>
      <c r="E197" t="s">
        <v>2774</v>
      </c>
      <c r="F197" t="s">
        <v>1309</v>
      </c>
      <c r="G197" s="1">
        <v>43489</v>
      </c>
      <c r="H197">
        <v>2018</v>
      </c>
      <c r="I197" t="s">
        <v>2830</v>
      </c>
      <c r="K197">
        <v>1767</v>
      </c>
      <c r="L197" t="s">
        <v>3008</v>
      </c>
      <c r="M197" t="s">
        <v>2775</v>
      </c>
      <c r="N197" t="s">
        <v>2830</v>
      </c>
      <c r="O197" t="s">
        <v>1311</v>
      </c>
      <c r="P197" t="s">
        <v>2776</v>
      </c>
      <c r="Q197" t="s">
        <v>2830</v>
      </c>
      <c r="R197" t="s">
        <v>2777</v>
      </c>
      <c r="S197" t="s">
        <v>2778</v>
      </c>
      <c r="T197" t="s">
        <v>2779</v>
      </c>
      <c r="U197" t="s">
        <v>2780</v>
      </c>
      <c r="V197" t="s">
        <v>2781</v>
      </c>
      <c r="W197" t="s">
        <v>2830</v>
      </c>
      <c r="X197">
        <v>2</v>
      </c>
      <c r="Z197">
        <v>21</v>
      </c>
      <c r="AA197" t="s">
        <v>43</v>
      </c>
      <c r="AB197" s="1">
        <v>43489</v>
      </c>
      <c r="AC197" t="s">
        <v>2830</v>
      </c>
      <c r="AD197" t="s">
        <v>2830</v>
      </c>
      <c r="AE197" t="s">
        <v>43</v>
      </c>
      <c r="AF197" t="s">
        <v>57</v>
      </c>
    </row>
    <row r="198" spans="1:32" x14ac:dyDescent="0.3">
      <c r="A198" s="4">
        <v>232</v>
      </c>
      <c r="B198" s="5" t="s">
        <v>43</v>
      </c>
      <c r="C198" t="s">
        <v>2790</v>
      </c>
      <c r="D198" t="s">
        <v>2791</v>
      </c>
      <c r="E198" t="s">
        <v>2792</v>
      </c>
      <c r="F198" t="s">
        <v>2793</v>
      </c>
      <c r="G198" s="1">
        <v>43966</v>
      </c>
      <c r="H198">
        <v>2020</v>
      </c>
      <c r="I198" t="s">
        <v>2830</v>
      </c>
      <c r="K198">
        <v>1</v>
      </c>
      <c r="L198" t="s">
        <v>2841</v>
      </c>
      <c r="M198" t="s">
        <v>2794</v>
      </c>
      <c r="N198" t="s">
        <v>2795</v>
      </c>
      <c r="O198" t="s">
        <v>2796</v>
      </c>
      <c r="P198" t="s">
        <v>2797</v>
      </c>
      <c r="Q198" t="s">
        <v>2830</v>
      </c>
      <c r="R198" t="s">
        <v>2798</v>
      </c>
      <c r="S198" t="s">
        <v>2830</v>
      </c>
      <c r="T198" t="s">
        <v>2799</v>
      </c>
      <c r="U198" t="s">
        <v>2830</v>
      </c>
      <c r="V198" t="s">
        <v>2830</v>
      </c>
      <c r="W198" t="s">
        <v>2830</v>
      </c>
      <c r="AA198" t="s">
        <v>43</v>
      </c>
      <c r="AB198" s="1">
        <v>43966</v>
      </c>
      <c r="AC198" t="s">
        <v>2830</v>
      </c>
      <c r="AD198" t="s">
        <v>2830</v>
      </c>
      <c r="AE198" t="s">
        <v>43</v>
      </c>
      <c r="AF198" t="s">
        <v>57</v>
      </c>
    </row>
    <row r="199" spans="1:32" x14ac:dyDescent="0.3">
      <c r="A199" s="4">
        <v>234</v>
      </c>
      <c r="B199" s="5" t="s">
        <v>43</v>
      </c>
      <c r="C199" t="s">
        <v>2812</v>
      </c>
      <c r="D199" t="s">
        <v>2813</v>
      </c>
      <c r="E199" t="s">
        <v>2814</v>
      </c>
      <c r="F199" t="s">
        <v>109</v>
      </c>
      <c r="G199" s="1">
        <v>43629</v>
      </c>
      <c r="H199">
        <v>2019</v>
      </c>
      <c r="I199" t="s">
        <v>2860</v>
      </c>
      <c r="J199">
        <v>6</v>
      </c>
      <c r="K199">
        <v>3514</v>
      </c>
      <c r="L199" t="s">
        <v>3011</v>
      </c>
      <c r="M199" t="s">
        <v>2815</v>
      </c>
      <c r="N199" t="s">
        <v>111</v>
      </c>
      <c r="O199" t="s">
        <v>2830</v>
      </c>
      <c r="P199" t="s">
        <v>2816</v>
      </c>
      <c r="Q199" t="s">
        <v>2830</v>
      </c>
      <c r="R199" t="s">
        <v>2817</v>
      </c>
      <c r="S199" t="s">
        <v>2830</v>
      </c>
      <c r="T199" t="s">
        <v>2818</v>
      </c>
      <c r="U199" t="s">
        <v>2830</v>
      </c>
      <c r="V199" t="s">
        <v>2830</v>
      </c>
      <c r="W199" t="s">
        <v>2830</v>
      </c>
      <c r="X199">
        <v>7</v>
      </c>
      <c r="Z199">
        <v>0</v>
      </c>
      <c r="AA199" t="s">
        <v>43</v>
      </c>
      <c r="AB199" s="1">
        <v>43629</v>
      </c>
      <c r="AC199" t="s">
        <v>2830</v>
      </c>
      <c r="AD199" t="s">
        <v>2830</v>
      </c>
      <c r="AE199" t="s">
        <v>43</v>
      </c>
      <c r="AF199" t="s">
        <v>44</v>
      </c>
    </row>
    <row r="200" spans="1:32" x14ac:dyDescent="0.3">
      <c r="A200" s="4">
        <v>236</v>
      </c>
      <c r="B200" s="6" t="s">
        <v>3014</v>
      </c>
      <c r="C200" t="s">
        <v>3015</v>
      </c>
      <c r="D200" t="s">
        <v>3034</v>
      </c>
      <c r="F200" t="s">
        <v>3055</v>
      </c>
      <c r="G200" s="1"/>
      <c r="H200">
        <v>2021</v>
      </c>
      <c r="K200">
        <v>1</v>
      </c>
      <c r="L200">
        <v>11</v>
      </c>
      <c r="M200" t="s">
        <v>3125</v>
      </c>
      <c r="N200" t="s">
        <v>2830</v>
      </c>
      <c r="O200" t="s">
        <v>3071</v>
      </c>
      <c r="P200" t="s">
        <v>3087</v>
      </c>
      <c r="R200" t="s">
        <v>3106</v>
      </c>
      <c r="S200" t="s">
        <v>3141</v>
      </c>
      <c r="AB200" s="1">
        <v>44425</v>
      </c>
      <c r="AE200" t="s">
        <v>3155</v>
      </c>
      <c r="AF200" t="s">
        <v>3053</v>
      </c>
    </row>
    <row r="201" spans="1:32" x14ac:dyDescent="0.3">
      <c r="A201" s="3">
        <v>237</v>
      </c>
      <c r="B201" s="3" t="s">
        <v>3014</v>
      </c>
      <c r="C201" t="s">
        <v>3016</v>
      </c>
      <c r="D201" t="s">
        <v>3035</v>
      </c>
      <c r="F201" t="s">
        <v>3056</v>
      </c>
      <c r="G201" s="1"/>
      <c r="H201">
        <v>2017</v>
      </c>
      <c r="K201">
        <v>65</v>
      </c>
      <c r="L201">
        <v>72</v>
      </c>
      <c r="M201" t="s">
        <v>3126</v>
      </c>
      <c r="N201" t="s">
        <v>2830</v>
      </c>
      <c r="O201" t="s">
        <v>3072</v>
      </c>
      <c r="P201" t="s">
        <v>3088</v>
      </c>
      <c r="R201" t="s">
        <v>3107</v>
      </c>
      <c r="S201" t="s">
        <v>3142</v>
      </c>
      <c r="AB201" s="1">
        <v>42818</v>
      </c>
      <c r="AE201" t="s">
        <v>3155</v>
      </c>
      <c r="AF201" t="s">
        <v>3053</v>
      </c>
    </row>
    <row r="202" spans="1:32" x14ac:dyDescent="0.3">
      <c r="A202" s="4">
        <v>238</v>
      </c>
      <c r="B202" s="6" t="s">
        <v>3014</v>
      </c>
      <c r="C202" t="s">
        <v>3017</v>
      </c>
      <c r="D202" t="s">
        <v>3036</v>
      </c>
      <c r="F202" t="s">
        <v>3057</v>
      </c>
      <c r="G202" s="1"/>
      <c r="H202">
        <v>2022</v>
      </c>
      <c r="K202">
        <v>9</v>
      </c>
      <c r="L202">
        <v>20</v>
      </c>
      <c r="M202" t="s">
        <v>3127</v>
      </c>
      <c r="N202" t="s">
        <v>2830</v>
      </c>
      <c r="O202" t="s">
        <v>3073</v>
      </c>
      <c r="P202" t="s">
        <v>3089</v>
      </c>
      <c r="R202" t="s">
        <v>3108</v>
      </c>
      <c r="S202" t="s">
        <v>3143</v>
      </c>
      <c r="AB202" s="1">
        <v>44627</v>
      </c>
      <c r="AE202" t="s">
        <v>3155</v>
      </c>
      <c r="AF202" t="s">
        <v>3053</v>
      </c>
    </row>
    <row r="203" spans="1:32" x14ac:dyDescent="0.3">
      <c r="A203" s="3">
        <v>239</v>
      </c>
      <c r="B203" s="3" t="s">
        <v>3014</v>
      </c>
      <c r="C203" t="s">
        <v>3018</v>
      </c>
      <c r="D203" t="s">
        <v>3037</v>
      </c>
      <c r="F203" t="s">
        <v>3058</v>
      </c>
      <c r="G203" s="1"/>
      <c r="H203">
        <v>2013</v>
      </c>
      <c r="K203">
        <v>344</v>
      </c>
      <c r="L203">
        <v>353</v>
      </c>
      <c r="M203" t="s">
        <v>3128</v>
      </c>
      <c r="N203" t="s">
        <v>2830</v>
      </c>
      <c r="O203" t="s">
        <v>3074</v>
      </c>
      <c r="P203" t="s">
        <v>3090</v>
      </c>
      <c r="R203" t="s">
        <v>3109</v>
      </c>
      <c r="S203" t="s">
        <v>3144</v>
      </c>
      <c r="AB203" s="1">
        <v>41583</v>
      </c>
      <c r="AE203" t="s">
        <v>3155</v>
      </c>
      <c r="AF203" t="s">
        <v>3053</v>
      </c>
    </row>
    <row r="204" spans="1:32" x14ac:dyDescent="0.3">
      <c r="A204" s="4">
        <v>240</v>
      </c>
      <c r="B204" s="6" t="s">
        <v>3014</v>
      </c>
      <c r="C204" t="s">
        <v>3019</v>
      </c>
      <c r="D204" t="s">
        <v>3038</v>
      </c>
      <c r="F204" t="s">
        <v>3059</v>
      </c>
      <c r="G204" s="1"/>
      <c r="H204">
        <v>2019</v>
      </c>
      <c r="K204" s="7">
        <v>0.12569444444444444</v>
      </c>
      <c r="L204" s="7">
        <v>0.15</v>
      </c>
      <c r="M204" t="s">
        <v>3129</v>
      </c>
      <c r="N204" t="s">
        <v>3081</v>
      </c>
      <c r="O204" t="s">
        <v>2830</v>
      </c>
      <c r="P204" t="s">
        <v>3091</v>
      </c>
      <c r="R204" t="s">
        <v>3110</v>
      </c>
      <c r="S204" t="s">
        <v>3145</v>
      </c>
      <c r="AB204" s="1">
        <v>43509</v>
      </c>
      <c r="AE204" t="s">
        <v>2830</v>
      </c>
      <c r="AF204" t="s">
        <v>3054</v>
      </c>
    </row>
    <row r="205" spans="1:32" x14ac:dyDescent="0.3">
      <c r="A205" s="3">
        <v>243</v>
      </c>
      <c r="B205" s="3" t="s">
        <v>3014</v>
      </c>
      <c r="C205" t="s">
        <v>3022</v>
      </c>
      <c r="D205" t="s">
        <v>3041</v>
      </c>
      <c r="F205" t="s">
        <v>3055</v>
      </c>
      <c r="G205" s="1"/>
      <c r="H205">
        <v>2021</v>
      </c>
      <c r="K205">
        <v>1</v>
      </c>
      <c r="L205">
        <v>9</v>
      </c>
      <c r="M205" t="s">
        <v>3132</v>
      </c>
      <c r="N205" t="s">
        <v>2830</v>
      </c>
      <c r="O205" t="s">
        <v>3071</v>
      </c>
      <c r="P205" t="s">
        <v>3094</v>
      </c>
      <c r="R205" t="s">
        <v>3113</v>
      </c>
      <c r="S205" t="s">
        <v>3147</v>
      </c>
      <c r="AB205" s="1">
        <v>44425</v>
      </c>
      <c r="AE205" t="s">
        <v>3155</v>
      </c>
      <c r="AF205" t="s">
        <v>3053</v>
      </c>
    </row>
    <row r="206" spans="1:32" x14ac:dyDescent="0.3">
      <c r="A206" s="4">
        <v>244</v>
      </c>
      <c r="B206" s="6" t="s">
        <v>3014</v>
      </c>
      <c r="C206" t="s">
        <v>3023</v>
      </c>
      <c r="D206" t="s">
        <v>3042</v>
      </c>
      <c r="F206" t="s">
        <v>3061</v>
      </c>
      <c r="G206" s="1"/>
      <c r="H206">
        <v>2022</v>
      </c>
      <c r="K206">
        <v>49</v>
      </c>
      <c r="L206">
        <v>52</v>
      </c>
      <c r="M206" t="s">
        <v>3133</v>
      </c>
      <c r="N206" t="s">
        <v>2830</v>
      </c>
      <c r="O206" t="s">
        <v>3076</v>
      </c>
      <c r="P206" t="s">
        <v>3095</v>
      </c>
      <c r="R206" t="s">
        <v>3114</v>
      </c>
      <c r="S206" t="s">
        <v>3148</v>
      </c>
      <c r="AB206" s="1">
        <v>44763</v>
      </c>
      <c r="AE206" t="s">
        <v>3155</v>
      </c>
      <c r="AF206" t="s">
        <v>3053</v>
      </c>
    </row>
    <row r="207" spans="1:32" x14ac:dyDescent="0.3">
      <c r="A207" s="3">
        <v>245</v>
      </c>
      <c r="B207" s="3" t="s">
        <v>3014</v>
      </c>
      <c r="C207" t="s">
        <v>3024</v>
      </c>
      <c r="D207" t="s">
        <v>3043</v>
      </c>
      <c r="F207" t="s">
        <v>3059</v>
      </c>
      <c r="G207" s="1"/>
      <c r="H207">
        <v>2016</v>
      </c>
      <c r="K207" s="8">
        <v>2.5423611111111111</v>
      </c>
      <c r="L207" s="8">
        <v>2.5659722222222223</v>
      </c>
      <c r="M207" t="s">
        <v>3134</v>
      </c>
      <c r="N207" t="s">
        <v>3081</v>
      </c>
      <c r="O207" t="s">
        <v>2830</v>
      </c>
      <c r="P207" t="s">
        <v>3096</v>
      </c>
      <c r="R207" t="s">
        <v>3115</v>
      </c>
      <c r="S207" t="s">
        <v>3149</v>
      </c>
      <c r="AB207" s="1">
        <v>42709</v>
      </c>
      <c r="AE207" t="s">
        <v>2830</v>
      </c>
      <c r="AF207" t="s">
        <v>3054</v>
      </c>
    </row>
    <row r="208" spans="1:32" x14ac:dyDescent="0.3">
      <c r="A208" s="3">
        <v>247</v>
      </c>
      <c r="B208" s="3" t="s">
        <v>3014</v>
      </c>
      <c r="C208" t="s">
        <v>3026</v>
      </c>
      <c r="D208" t="s">
        <v>3045</v>
      </c>
      <c r="F208" t="s">
        <v>3063</v>
      </c>
      <c r="G208" s="1"/>
      <c r="H208">
        <v>2019</v>
      </c>
      <c r="K208">
        <v>61</v>
      </c>
      <c r="L208">
        <v>92</v>
      </c>
      <c r="M208" t="s">
        <v>3136</v>
      </c>
      <c r="N208" t="s">
        <v>3083</v>
      </c>
      <c r="O208" t="s">
        <v>2830</v>
      </c>
      <c r="P208" t="s">
        <v>3098</v>
      </c>
      <c r="R208" t="s">
        <v>3117</v>
      </c>
      <c r="S208" t="s">
        <v>3151</v>
      </c>
      <c r="AB208" s="1">
        <v>43773</v>
      </c>
      <c r="AE208" t="s">
        <v>2830</v>
      </c>
      <c r="AF208" t="s">
        <v>3054</v>
      </c>
    </row>
    <row r="209" spans="1:33" x14ac:dyDescent="0.3">
      <c r="A209" s="3">
        <v>249</v>
      </c>
      <c r="B209" s="3" t="s">
        <v>3014</v>
      </c>
      <c r="C209" t="s">
        <v>3028</v>
      </c>
      <c r="D209" t="s">
        <v>3047</v>
      </c>
      <c r="F209" t="s">
        <v>3065</v>
      </c>
      <c r="G209" s="1"/>
      <c r="H209">
        <v>2015</v>
      </c>
      <c r="K209">
        <v>1</v>
      </c>
      <c r="L209">
        <v>11</v>
      </c>
      <c r="M209" t="s">
        <v>3137</v>
      </c>
      <c r="N209" t="s">
        <v>3084</v>
      </c>
      <c r="O209" t="s">
        <v>2830</v>
      </c>
      <c r="P209" t="s">
        <v>3100</v>
      </c>
      <c r="R209" t="s">
        <v>3119</v>
      </c>
      <c r="S209" t="s">
        <v>3152</v>
      </c>
      <c r="AB209" s="1">
        <v>42310</v>
      </c>
      <c r="AE209" t="s">
        <v>2830</v>
      </c>
      <c r="AF209" t="s">
        <v>3054</v>
      </c>
    </row>
    <row r="210" spans="1:33" x14ac:dyDescent="0.3">
      <c r="A210" s="4">
        <v>254</v>
      </c>
      <c r="B210" s="6" t="s">
        <v>3014</v>
      </c>
      <c r="C210" t="s">
        <v>3033</v>
      </c>
      <c r="D210" t="s">
        <v>3052</v>
      </c>
      <c r="F210" t="s">
        <v>3070</v>
      </c>
      <c r="G210" s="1"/>
      <c r="H210">
        <v>2021</v>
      </c>
      <c r="K210">
        <v>288</v>
      </c>
      <c r="L210">
        <v>297</v>
      </c>
      <c r="M210" t="s">
        <v>3140</v>
      </c>
      <c r="N210" t="s">
        <v>2830</v>
      </c>
      <c r="O210" t="s">
        <v>3080</v>
      </c>
      <c r="P210" t="s">
        <v>3105</v>
      </c>
      <c r="R210" t="s">
        <v>3124</v>
      </c>
      <c r="S210" t="s">
        <v>2830</v>
      </c>
      <c r="AB210" s="1">
        <v>44547</v>
      </c>
      <c r="AE210" t="s">
        <v>3156</v>
      </c>
      <c r="AF210" t="s">
        <v>3053</v>
      </c>
    </row>
    <row r="211" spans="1:33" x14ac:dyDescent="0.3">
      <c r="A211" s="3">
        <v>255</v>
      </c>
      <c r="B211" s="3" t="s">
        <v>3157</v>
      </c>
      <c r="C211" t="s">
        <v>3158</v>
      </c>
      <c r="D211" t="s">
        <v>3488</v>
      </c>
      <c r="F211" t="s">
        <v>3840</v>
      </c>
      <c r="G211" s="1"/>
      <c r="H211">
        <v>2023</v>
      </c>
      <c r="I211" t="s">
        <v>2830</v>
      </c>
      <c r="J211" t="s">
        <v>2830</v>
      </c>
      <c r="M211" t="s">
        <v>4253</v>
      </c>
      <c r="N211" t="s">
        <v>4654</v>
      </c>
      <c r="O211" t="s">
        <v>2830</v>
      </c>
      <c r="P211" t="s">
        <v>5047</v>
      </c>
      <c r="R211" t="s">
        <v>5244</v>
      </c>
      <c r="S211" t="s">
        <v>5653</v>
      </c>
      <c r="AB211" s="1"/>
      <c r="AE211" t="s">
        <v>5894</v>
      </c>
      <c r="AF211" t="s">
        <v>5981</v>
      </c>
      <c r="AG211" t="s">
        <v>5988</v>
      </c>
    </row>
    <row r="212" spans="1:33" x14ac:dyDescent="0.3">
      <c r="A212" s="4">
        <v>256</v>
      </c>
      <c r="B212" s="6" t="s">
        <v>3157</v>
      </c>
      <c r="C212" t="s">
        <v>3159</v>
      </c>
      <c r="D212" t="s">
        <v>3489</v>
      </c>
      <c r="F212" t="s">
        <v>3841</v>
      </c>
      <c r="G212" s="1"/>
      <c r="H212">
        <v>2023</v>
      </c>
      <c r="I212" t="s">
        <v>2830</v>
      </c>
      <c r="J212" t="s">
        <v>2830</v>
      </c>
      <c r="K212">
        <v>57</v>
      </c>
      <c r="L212">
        <v>65</v>
      </c>
      <c r="M212" t="s">
        <v>4254</v>
      </c>
      <c r="N212" t="s">
        <v>4655</v>
      </c>
      <c r="O212" t="s">
        <v>4807</v>
      </c>
      <c r="P212" t="s">
        <v>5048</v>
      </c>
      <c r="R212" t="s">
        <v>5245</v>
      </c>
      <c r="S212" t="s">
        <v>5654</v>
      </c>
      <c r="AB212" s="1"/>
      <c r="AE212" t="s">
        <v>5894</v>
      </c>
      <c r="AF212" t="s">
        <v>5982</v>
      </c>
      <c r="AG212" t="s">
        <v>5988</v>
      </c>
    </row>
    <row r="213" spans="1:33" x14ac:dyDescent="0.3">
      <c r="A213" s="3">
        <v>257</v>
      </c>
      <c r="B213" s="3" t="s">
        <v>3157</v>
      </c>
      <c r="C213" t="s">
        <v>3160</v>
      </c>
      <c r="D213" t="s">
        <v>3490</v>
      </c>
      <c r="F213" t="s">
        <v>3842</v>
      </c>
      <c r="G213" s="1"/>
      <c r="H213">
        <v>2022</v>
      </c>
      <c r="I213" t="s">
        <v>2860</v>
      </c>
      <c r="J213" t="s">
        <v>4227</v>
      </c>
      <c r="M213" t="s">
        <v>4255</v>
      </c>
      <c r="N213" t="s">
        <v>4656</v>
      </c>
      <c r="O213" t="s">
        <v>2830</v>
      </c>
      <c r="P213" t="s">
        <v>5049</v>
      </c>
      <c r="R213" t="s">
        <v>5246</v>
      </c>
      <c r="S213" t="s">
        <v>5655</v>
      </c>
      <c r="AB213" s="1"/>
      <c r="AE213" t="s">
        <v>5895</v>
      </c>
      <c r="AF213" t="s">
        <v>5981</v>
      </c>
      <c r="AG213" t="s">
        <v>5988</v>
      </c>
    </row>
    <row r="214" spans="1:33" x14ac:dyDescent="0.3">
      <c r="A214" s="4">
        <v>258</v>
      </c>
      <c r="B214" s="6" t="s">
        <v>3157</v>
      </c>
      <c r="C214" t="s">
        <v>3161</v>
      </c>
      <c r="D214" t="s">
        <v>3491</v>
      </c>
      <c r="F214" t="s">
        <v>3843</v>
      </c>
      <c r="G214" s="1"/>
      <c r="H214">
        <v>2022</v>
      </c>
      <c r="I214" t="s">
        <v>4111</v>
      </c>
      <c r="J214" t="s">
        <v>2830</v>
      </c>
      <c r="M214" t="s">
        <v>4256</v>
      </c>
      <c r="N214" t="s">
        <v>4657</v>
      </c>
      <c r="O214" t="s">
        <v>2830</v>
      </c>
      <c r="P214" t="s">
        <v>5050</v>
      </c>
      <c r="R214" t="s">
        <v>5247</v>
      </c>
      <c r="S214" t="s">
        <v>5656</v>
      </c>
      <c r="AB214" s="1"/>
      <c r="AE214" t="s">
        <v>5896</v>
      </c>
      <c r="AF214" t="s">
        <v>5981</v>
      </c>
      <c r="AG214" t="s">
        <v>5988</v>
      </c>
    </row>
    <row r="215" spans="1:33" x14ac:dyDescent="0.3">
      <c r="A215" s="3">
        <v>259</v>
      </c>
      <c r="B215" s="3" t="s">
        <v>3157</v>
      </c>
      <c r="C215" t="s">
        <v>2526</v>
      </c>
      <c r="D215" t="s">
        <v>3492</v>
      </c>
      <c r="F215" t="s">
        <v>1018</v>
      </c>
      <c r="G215" s="1"/>
      <c r="H215">
        <v>2022</v>
      </c>
      <c r="I215" t="s">
        <v>2897</v>
      </c>
      <c r="J215" t="s">
        <v>2924</v>
      </c>
      <c r="K215">
        <v>4857</v>
      </c>
      <c r="L215">
        <v>4872</v>
      </c>
      <c r="M215" t="s">
        <v>4257</v>
      </c>
      <c r="N215" t="s">
        <v>4658</v>
      </c>
      <c r="O215" t="s">
        <v>2830</v>
      </c>
      <c r="P215" t="s">
        <v>2530</v>
      </c>
      <c r="R215" t="s">
        <v>5248</v>
      </c>
      <c r="S215" t="s">
        <v>5657</v>
      </c>
      <c r="AB215" s="1"/>
      <c r="AE215" t="s">
        <v>5897</v>
      </c>
      <c r="AF215" t="s">
        <v>5981</v>
      </c>
      <c r="AG215" t="s">
        <v>5988</v>
      </c>
    </row>
    <row r="216" spans="1:33" x14ac:dyDescent="0.3">
      <c r="A216" s="4">
        <v>260</v>
      </c>
      <c r="B216" s="6" t="s">
        <v>3157</v>
      </c>
      <c r="C216" t="s">
        <v>3162</v>
      </c>
      <c r="D216" t="s">
        <v>3493</v>
      </c>
      <c r="F216" t="s">
        <v>3844</v>
      </c>
      <c r="G216" s="1"/>
      <c r="H216">
        <v>2022</v>
      </c>
      <c r="I216" t="s">
        <v>2830</v>
      </c>
      <c r="J216" t="s">
        <v>2830</v>
      </c>
      <c r="K216">
        <v>1465</v>
      </c>
      <c r="L216">
        <v>1476</v>
      </c>
      <c r="M216" t="s">
        <v>4258</v>
      </c>
      <c r="N216" t="s">
        <v>2830</v>
      </c>
      <c r="O216" t="s">
        <v>4808</v>
      </c>
      <c r="P216" t="s">
        <v>5051</v>
      </c>
      <c r="R216" t="s">
        <v>5249</v>
      </c>
      <c r="S216" t="s">
        <v>5658</v>
      </c>
      <c r="AB216" s="1"/>
      <c r="AE216" t="s">
        <v>5898</v>
      </c>
      <c r="AF216" t="s">
        <v>5982</v>
      </c>
      <c r="AG216" t="s">
        <v>5988</v>
      </c>
    </row>
    <row r="217" spans="1:33" x14ac:dyDescent="0.3">
      <c r="A217" s="3">
        <v>261</v>
      </c>
      <c r="B217" s="3" t="s">
        <v>3157</v>
      </c>
      <c r="C217" t="s">
        <v>3163</v>
      </c>
      <c r="D217" t="s">
        <v>3494</v>
      </c>
      <c r="F217" t="s">
        <v>3845</v>
      </c>
      <c r="G217" s="1"/>
      <c r="H217">
        <v>2022</v>
      </c>
      <c r="I217" t="s">
        <v>4112</v>
      </c>
      <c r="J217" t="s">
        <v>2830</v>
      </c>
      <c r="M217" t="s">
        <v>4259</v>
      </c>
      <c r="N217" t="s">
        <v>4659</v>
      </c>
      <c r="O217" t="s">
        <v>2830</v>
      </c>
      <c r="P217" t="s">
        <v>5052</v>
      </c>
      <c r="R217" t="s">
        <v>5250</v>
      </c>
      <c r="S217" t="s">
        <v>5659</v>
      </c>
      <c r="AB217" s="1"/>
      <c r="AE217" t="s">
        <v>5899</v>
      </c>
      <c r="AF217" t="s">
        <v>5981</v>
      </c>
      <c r="AG217" t="s">
        <v>5988</v>
      </c>
    </row>
    <row r="218" spans="1:33" x14ac:dyDescent="0.3">
      <c r="A218" s="4">
        <v>262</v>
      </c>
      <c r="B218" s="6" t="s">
        <v>3157</v>
      </c>
      <c r="C218" t="s">
        <v>3164</v>
      </c>
      <c r="D218" t="s">
        <v>3495</v>
      </c>
      <c r="F218" t="s">
        <v>3846</v>
      </c>
      <c r="G218" s="1"/>
      <c r="H218">
        <v>2022</v>
      </c>
      <c r="I218" t="s">
        <v>2830</v>
      </c>
      <c r="J218" t="s">
        <v>2830</v>
      </c>
      <c r="K218">
        <v>333</v>
      </c>
      <c r="L218">
        <v>349</v>
      </c>
      <c r="M218" t="s">
        <v>4260</v>
      </c>
      <c r="N218" t="s">
        <v>2830</v>
      </c>
      <c r="O218" t="s">
        <v>4809</v>
      </c>
      <c r="P218" t="s">
        <v>5053</v>
      </c>
      <c r="R218" t="s">
        <v>5251</v>
      </c>
      <c r="S218" t="s">
        <v>5660</v>
      </c>
      <c r="AB218" s="1"/>
      <c r="AE218" t="s">
        <v>3155</v>
      </c>
      <c r="AF218" t="s">
        <v>5982</v>
      </c>
      <c r="AG218" t="s">
        <v>5988</v>
      </c>
    </row>
    <row r="219" spans="1:33" x14ac:dyDescent="0.3">
      <c r="A219" s="3">
        <v>263</v>
      </c>
      <c r="B219" s="3" t="s">
        <v>3157</v>
      </c>
      <c r="C219" t="s">
        <v>3165</v>
      </c>
      <c r="D219" t="s">
        <v>3496</v>
      </c>
      <c r="F219" t="s">
        <v>3847</v>
      </c>
      <c r="G219" s="1"/>
      <c r="H219">
        <v>2022</v>
      </c>
      <c r="I219" t="s">
        <v>2979</v>
      </c>
      <c r="J219" t="s">
        <v>2830</v>
      </c>
      <c r="M219" t="s">
        <v>4261</v>
      </c>
      <c r="N219" t="s">
        <v>4660</v>
      </c>
      <c r="O219" t="s">
        <v>2830</v>
      </c>
      <c r="P219" t="s">
        <v>5054</v>
      </c>
      <c r="R219" t="s">
        <v>5252</v>
      </c>
      <c r="S219" t="s">
        <v>5661</v>
      </c>
      <c r="AB219" s="1"/>
      <c r="AE219" t="s">
        <v>5900</v>
      </c>
      <c r="AF219" t="s">
        <v>5981</v>
      </c>
      <c r="AG219" t="s">
        <v>5988</v>
      </c>
    </row>
    <row r="220" spans="1:33" x14ac:dyDescent="0.3">
      <c r="A220" s="4">
        <v>264</v>
      </c>
      <c r="B220" s="6" t="s">
        <v>3157</v>
      </c>
      <c r="C220" t="s">
        <v>3166</v>
      </c>
      <c r="D220" t="s">
        <v>3497</v>
      </c>
      <c r="F220" t="s">
        <v>160</v>
      </c>
      <c r="G220" s="1"/>
      <c r="H220">
        <v>2022</v>
      </c>
      <c r="I220" t="s">
        <v>2854</v>
      </c>
      <c r="J220" t="s">
        <v>2868</v>
      </c>
      <c r="K220">
        <v>3712</v>
      </c>
      <c r="L220">
        <v>3722</v>
      </c>
      <c r="M220" t="s">
        <v>4262</v>
      </c>
      <c r="N220" t="s">
        <v>4661</v>
      </c>
      <c r="O220" t="s">
        <v>2830</v>
      </c>
      <c r="P220" t="s">
        <v>5055</v>
      </c>
      <c r="R220" t="s">
        <v>5253</v>
      </c>
      <c r="S220" t="s">
        <v>5662</v>
      </c>
      <c r="AB220" s="1"/>
      <c r="AE220" t="s">
        <v>5897</v>
      </c>
      <c r="AF220" t="s">
        <v>5981</v>
      </c>
      <c r="AG220" t="s">
        <v>5988</v>
      </c>
    </row>
    <row r="221" spans="1:33" x14ac:dyDescent="0.3">
      <c r="A221" s="3">
        <v>265</v>
      </c>
      <c r="B221" s="3" t="s">
        <v>3157</v>
      </c>
      <c r="C221" t="s">
        <v>3167</v>
      </c>
      <c r="D221" t="s">
        <v>3498</v>
      </c>
      <c r="F221" t="s">
        <v>3848</v>
      </c>
      <c r="G221" s="1"/>
      <c r="H221">
        <v>2022</v>
      </c>
      <c r="I221" t="s">
        <v>2830</v>
      </c>
      <c r="J221" t="s">
        <v>2830</v>
      </c>
      <c r="K221">
        <v>3081</v>
      </c>
      <c r="L221">
        <v>3089</v>
      </c>
      <c r="M221" t="s">
        <v>4263</v>
      </c>
      <c r="N221" t="s">
        <v>2830</v>
      </c>
      <c r="O221" t="s">
        <v>4810</v>
      </c>
      <c r="P221" t="s">
        <v>5056</v>
      </c>
      <c r="R221" t="s">
        <v>5254</v>
      </c>
      <c r="S221" t="s">
        <v>5663</v>
      </c>
      <c r="AB221" s="1"/>
      <c r="AE221" t="s">
        <v>3155</v>
      </c>
      <c r="AF221" t="s">
        <v>5982</v>
      </c>
      <c r="AG221" t="s">
        <v>5988</v>
      </c>
    </row>
    <row r="222" spans="1:33" x14ac:dyDescent="0.3">
      <c r="A222" s="4">
        <v>266</v>
      </c>
      <c r="B222" s="6" t="s">
        <v>3157</v>
      </c>
      <c r="C222" t="s">
        <v>3168</v>
      </c>
      <c r="D222" t="s">
        <v>3499</v>
      </c>
      <c r="F222" t="s">
        <v>3849</v>
      </c>
      <c r="G222" s="1"/>
      <c r="H222">
        <v>2022</v>
      </c>
      <c r="I222" t="s">
        <v>4113</v>
      </c>
      <c r="J222" t="s">
        <v>2883</v>
      </c>
      <c r="M222" t="s">
        <v>4264</v>
      </c>
      <c r="N222" t="s">
        <v>4662</v>
      </c>
      <c r="O222" t="s">
        <v>2830</v>
      </c>
      <c r="P222" t="s">
        <v>5057</v>
      </c>
      <c r="R222" t="s">
        <v>5255</v>
      </c>
      <c r="S222" t="s">
        <v>5664</v>
      </c>
      <c r="AB222" s="1"/>
      <c r="AE222" t="s">
        <v>5895</v>
      </c>
      <c r="AF222" t="s">
        <v>5981</v>
      </c>
      <c r="AG222" t="s">
        <v>5988</v>
      </c>
    </row>
    <row r="223" spans="1:33" x14ac:dyDescent="0.3">
      <c r="A223" s="3">
        <v>267</v>
      </c>
      <c r="B223" s="3" t="s">
        <v>3157</v>
      </c>
      <c r="C223" t="s">
        <v>3169</v>
      </c>
      <c r="D223" t="s">
        <v>3500</v>
      </c>
      <c r="F223" t="s">
        <v>3850</v>
      </c>
      <c r="G223" s="1"/>
      <c r="H223">
        <v>2022</v>
      </c>
      <c r="I223" t="s">
        <v>4114</v>
      </c>
      <c r="J223" t="s">
        <v>2830</v>
      </c>
      <c r="M223" t="s">
        <v>4265</v>
      </c>
      <c r="N223" t="s">
        <v>4663</v>
      </c>
      <c r="O223" t="s">
        <v>2830</v>
      </c>
      <c r="P223" t="s">
        <v>5058</v>
      </c>
      <c r="R223" t="s">
        <v>5256</v>
      </c>
      <c r="S223" t="s">
        <v>5665</v>
      </c>
      <c r="AB223" s="1"/>
      <c r="AE223" t="s">
        <v>5899</v>
      </c>
      <c r="AF223" t="s">
        <v>5981</v>
      </c>
      <c r="AG223" t="s">
        <v>5988</v>
      </c>
    </row>
    <row r="224" spans="1:33" x14ac:dyDescent="0.3">
      <c r="A224" s="4">
        <v>268</v>
      </c>
      <c r="B224" s="6" t="s">
        <v>3157</v>
      </c>
      <c r="C224" t="s">
        <v>3170</v>
      </c>
      <c r="D224" t="s">
        <v>3501</v>
      </c>
      <c r="F224" t="s">
        <v>3851</v>
      </c>
      <c r="G224" s="1"/>
      <c r="H224">
        <v>2022</v>
      </c>
      <c r="I224" t="s">
        <v>4115</v>
      </c>
      <c r="J224" t="s">
        <v>2833</v>
      </c>
      <c r="K224">
        <v>1859</v>
      </c>
      <c r="L224">
        <v>1877</v>
      </c>
      <c r="M224" t="s">
        <v>4266</v>
      </c>
      <c r="N224" t="s">
        <v>4664</v>
      </c>
      <c r="O224" t="s">
        <v>2830</v>
      </c>
      <c r="P224" t="s">
        <v>5059</v>
      </c>
      <c r="R224" t="s">
        <v>5257</v>
      </c>
      <c r="S224" t="s">
        <v>5666</v>
      </c>
      <c r="AB224" s="1"/>
      <c r="AE224" t="s">
        <v>5894</v>
      </c>
      <c r="AF224" t="s">
        <v>5981</v>
      </c>
      <c r="AG224" t="s">
        <v>5988</v>
      </c>
    </row>
    <row r="225" spans="1:33" x14ac:dyDescent="0.3">
      <c r="A225" s="3">
        <v>269</v>
      </c>
      <c r="B225" s="3" t="s">
        <v>3157</v>
      </c>
      <c r="C225" t="s">
        <v>2645</v>
      </c>
      <c r="D225" t="s">
        <v>3502</v>
      </c>
      <c r="F225" t="s">
        <v>2648</v>
      </c>
      <c r="G225" s="1"/>
      <c r="H225">
        <v>2022</v>
      </c>
      <c r="I225" t="s">
        <v>2956</v>
      </c>
      <c r="J225" t="s">
        <v>2887</v>
      </c>
      <c r="K225">
        <v>926</v>
      </c>
      <c r="L225">
        <v>937</v>
      </c>
      <c r="M225" t="s">
        <v>4267</v>
      </c>
      <c r="N225" t="s">
        <v>4665</v>
      </c>
      <c r="O225" t="s">
        <v>2830</v>
      </c>
      <c r="P225" t="s">
        <v>2651</v>
      </c>
      <c r="R225" t="s">
        <v>5258</v>
      </c>
      <c r="S225" t="s">
        <v>5667</v>
      </c>
      <c r="AB225" s="1"/>
      <c r="AE225" t="s">
        <v>5897</v>
      </c>
      <c r="AF225" t="s">
        <v>5981</v>
      </c>
      <c r="AG225" t="s">
        <v>5988</v>
      </c>
    </row>
    <row r="226" spans="1:33" x14ac:dyDescent="0.3">
      <c r="A226" s="4">
        <v>270</v>
      </c>
      <c r="B226" s="6" t="s">
        <v>3157</v>
      </c>
      <c r="C226" t="s">
        <v>3171</v>
      </c>
      <c r="D226" t="s">
        <v>3503</v>
      </c>
      <c r="F226" t="s">
        <v>3852</v>
      </c>
      <c r="G226" s="1"/>
      <c r="H226">
        <v>2022</v>
      </c>
      <c r="I226" t="s">
        <v>4116</v>
      </c>
      <c r="J226" t="s">
        <v>2887</v>
      </c>
      <c r="M226" t="s">
        <v>4268</v>
      </c>
      <c r="N226" t="s">
        <v>4666</v>
      </c>
      <c r="O226" t="s">
        <v>2830</v>
      </c>
      <c r="P226" t="s">
        <v>5060</v>
      </c>
      <c r="R226" t="s">
        <v>5259</v>
      </c>
      <c r="S226" t="s">
        <v>5668</v>
      </c>
      <c r="AB226" s="1"/>
      <c r="AE226" t="s">
        <v>5901</v>
      </c>
      <c r="AF226" t="s">
        <v>5981</v>
      </c>
      <c r="AG226" t="s">
        <v>5988</v>
      </c>
    </row>
    <row r="227" spans="1:33" x14ac:dyDescent="0.3">
      <c r="A227" s="3">
        <v>271</v>
      </c>
      <c r="B227" s="3" t="s">
        <v>3157</v>
      </c>
      <c r="C227" t="s">
        <v>3172</v>
      </c>
      <c r="D227" t="s">
        <v>3504</v>
      </c>
      <c r="F227" t="s">
        <v>3846</v>
      </c>
      <c r="G227" s="1"/>
      <c r="H227">
        <v>2022</v>
      </c>
      <c r="I227" t="s">
        <v>2830</v>
      </c>
      <c r="J227" t="s">
        <v>2830</v>
      </c>
      <c r="K227">
        <v>93</v>
      </c>
      <c r="L227">
        <v>94</v>
      </c>
      <c r="M227" t="s">
        <v>4269</v>
      </c>
      <c r="N227" t="s">
        <v>2830</v>
      </c>
      <c r="O227" t="s">
        <v>4811</v>
      </c>
      <c r="P227" t="s">
        <v>5061</v>
      </c>
      <c r="R227" t="s">
        <v>5260</v>
      </c>
      <c r="S227" t="s">
        <v>5669</v>
      </c>
      <c r="AB227" s="1"/>
      <c r="AE227" t="s">
        <v>3155</v>
      </c>
      <c r="AF227" t="s">
        <v>5982</v>
      </c>
      <c r="AG227" t="s">
        <v>5988</v>
      </c>
    </row>
    <row r="228" spans="1:33" x14ac:dyDescent="0.3">
      <c r="A228" s="4">
        <v>272</v>
      </c>
      <c r="B228" s="6" t="s">
        <v>3157</v>
      </c>
      <c r="C228" t="s">
        <v>3173</v>
      </c>
      <c r="D228" t="s">
        <v>3505</v>
      </c>
      <c r="F228" t="s">
        <v>3853</v>
      </c>
      <c r="G228" s="1"/>
      <c r="H228">
        <v>2022</v>
      </c>
      <c r="I228" t="s">
        <v>2830</v>
      </c>
      <c r="J228" t="s">
        <v>2830</v>
      </c>
      <c r="K228">
        <v>481</v>
      </c>
      <c r="L228">
        <v>486</v>
      </c>
      <c r="M228" t="s">
        <v>4270</v>
      </c>
      <c r="N228" t="s">
        <v>2830</v>
      </c>
      <c r="O228" t="s">
        <v>4812</v>
      </c>
      <c r="P228" t="s">
        <v>5062</v>
      </c>
      <c r="R228" t="s">
        <v>5261</v>
      </c>
      <c r="S228" t="s">
        <v>5670</v>
      </c>
      <c r="AB228" s="1"/>
      <c r="AE228" t="s">
        <v>3155</v>
      </c>
      <c r="AF228" t="s">
        <v>5982</v>
      </c>
      <c r="AG228" t="s">
        <v>5988</v>
      </c>
    </row>
    <row r="229" spans="1:33" x14ac:dyDescent="0.3">
      <c r="A229" s="3">
        <v>273</v>
      </c>
      <c r="B229" s="3" t="s">
        <v>3157</v>
      </c>
      <c r="C229" t="s">
        <v>3174</v>
      </c>
      <c r="D229" t="s">
        <v>3506</v>
      </c>
      <c r="F229" t="s">
        <v>3854</v>
      </c>
      <c r="G229" s="1"/>
      <c r="H229">
        <v>2022</v>
      </c>
      <c r="I229" t="s">
        <v>4113</v>
      </c>
      <c r="J229" t="s">
        <v>4113</v>
      </c>
      <c r="M229" t="s">
        <v>4271</v>
      </c>
      <c r="N229" t="s">
        <v>4667</v>
      </c>
      <c r="O229" t="s">
        <v>2830</v>
      </c>
      <c r="P229" t="s">
        <v>5063</v>
      </c>
      <c r="R229" t="s">
        <v>5262</v>
      </c>
      <c r="S229" t="s">
        <v>5671</v>
      </c>
      <c r="AB229" s="1"/>
      <c r="AE229" t="s">
        <v>5895</v>
      </c>
      <c r="AF229" t="s">
        <v>5981</v>
      </c>
      <c r="AG229" t="s">
        <v>5988</v>
      </c>
    </row>
    <row r="230" spans="1:33" x14ac:dyDescent="0.3">
      <c r="A230" s="4">
        <v>274</v>
      </c>
      <c r="B230" s="6" t="s">
        <v>3157</v>
      </c>
      <c r="C230" t="s">
        <v>3175</v>
      </c>
      <c r="D230" t="s">
        <v>3507</v>
      </c>
      <c r="F230" t="s">
        <v>3855</v>
      </c>
      <c r="G230" s="1"/>
      <c r="H230">
        <v>2022</v>
      </c>
      <c r="I230" t="s">
        <v>4117</v>
      </c>
      <c r="J230" t="s">
        <v>2869</v>
      </c>
      <c r="K230">
        <v>234</v>
      </c>
      <c r="L230">
        <v>250</v>
      </c>
      <c r="M230" t="s">
        <v>4272</v>
      </c>
      <c r="N230" t="s">
        <v>4668</v>
      </c>
      <c r="O230" t="s">
        <v>2830</v>
      </c>
      <c r="P230" t="s">
        <v>5064</v>
      </c>
      <c r="R230" t="s">
        <v>5263</v>
      </c>
      <c r="S230" t="s">
        <v>5672</v>
      </c>
      <c r="AB230" s="1"/>
      <c r="AE230" t="s">
        <v>5894</v>
      </c>
      <c r="AF230" t="s">
        <v>5981</v>
      </c>
      <c r="AG230" t="s">
        <v>5988</v>
      </c>
    </row>
    <row r="231" spans="1:33" x14ac:dyDescent="0.3">
      <c r="A231" s="3">
        <v>275</v>
      </c>
      <c r="B231" s="3" t="s">
        <v>3157</v>
      </c>
      <c r="C231" t="s">
        <v>3176</v>
      </c>
      <c r="D231" t="s">
        <v>3508</v>
      </c>
      <c r="F231" t="s">
        <v>3856</v>
      </c>
      <c r="G231" s="1"/>
      <c r="H231">
        <v>2022</v>
      </c>
      <c r="I231" t="s">
        <v>4115</v>
      </c>
      <c r="J231" t="s">
        <v>2894</v>
      </c>
      <c r="K231">
        <v>1849</v>
      </c>
      <c r="L231">
        <v>1864</v>
      </c>
      <c r="M231" t="s">
        <v>4273</v>
      </c>
      <c r="N231" t="s">
        <v>4669</v>
      </c>
      <c r="O231" t="s">
        <v>2830</v>
      </c>
      <c r="P231" t="s">
        <v>5065</v>
      </c>
      <c r="R231" t="s">
        <v>5264</v>
      </c>
      <c r="S231" t="s">
        <v>5673</v>
      </c>
      <c r="AB231" s="1"/>
      <c r="AE231" t="s">
        <v>5902</v>
      </c>
      <c r="AF231" t="s">
        <v>5981</v>
      </c>
      <c r="AG231" t="s">
        <v>5989</v>
      </c>
    </row>
    <row r="232" spans="1:33" x14ac:dyDescent="0.3">
      <c r="A232" s="4">
        <v>276</v>
      </c>
      <c r="B232" s="6" t="s">
        <v>3157</v>
      </c>
      <c r="C232" t="s">
        <v>3177</v>
      </c>
      <c r="D232" t="s">
        <v>3509</v>
      </c>
      <c r="F232" t="s">
        <v>3857</v>
      </c>
      <c r="G232" s="1"/>
      <c r="H232">
        <v>2022</v>
      </c>
      <c r="I232" t="s">
        <v>2959</v>
      </c>
      <c r="J232" t="s">
        <v>2876</v>
      </c>
      <c r="M232" t="s">
        <v>4274</v>
      </c>
      <c r="N232" t="s">
        <v>4670</v>
      </c>
      <c r="O232" t="s">
        <v>2830</v>
      </c>
      <c r="P232" t="s">
        <v>5066</v>
      </c>
      <c r="R232" t="s">
        <v>5265</v>
      </c>
      <c r="S232" t="s">
        <v>5674</v>
      </c>
      <c r="AB232" s="1"/>
      <c r="AE232" t="s">
        <v>5895</v>
      </c>
      <c r="AF232" t="s">
        <v>5981</v>
      </c>
      <c r="AG232" t="s">
        <v>5988</v>
      </c>
    </row>
    <row r="233" spans="1:33" x14ac:dyDescent="0.3">
      <c r="A233" s="3">
        <v>277</v>
      </c>
      <c r="B233" s="3" t="s">
        <v>3157</v>
      </c>
      <c r="C233" t="s">
        <v>3178</v>
      </c>
      <c r="D233" t="s">
        <v>3510</v>
      </c>
      <c r="F233" t="s">
        <v>3858</v>
      </c>
      <c r="G233" s="1"/>
      <c r="H233">
        <v>2022</v>
      </c>
      <c r="I233" t="s">
        <v>4118</v>
      </c>
      <c r="J233" t="s">
        <v>2830</v>
      </c>
      <c r="M233" t="s">
        <v>4275</v>
      </c>
      <c r="N233" t="s">
        <v>4671</v>
      </c>
      <c r="O233" t="s">
        <v>2830</v>
      </c>
      <c r="P233" t="s">
        <v>5067</v>
      </c>
      <c r="R233" t="s">
        <v>5266</v>
      </c>
      <c r="S233" t="s">
        <v>5675</v>
      </c>
      <c r="AB233" s="1"/>
      <c r="AE233" t="s">
        <v>5899</v>
      </c>
      <c r="AF233" t="s">
        <v>5981</v>
      </c>
      <c r="AG233" t="s">
        <v>5988</v>
      </c>
    </row>
    <row r="234" spans="1:33" x14ac:dyDescent="0.3">
      <c r="A234" s="4">
        <v>278</v>
      </c>
      <c r="B234" s="6" t="s">
        <v>3157</v>
      </c>
      <c r="C234" t="s">
        <v>3179</v>
      </c>
      <c r="D234" t="s">
        <v>3511</v>
      </c>
      <c r="F234" t="s">
        <v>3857</v>
      </c>
      <c r="G234" s="1"/>
      <c r="H234">
        <v>2022</v>
      </c>
      <c r="I234" t="s">
        <v>2959</v>
      </c>
      <c r="J234" t="s">
        <v>2887</v>
      </c>
      <c r="M234" t="s">
        <v>4276</v>
      </c>
      <c r="N234" t="s">
        <v>4670</v>
      </c>
      <c r="O234" t="s">
        <v>2830</v>
      </c>
      <c r="P234" t="s">
        <v>5068</v>
      </c>
      <c r="R234" t="s">
        <v>5267</v>
      </c>
      <c r="S234" t="s">
        <v>5676</v>
      </c>
      <c r="AB234" s="1"/>
      <c r="AE234" t="s">
        <v>5895</v>
      </c>
      <c r="AF234" t="s">
        <v>5981</v>
      </c>
      <c r="AG234" t="s">
        <v>5988</v>
      </c>
    </row>
    <row r="235" spans="1:33" x14ac:dyDescent="0.3">
      <c r="A235" s="3">
        <v>279</v>
      </c>
      <c r="B235" s="3" t="s">
        <v>3157</v>
      </c>
      <c r="C235" t="s">
        <v>3180</v>
      </c>
      <c r="D235" t="s">
        <v>3512</v>
      </c>
      <c r="F235" t="s">
        <v>3859</v>
      </c>
      <c r="G235" s="1"/>
      <c r="H235">
        <v>2022</v>
      </c>
      <c r="I235" t="s">
        <v>4119</v>
      </c>
      <c r="J235" t="s">
        <v>2830</v>
      </c>
      <c r="M235" t="s">
        <v>4277</v>
      </c>
      <c r="N235" t="s">
        <v>4672</v>
      </c>
      <c r="O235" t="s">
        <v>2830</v>
      </c>
      <c r="P235" t="s">
        <v>5069</v>
      </c>
      <c r="R235" t="s">
        <v>5268</v>
      </c>
      <c r="S235" t="s">
        <v>5677</v>
      </c>
      <c r="AB235" s="1"/>
      <c r="AE235" t="s">
        <v>5900</v>
      </c>
      <c r="AF235" t="s">
        <v>5981</v>
      </c>
      <c r="AG235" t="s">
        <v>5988</v>
      </c>
    </row>
    <row r="236" spans="1:33" x14ac:dyDescent="0.3">
      <c r="A236" s="4">
        <v>280</v>
      </c>
      <c r="B236" s="6" t="s">
        <v>3157</v>
      </c>
      <c r="C236" t="s">
        <v>3181</v>
      </c>
      <c r="D236" t="s">
        <v>3513</v>
      </c>
      <c r="F236" t="s">
        <v>3847</v>
      </c>
      <c r="G236" s="1"/>
      <c r="H236">
        <v>2022</v>
      </c>
      <c r="I236" t="s">
        <v>2834</v>
      </c>
      <c r="J236" t="s">
        <v>2830</v>
      </c>
      <c r="M236" t="s">
        <v>4278</v>
      </c>
      <c r="N236" t="s">
        <v>4660</v>
      </c>
      <c r="O236" t="s">
        <v>2830</v>
      </c>
      <c r="P236" t="s">
        <v>5070</v>
      </c>
      <c r="R236" t="s">
        <v>5269</v>
      </c>
      <c r="S236" t="s">
        <v>5678</v>
      </c>
      <c r="AB236" s="1"/>
      <c r="AE236" t="s">
        <v>5900</v>
      </c>
      <c r="AF236" t="s">
        <v>5981</v>
      </c>
      <c r="AG236" t="s">
        <v>5988</v>
      </c>
    </row>
    <row r="237" spans="1:33" x14ac:dyDescent="0.3">
      <c r="A237" s="3">
        <v>281</v>
      </c>
      <c r="B237" s="3" t="s">
        <v>3157</v>
      </c>
      <c r="C237" t="s">
        <v>3182</v>
      </c>
      <c r="D237" t="s">
        <v>3514</v>
      </c>
      <c r="F237" t="s">
        <v>3860</v>
      </c>
      <c r="G237" s="1"/>
      <c r="H237">
        <v>2022</v>
      </c>
      <c r="I237" t="s">
        <v>2833</v>
      </c>
      <c r="J237" t="s">
        <v>2891</v>
      </c>
      <c r="K237">
        <v>341</v>
      </c>
      <c r="L237">
        <v>351</v>
      </c>
      <c r="M237" t="s">
        <v>4279</v>
      </c>
      <c r="N237" t="s">
        <v>4673</v>
      </c>
      <c r="O237" t="s">
        <v>2830</v>
      </c>
      <c r="P237" t="s">
        <v>5071</v>
      </c>
      <c r="R237" t="s">
        <v>5270</v>
      </c>
      <c r="S237" t="s">
        <v>5679</v>
      </c>
      <c r="AB237" s="1"/>
      <c r="AE237" t="s">
        <v>5897</v>
      </c>
      <c r="AF237" t="s">
        <v>5981</v>
      </c>
      <c r="AG237" t="s">
        <v>5988</v>
      </c>
    </row>
    <row r="238" spans="1:33" x14ac:dyDescent="0.3">
      <c r="A238" s="4">
        <v>282</v>
      </c>
      <c r="B238" s="6" t="s">
        <v>3157</v>
      </c>
      <c r="C238" t="s">
        <v>3183</v>
      </c>
      <c r="D238" t="s">
        <v>3515</v>
      </c>
      <c r="F238" t="s">
        <v>3861</v>
      </c>
      <c r="G238" s="1"/>
      <c r="H238">
        <v>2022</v>
      </c>
      <c r="I238" t="s">
        <v>4120</v>
      </c>
      <c r="J238" t="s">
        <v>2891</v>
      </c>
      <c r="K238">
        <v>349</v>
      </c>
      <c r="L238">
        <v>363</v>
      </c>
      <c r="M238" t="s">
        <v>4280</v>
      </c>
      <c r="N238" t="s">
        <v>4674</v>
      </c>
      <c r="O238" t="s">
        <v>2830</v>
      </c>
      <c r="P238" t="s">
        <v>5072</v>
      </c>
      <c r="R238" t="s">
        <v>5271</v>
      </c>
      <c r="S238" t="s">
        <v>2830</v>
      </c>
      <c r="AB238" s="1"/>
      <c r="AE238" t="s">
        <v>5903</v>
      </c>
      <c r="AF238" t="s">
        <v>5981</v>
      </c>
      <c r="AG238" t="s">
        <v>5988</v>
      </c>
    </row>
    <row r="239" spans="1:33" x14ac:dyDescent="0.3">
      <c r="A239" s="3">
        <v>283</v>
      </c>
      <c r="B239" s="3" t="s">
        <v>3157</v>
      </c>
      <c r="C239" t="s">
        <v>3184</v>
      </c>
      <c r="D239" t="s">
        <v>3516</v>
      </c>
      <c r="F239" t="s">
        <v>3862</v>
      </c>
      <c r="G239" s="1"/>
      <c r="H239">
        <v>2022</v>
      </c>
      <c r="I239" t="s">
        <v>4121</v>
      </c>
      <c r="J239" t="s">
        <v>4243</v>
      </c>
      <c r="K239">
        <v>2467</v>
      </c>
      <c r="L239">
        <v>2479</v>
      </c>
      <c r="M239" t="s">
        <v>4281</v>
      </c>
      <c r="N239" t="s">
        <v>4675</v>
      </c>
      <c r="O239" t="s">
        <v>2830</v>
      </c>
      <c r="P239" t="s">
        <v>5073</v>
      </c>
      <c r="R239" t="s">
        <v>5272</v>
      </c>
      <c r="S239" t="s">
        <v>5680</v>
      </c>
      <c r="AB239" s="1"/>
      <c r="AE239" t="s">
        <v>5904</v>
      </c>
      <c r="AF239" t="s">
        <v>5981</v>
      </c>
      <c r="AG239" t="s">
        <v>5988</v>
      </c>
    </row>
    <row r="240" spans="1:33" x14ac:dyDescent="0.3">
      <c r="A240" s="4">
        <v>284</v>
      </c>
      <c r="B240" s="6" t="s">
        <v>3157</v>
      </c>
      <c r="C240" t="s">
        <v>1064</v>
      </c>
      <c r="D240" t="s">
        <v>3517</v>
      </c>
      <c r="F240" t="s">
        <v>3863</v>
      </c>
      <c r="G240" s="1"/>
      <c r="H240">
        <v>2022</v>
      </c>
      <c r="I240" t="s">
        <v>4122</v>
      </c>
      <c r="J240" t="s">
        <v>2830</v>
      </c>
      <c r="K240">
        <v>1</v>
      </c>
      <c r="L240">
        <v>6</v>
      </c>
      <c r="M240" t="s">
        <v>4282</v>
      </c>
      <c r="N240" t="s">
        <v>4676</v>
      </c>
      <c r="O240" t="s">
        <v>4813</v>
      </c>
      <c r="P240" t="s">
        <v>1070</v>
      </c>
      <c r="R240" t="s">
        <v>5273</v>
      </c>
      <c r="S240" t="s">
        <v>5681</v>
      </c>
      <c r="AB240" s="1"/>
      <c r="AE240" t="s">
        <v>5897</v>
      </c>
      <c r="AF240" t="s">
        <v>5982</v>
      </c>
      <c r="AG240" t="s">
        <v>5988</v>
      </c>
    </row>
    <row r="241" spans="1:33" x14ac:dyDescent="0.3">
      <c r="A241" s="3">
        <v>285</v>
      </c>
      <c r="B241" s="3" t="s">
        <v>3157</v>
      </c>
      <c r="C241" t="s">
        <v>3185</v>
      </c>
      <c r="D241" t="s">
        <v>3518</v>
      </c>
      <c r="F241" t="s">
        <v>3864</v>
      </c>
      <c r="G241" s="1"/>
      <c r="H241">
        <v>2022</v>
      </c>
      <c r="I241" t="s">
        <v>4123</v>
      </c>
      <c r="J241" t="s">
        <v>2830</v>
      </c>
      <c r="M241" t="s">
        <v>4283</v>
      </c>
      <c r="N241" t="s">
        <v>4677</v>
      </c>
      <c r="O241" t="s">
        <v>4814</v>
      </c>
      <c r="P241" t="s">
        <v>2830</v>
      </c>
      <c r="R241" t="s">
        <v>5274</v>
      </c>
      <c r="S241" t="s">
        <v>2830</v>
      </c>
      <c r="AB241" s="1"/>
      <c r="AE241" t="s">
        <v>5904</v>
      </c>
      <c r="AF241" t="s">
        <v>5983</v>
      </c>
      <c r="AG241" t="s">
        <v>5988</v>
      </c>
    </row>
    <row r="242" spans="1:33" x14ac:dyDescent="0.3">
      <c r="A242" s="4">
        <v>286</v>
      </c>
      <c r="B242" s="6" t="s">
        <v>3157</v>
      </c>
      <c r="C242" t="s">
        <v>3186</v>
      </c>
      <c r="D242" t="s">
        <v>3519</v>
      </c>
      <c r="F242" t="s">
        <v>3864</v>
      </c>
      <c r="G242" s="1"/>
      <c r="H242">
        <v>2022</v>
      </c>
      <c r="I242" t="s">
        <v>4123</v>
      </c>
      <c r="J242" t="s">
        <v>2830</v>
      </c>
      <c r="K242">
        <v>333</v>
      </c>
      <c r="L242">
        <v>339</v>
      </c>
      <c r="M242" t="s">
        <v>4284</v>
      </c>
      <c r="N242" t="s">
        <v>4677</v>
      </c>
      <c r="O242" t="s">
        <v>4814</v>
      </c>
      <c r="P242" t="s">
        <v>5074</v>
      </c>
      <c r="R242" t="s">
        <v>5275</v>
      </c>
      <c r="S242" t="s">
        <v>5682</v>
      </c>
      <c r="AB242" s="1"/>
      <c r="AE242" t="s">
        <v>5904</v>
      </c>
      <c r="AF242" t="s">
        <v>5982</v>
      </c>
      <c r="AG242" t="s">
        <v>5988</v>
      </c>
    </row>
    <row r="243" spans="1:33" x14ac:dyDescent="0.3">
      <c r="A243" s="3">
        <v>287</v>
      </c>
      <c r="B243" s="3" t="s">
        <v>3157</v>
      </c>
      <c r="C243" t="s">
        <v>3187</v>
      </c>
      <c r="D243" t="s">
        <v>3520</v>
      </c>
      <c r="F243" t="s">
        <v>3865</v>
      </c>
      <c r="G243" s="1"/>
      <c r="H243">
        <v>2022</v>
      </c>
      <c r="I243" t="s">
        <v>2830</v>
      </c>
      <c r="J243" t="s">
        <v>2830</v>
      </c>
      <c r="M243" t="s">
        <v>4285</v>
      </c>
      <c r="N243" t="s">
        <v>4678</v>
      </c>
      <c r="O243" t="s">
        <v>2830</v>
      </c>
      <c r="P243" t="s">
        <v>2830</v>
      </c>
      <c r="R243" t="s">
        <v>5276</v>
      </c>
      <c r="S243" t="s">
        <v>5683</v>
      </c>
      <c r="AB243" s="1"/>
      <c r="AE243" t="s">
        <v>5905</v>
      </c>
      <c r="AF243" t="s">
        <v>5982</v>
      </c>
      <c r="AG243" t="s">
        <v>5988</v>
      </c>
    </row>
    <row r="244" spans="1:33" x14ac:dyDescent="0.3">
      <c r="A244" s="4">
        <v>288</v>
      </c>
      <c r="B244" s="6" t="s">
        <v>3157</v>
      </c>
      <c r="C244" t="s">
        <v>3188</v>
      </c>
      <c r="D244" t="s">
        <v>3518</v>
      </c>
      <c r="F244" t="s">
        <v>3866</v>
      </c>
      <c r="G244" s="1"/>
      <c r="H244">
        <v>2022</v>
      </c>
      <c r="I244" t="s">
        <v>4124</v>
      </c>
      <c r="J244" t="s">
        <v>2830</v>
      </c>
      <c r="M244" t="s">
        <v>4286</v>
      </c>
      <c r="N244" t="s">
        <v>4679</v>
      </c>
      <c r="O244" t="s">
        <v>4815</v>
      </c>
      <c r="P244" t="s">
        <v>2830</v>
      </c>
      <c r="R244" t="s">
        <v>5277</v>
      </c>
      <c r="S244" t="s">
        <v>2830</v>
      </c>
      <c r="AB244" s="1"/>
      <c r="AE244" t="s">
        <v>5904</v>
      </c>
      <c r="AF244" t="s">
        <v>5983</v>
      </c>
      <c r="AG244" t="s">
        <v>5988</v>
      </c>
    </row>
    <row r="245" spans="1:33" x14ac:dyDescent="0.3">
      <c r="A245" s="3">
        <v>289</v>
      </c>
      <c r="B245" s="3" t="s">
        <v>3157</v>
      </c>
      <c r="C245" t="s">
        <v>719</v>
      </c>
      <c r="D245" t="s">
        <v>3521</v>
      </c>
      <c r="F245" t="s">
        <v>146</v>
      </c>
      <c r="G245" s="1"/>
      <c r="H245">
        <v>2022</v>
      </c>
      <c r="I245" t="s">
        <v>2876</v>
      </c>
      <c r="J245" t="s">
        <v>2830</v>
      </c>
      <c r="K245">
        <v>115179</v>
      </c>
      <c r="L245">
        <v>115191</v>
      </c>
      <c r="M245" t="s">
        <v>4287</v>
      </c>
      <c r="N245" t="s">
        <v>4680</v>
      </c>
      <c r="O245" t="s">
        <v>2830</v>
      </c>
      <c r="P245" t="s">
        <v>723</v>
      </c>
      <c r="R245" t="s">
        <v>5278</v>
      </c>
      <c r="S245" t="s">
        <v>5684</v>
      </c>
      <c r="AB245" s="1"/>
      <c r="AE245" t="s">
        <v>5897</v>
      </c>
      <c r="AF245" t="s">
        <v>5981</v>
      </c>
      <c r="AG245" t="s">
        <v>5988</v>
      </c>
    </row>
    <row r="246" spans="1:33" x14ac:dyDescent="0.3">
      <c r="A246" s="4">
        <v>290</v>
      </c>
      <c r="B246" s="6" t="s">
        <v>3157</v>
      </c>
      <c r="C246" t="s">
        <v>2394</v>
      </c>
      <c r="D246" t="s">
        <v>3522</v>
      </c>
      <c r="F246" t="s">
        <v>2397</v>
      </c>
      <c r="G246" s="1"/>
      <c r="H246">
        <v>2022</v>
      </c>
      <c r="I246" t="s">
        <v>2830</v>
      </c>
      <c r="J246" t="s">
        <v>2830</v>
      </c>
      <c r="K246">
        <v>1</v>
      </c>
      <c r="L246">
        <v>1</v>
      </c>
      <c r="M246" t="s">
        <v>4288</v>
      </c>
      <c r="N246" t="s">
        <v>4681</v>
      </c>
      <c r="O246" t="s">
        <v>2830</v>
      </c>
      <c r="P246" t="s">
        <v>2400</v>
      </c>
      <c r="R246" t="s">
        <v>5279</v>
      </c>
      <c r="S246" t="s">
        <v>5685</v>
      </c>
      <c r="AB246" s="1"/>
      <c r="AE246" t="s">
        <v>5897</v>
      </c>
      <c r="AF246" t="s">
        <v>5981</v>
      </c>
      <c r="AG246" t="s">
        <v>5988</v>
      </c>
    </row>
    <row r="247" spans="1:33" x14ac:dyDescent="0.3">
      <c r="A247" s="3">
        <v>291</v>
      </c>
      <c r="B247" s="3" t="s">
        <v>3157</v>
      </c>
      <c r="C247" t="s">
        <v>3189</v>
      </c>
      <c r="D247" t="s">
        <v>3523</v>
      </c>
      <c r="F247" t="s">
        <v>3867</v>
      </c>
      <c r="G247" s="1"/>
      <c r="H247">
        <v>2022</v>
      </c>
      <c r="I247" t="s">
        <v>2830</v>
      </c>
      <c r="J247" t="s">
        <v>2830</v>
      </c>
      <c r="M247" t="s">
        <v>4289</v>
      </c>
      <c r="N247" t="s">
        <v>4682</v>
      </c>
      <c r="O247" t="s">
        <v>2830</v>
      </c>
      <c r="P247" t="s">
        <v>5075</v>
      </c>
      <c r="R247" t="s">
        <v>5280</v>
      </c>
      <c r="S247" t="s">
        <v>5686</v>
      </c>
      <c r="AB247" s="1"/>
      <c r="AE247" t="s">
        <v>5906</v>
      </c>
      <c r="AF247" t="s">
        <v>5981</v>
      </c>
      <c r="AG247" t="s">
        <v>5988</v>
      </c>
    </row>
    <row r="248" spans="1:33" x14ac:dyDescent="0.3">
      <c r="A248" s="4">
        <v>292</v>
      </c>
      <c r="B248" s="6" t="s">
        <v>3157</v>
      </c>
      <c r="C248" t="s">
        <v>1506</v>
      </c>
      <c r="D248" t="s">
        <v>3524</v>
      </c>
      <c r="F248" t="s">
        <v>3868</v>
      </c>
      <c r="G248" s="1"/>
      <c r="H248">
        <v>2022</v>
      </c>
      <c r="I248" t="s">
        <v>4125</v>
      </c>
      <c r="J248" t="s">
        <v>2830</v>
      </c>
      <c r="K248">
        <v>1097</v>
      </c>
      <c r="L248">
        <v>1101</v>
      </c>
      <c r="M248" t="s">
        <v>4290</v>
      </c>
      <c r="N248" t="s">
        <v>4683</v>
      </c>
      <c r="O248" t="s">
        <v>4816</v>
      </c>
      <c r="P248" t="s">
        <v>2830</v>
      </c>
      <c r="R248" t="s">
        <v>5281</v>
      </c>
      <c r="S248" t="s">
        <v>5687</v>
      </c>
      <c r="AB248" s="1"/>
      <c r="AE248" t="s">
        <v>5907</v>
      </c>
      <c r="AF248" t="s">
        <v>5982</v>
      </c>
      <c r="AG248" t="s">
        <v>5988</v>
      </c>
    </row>
    <row r="249" spans="1:33" x14ac:dyDescent="0.3">
      <c r="A249" s="3">
        <v>293</v>
      </c>
      <c r="B249" s="3" t="s">
        <v>3157</v>
      </c>
      <c r="C249" t="s">
        <v>2512</v>
      </c>
      <c r="D249" t="s">
        <v>3525</v>
      </c>
      <c r="F249" t="s">
        <v>3869</v>
      </c>
      <c r="G249" s="1"/>
      <c r="H249">
        <v>2022</v>
      </c>
      <c r="I249" t="s">
        <v>4125</v>
      </c>
      <c r="J249" t="s">
        <v>2830</v>
      </c>
      <c r="K249">
        <v>153</v>
      </c>
      <c r="L249">
        <v>165</v>
      </c>
      <c r="M249" t="s">
        <v>4291</v>
      </c>
      <c r="N249" t="s">
        <v>4684</v>
      </c>
      <c r="O249" t="s">
        <v>4817</v>
      </c>
      <c r="P249" t="s">
        <v>2519</v>
      </c>
      <c r="R249" t="s">
        <v>5282</v>
      </c>
      <c r="S249" t="s">
        <v>5688</v>
      </c>
      <c r="AB249" s="1"/>
      <c r="AE249" t="s">
        <v>5908</v>
      </c>
      <c r="AF249" t="s">
        <v>5982</v>
      </c>
      <c r="AG249" t="s">
        <v>5988</v>
      </c>
    </row>
    <row r="250" spans="1:33" x14ac:dyDescent="0.3">
      <c r="A250" s="4">
        <v>294</v>
      </c>
      <c r="B250" s="6" t="s">
        <v>3157</v>
      </c>
      <c r="C250" t="s">
        <v>3190</v>
      </c>
      <c r="D250" t="s">
        <v>3518</v>
      </c>
      <c r="F250" t="s">
        <v>3190</v>
      </c>
      <c r="G250" s="1"/>
      <c r="H250">
        <v>2022</v>
      </c>
      <c r="I250" t="s">
        <v>2830</v>
      </c>
      <c r="J250" t="s">
        <v>2830</v>
      </c>
      <c r="M250" t="s">
        <v>4292</v>
      </c>
      <c r="N250" t="s">
        <v>2830</v>
      </c>
      <c r="O250" t="s">
        <v>4818</v>
      </c>
      <c r="P250" t="s">
        <v>2830</v>
      </c>
      <c r="R250" t="s">
        <v>5283</v>
      </c>
      <c r="S250" t="s">
        <v>2830</v>
      </c>
      <c r="AB250" s="1"/>
      <c r="AE250" t="s">
        <v>5897</v>
      </c>
      <c r="AF250" t="s">
        <v>5983</v>
      </c>
      <c r="AG250" t="s">
        <v>5988</v>
      </c>
    </row>
    <row r="251" spans="1:33" x14ac:dyDescent="0.3">
      <c r="A251" s="3">
        <v>295</v>
      </c>
      <c r="B251" s="3" t="s">
        <v>3157</v>
      </c>
      <c r="C251" t="s">
        <v>3191</v>
      </c>
      <c r="D251" t="s">
        <v>3526</v>
      </c>
      <c r="F251" t="s">
        <v>3870</v>
      </c>
      <c r="G251" s="1"/>
      <c r="H251">
        <v>2022</v>
      </c>
      <c r="I251" t="s">
        <v>4126</v>
      </c>
      <c r="J251" t="s">
        <v>2830</v>
      </c>
      <c r="M251" t="s">
        <v>4293</v>
      </c>
      <c r="N251" t="s">
        <v>4685</v>
      </c>
      <c r="O251" t="s">
        <v>4819</v>
      </c>
      <c r="P251" t="s">
        <v>5076</v>
      </c>
      <c r="R251" t="s">
        <v>5284</v>
      </c>
      <c r="S251" t="s">
        <v>2830</v>
      </c>
      <c r="AB251" s="1"/>
      <c r="AE251" t="s">
        <v>5903</v>
      </c>
      <c r="AF251" t="s">
        <v>5982</v>
      </c>
      <c r="AG251" t="s">
        <v>5988</v>
      </c>
    </row>
    <row r="252" spans="1:33" x14ac:dyDescent="0.3">
      <c r="A252" s="4">
        <v>296</v>
      </c>
      <c r="B252" s="6" t="s">
        <v>3157</v>
      </c>
      <c r="C252" t="s">
        <v>3192</v>
      </c>
      <c r="D252" t="s">
        <v>3518</v>
      </c>
      <c r="F252" t="s">
        <v>3864</v>
      </c>
      <c r="G252" s="1"/>
      <c r="H252">
        <v>2022</v>
      </c>
      <c r="I252" t="s">
        <v>4127</v>
      </c>
      <c r="J252" t="s">
        <v>2830</v>
      </c>
      <c r="M252" t="s">
        <v>4294</v>
      </c>
      <c r="N252" t="s">
        <v>4677</v>
      </c>
      <c r="O252" t="s">
        <v>4820</v>
      </c>
      <c r="P252" t="s">
        <v>2830</v>
      </c>
      <c r="R252" t="s">
        <v>5285</v>
      </c>
      <c r="S252" t="s">
        <v>2830</v>
      </c>
      <c r="AB252" s="1"/>
      <c r="AE252" t="s">
        <v>5904</v>
      </c>
      <c r="AF252" t="s">
        <v>5983</v>
      </c>
      <c r="AG252" t="s">
        <v>5988</v>
      </c>
    </row>
    <row r="253" spans="1:33" x14ac:dyDescent="0.3">
      <c r="A253" s="3">
        <v>297</v>
      </c>
      <c r="B253" s="3" t="s">
        <v>3157</v>
      </c>
      <c r="C253" t="s">
        <v>3192</v>
      </c>
      <c r="D253" t="s">
        <v>3518</v>
      </c>
      <c r="F253" t="s">
        <v>3864</v>
      </c>
      <c r="G253" s="1"/>
      <c r="H253">
        <v>2022</v>
      </c>
      <c r="I253" t="s">
        <v>4128</v>
      </c>
      <c r="J253" t="s">
        <v>2830</v>
      </c>
      <c r="M253" t="s">
        <v>4294</v>
      </c>
      <c r="N253" t="s">
        <v>4677</v>
      </c>
      <c r="O253" t="s">
        <v>4821</v>
      </c>
      <c r="P253" t="s">
        <v>2830</v>
      </c>
      <c r="R253" t="s">
        <v>5286</v>
      </c>
      <c r="S253" t="s">
        <v>2830</v>
      </c>
      <c r="AB253" s="1"/>
      <c r="AE253" t="s">
        <v>5904</v>
      </c>
      <c r="AF253" t="s">
        <v>5983</v>
      </c>
      <c r="AG253" t="s">
        <v>5988</v>
      </c>
    </row>
    <row r="254" spans="1:33" x14ac:dyDescent="0.3">
      <c r="A254" s="4">
        <v>298</v>
      </c>
      <c r="B254" s="6" t="s">
        <v>3157</v>
      </c>
      <c r="C254" t="s">
        <v>3192</v>
      </c>
      <c r="D254" t="s">
        <v>3518</v>
      </c>
      <c r="F254" t="s">
        <v>3864</v>
      </c>
      <c r="G254" s="1"/>
      <c r="H254">
        <v>2022</v>
      </c>
      <c r="I254" t="s">
        <v>4129</v>
      </c>
      <c r="J254" t="s">
        <v>2830</v>
      </c>
      <c r="M254" t="s">
        <v>4294</v>
      </c>
      <c r="N254" t="s">
        <v>4677</v>
      </c>
      <c r="O254" t="s">
        <v>4822</v>
      </c>
      <c r="P254" t="s">
        <v>2830</v>
      </c>
      <c r="R254" t="s">
        <v>5287</v>
      </c>
      <c r="S254" t="s">
        <v>2830</v>
      </c>
      <c r="AB254" s="1"/>
      <c r="AE254" t="s">
        <v>5904</v>
      </c>
      <c r="AF254" t="s">
        <v>5983</v>
      </c>
      <c r="AG254" t="s">
        <v>5988</v>
      </c>
    </row>
    <row r="255" spans="1:33" x14ac:dyDescent="0.3">
      <c r="A255" s="3">
        <v>299</v>
      </c>
      <c r="B255" s="3" t="s">
        <v>3157</v>
      </c>
      <c r="C255" t="s">
        <v>389</v>
      </c>
      <c r="D255" t="s">
        <v>3527</v>
      </c>
      <c r="F255" t="s">
        <v>3871</v>
      </c>
      <c r="G255" s="1"/>
      <c r="H255">
        <v>2022</v>
      </c>
      <c r="I255" t="s">
        <v>2830</v>
      </c>
      <c r="J255" t="s">
        <v>2830</v>
      </c>
      <c r="K255">
        <v>321</v>
      </c>
      <c r="L255">
        <v>326</v>
      </c>
      <c r="M255" t="s">
        <v>4295</v>
      </c>
      <c r="N255" t="s">
        <v>2830</v>
      </c>
      <c r="O255" t="s">
        <v>4823</v>
      </c>
      <c r="P255" t="s">
        <v>396</v>
      </c>
      <c r="R255" t="s">
        <v>5288</v>
      </c>
      <c r="S255" t="s">
        <v>5689</v>
      </c>
      <c r="AB255" s="1"/>
      <c r="AE255" t="s">
        <v>5897</v>
      </c>
      <c r="AF255" t="s">
        <v>5982</v>
      </c>
      <c r="AG255" t="s">
        <v>5988</v>
      </c>
    </row>
    <row r="256" spans="1:33" x14ac:dyDescent="0.3">
      <c r="A256" s="4">
        <v>300</v>
      </c>
      <c r="B256" s="6" t="s">
        <v>3157</v>
      </c>
      <c r="C256" t="s">
        <v>3192</v>
      </c>
      <c r="D256" t="s">
        <v>3518</v>
      </c>
      <c r="F256" t="s">
        <v>3864</v>
      </c>
      <c r="G256" s="1"/>
      <c r="H256">
        <v>2022</v>
      </c>
      <c r="I256" t="s">
        <v>4130</v>
      </c>
      <c r="J256" t="s">
        <v>2830</v>
      </c>
      <c r="M256" t="s">
        <v>4294</v>
      </c>
      <c r="N256" t="s">
        <v>4677</v>
      </c>
      <c r="O256" t="s">
        <v>4824</v>
      </c>
      <c r="P256" t="s">
        <v>2830</v>
      </c>
      <c r="R256" t="s">
        <v>5289</v>
      </c>
      <c r="S256" t="s">
        <v>2830</v>
      </c>
      <c r="AB256" s="1"/>
      <c r="AE256" t="s">
        <v>5904</v>
      </c>
      <c r="AF256" t="s">
        <v>5983</v>
      </c>
      <c r="AG256" t="s">
        <v>5988</v>
      </c>
    </row>
    <row r="257" spans="1:33" x14ac:dyDescent="0.3">
      <c r="A257" s="3">
        <v>301</v>
      </c>
      <c r="B257" s="3" t="s">
        <v>3157</v>
      </c>
      <c r="C257" t="s">
        <v>463</v>
      </c>
      <c r="D257" t="s">
        <v>3528</v>
      </c>
      <c r="F257" t="s">
        <v>3872</v>
      </c>
      <c r="G257" s="1"/>
      <c r="H257">
        <v>2022</v>
      </c>
      <c r="I257" t="s">
        <v>2830</v>
      </c>
      <c r="J257" t="s">
        <v>2830</v>
      </c>
      <c r="K257">
        <v>840</v>
      </c>
      <c r="L257">
        <v>845</v>
      </c>
      <c r="M257" t="s">
        <v>4296</v>
      </c>
      <c r="N257" t="s">
        <v>2830</v>
      </c>
      <c r="O257" t="s">
        <v>4825</v>
      </c>
      <c r="P257" t="s">
        <v>469</v>
      </c>
      <c r="R257" t="s">
        <v>5290</v>
      </c>
      <c r="S257" t="s">
        <v>5690</v>
      </c>
      <c r="AB257" s="1"/>
      <c r="AE257" t="s">
        <v>5897</v>
      </c>
      <c r="AF257" t="s">
        <v>5982</v>
      </c>
      <c r="AG257" t="s">
        <v>5988</v>
      </c>
    </row>
    <row r="258" spans="1:33" x14ac:dyDescent="0.3">
      <c r="A258" s="4">
        <v>302</v>
      </c>
      <c r="B258" s="6" t="s">
        <v>3157</v>
      </c>
      <c r="C258" t="s">
        <v>1480</v>
      </c>
      <c r="D258" t="s">
        <v>3529</v>
      </c>
      <c r="F258" t="s">
        <v>3873</v>
      </c>
      <c r="G258" s="1"/>
      <c r="H258">
        <v>2022</v>
      </c>
      <c r="I258" t="s">
        <v>2830</v>
      </c>
      <c r="J258" t="s">
        <v>2830</v>
      </c>
      <c r="M258" t="s">
        <v>4297</v>
      </c>
      <c r="N258" t="s">
        <v>2830</v>
      </c>
      <c r="O258" t="s">
        <v>4826</v>
      </c>
      <c r="P258" t="s">
        <v>1487</v>
      </c>
      <c r="R258" t="s">
        <v>5291</v>
      </c>
      <c r="S258" t="s">
        <v>5691</v>
      </c>
      <c r="AB258" s="1"/>
      <c r="AE258" t="s">
        <v>5897</v>
      </c>
      <c r="AF258" t="s">
        <v>5982</v>
      </c>
      <c r="AG258" t="s">
        <v>5988</v>
      </c>
    </row>
    <row r="259" spans="1:33" x14ac:dyDescent="0.3">
      <c r="A259" s="3">
        <v>303</v>
      </c>
      <c r="B259" s="3" t="s">
        <v>3157</v>
      </c>
      <c r="C259" t="s">
        <v>3193</v>
      </c>
      <c r="D259" t="s">
        <v>3530</v>
      </c>
      <c r="F259" t="s">
        <v>3874</v>
      </c>
      <c r="G259" s="1"/>
      <c r="H259">
        <v>2022</v>
      </c>
      <c r="I259" t="s">
        <v>2830</v>
      </c>
      <c r="J259" t="s">
        <v>2830</v>
      </c>
      <c r="K259">
        <v>444</v>
      </c>
      <c r="L259">
        <v>448</v>
      </c>
      <c r="M259" t="s">
        <v>4298</v>
      </c>
      <c r="N259" t="s">
        <v>4686</v>
      </c>
      <c r="O259" t="s">
        <v>4827</v>
      </c>
      <c r="P259" t="s">
        <v>5077</v>
      </c>
      <c r="R259" t="s">
        <v>5292</v>
      </c>
      <c r="S259" t="s">
        <v>5692</v>
      </c>
      <c r="AB259" s="1"/>
      <c r="AE259" t="s">
        <v>5909</v>
      </c>
      <c r="AF259" t="s">
        <v>5982</v>
      </c>
      <c r="AG259" t="s">
        <v>5988</v>
      </c>
    </row>
    <row r="260" spans="1:33" x14ac:dyDescent="0.3">
      <c r="A260" s="4">
        <v>304</v>
      </c>
      <c r="B260" s="6" t="s">
        <v>3157</v>
      </c>
      <c r="C260" t="s">
        <v>3194</v>
      </c>
      <c r="D260" t="s">
        <v>3531</v>
      </c>
      <c r="F260" t="s">
        <v>3864</v>
      </c>
      <c r="G260" s="1"/>
      <c r="H260">
        <v>2022</v>
      </c>
      <c r="I260" t="s">
        <v>4131</v>
      </c>
      <c r="J260" t="s">
        <v>2830</v>
      </c>
      <c r="K260">
        <v>139</v>
      </c>
      <c r="L260">
        <v>150</v>
      </c>
      <c r="M260" t="s">
        <v>4299</v>
      </c>
      <c r="N260" t="s">
        <v>4677</v>
      </c>
      <c r="O260" t="s">
        <v>4828</v>
      </c>
      <c r="P260" t="s">
        <v>5078</v>
      </c>
      <c r="R260" t="s">
        <v>5293</v>
      </c>
      <c r="S260" t="s">
        <v>5693</v>
      </c>
      <c r="AB260" s="1"/>
      <c r="AE260" t="s">
        <v>5904</v>
      </c>
      <c r="AF260" t="s">
        <v>5982</v>
      </c>
      <c r="AG260" t="s">
        <v>5988</v>
      </c>
    </row>
    <row r="261" spans="1:33" x14ac:dyDescent="0.3">
      <c r="A261" s="3">
        <v>305</v>
      </c>
      <c r="B261" s="3" t="s">
        <v>3157</v>
      </c>
      <c r="C261" t="s">
        <v>3195</v>
      </c>
      <c r="D261" t="s">
        <v>3532</v>
      </c>
      <c r="F261" t="s">
        <v>3875</v>
      </c>
      <c r="G261" s="1"/>
      <c r="H261">
        <v>2022</v>
      </c>
      <c r="I261" t="s">
        <v>4132</v>
      </c>
      <c r="J261" t="s">
        <v>2830</v>
      </c>
      <c r="K261">
        <v>424</v>
      </c>
      <c r="L261">
        <v>431</v>
      </c>
      <c r="M261" t="s">
        <v>4300</v>
      </c>
      <c r="N261" t="s">
        <v>4687</v>
      </c>
      <c r="O261" t="s">
        <v>4829</v>
      </c>
      <c r="P261" t="s">
        <v>5079</v>
      </c>
      <c r="R261" t="s">
        <v>5294</v>
      </c>
      <c r="S261" t="s">
        <v>5694</v>
      </c>
      <c r="AB261" s="1"/>
      <c r="AE261" t="s">
        <v>5904</v>
      </c>
      <c r="AF261" t="s">
        <v>5982</v>
      </c>
      <c r="AG261" t="s">
        <v>5988</v>
      </c>
    </row>
    <row r="262" spans="1:33" x14ac:dyDescent="0.3">
      <c r="A262" s="4">
        <v>306</v>
      </c>
      <c r="B262" s="6" t="s">
        <v>3157</v>
      </c>
      <c r="C262" t="s">
        <v>3196</v>
      </c>
      <c r="D262" t="s">
        <v>3532</v>
      </c>
      <c r="F262" t="s">
        <v>3875</v>
      </c>
      <c r="G262" s="1"/>
      <c r="H262">
        <v>2022</v>
      </c>
      <c r="I262" t="s">
        <v>4132</v>
      </c>
      <c r="J262" t="s">
        <v>2830</v>
      </c>
      <c r="K262">
        <v>383</v>
      </c>
      <c r="L262">
        <v>391</v>
      </c>
      <c r="M262" t="s">
        <v>4301</v>
      </c>
      <c r="N262" t="s">
        <v>4687</v>
      </c>
      <c r="O262" t="s">
        <v>4829</v>
      </c>
      <c r="P262" t="s">
        <v>5080</v>
      </c>
      <c r="R262" t="s">
        <v>5295</v>
      </c>
      <c r="S262" t="s">
        <v>5695</v>
      </c>
      <c r="AB262" s="1"/>
      <c r="AE262" t="s">
        <v>5904</v>
      </c>
      <c r="AF262" t="s">
        <v>5982</v>
      </c>
      <c r="AG262" t="s">
        <v>5988</v>
      </c>
    </row>
    <row r="263" spans="1:33" x14ac:dyDescent="0.3">
      <c r="A263" s="3">
        <v>307</v>
      </c>
      <c r="B263" s="3" t="s">
        <v>3157</v>
      </c>
      <c r="C263" t="s">
        <v>2740</v>
      </c>
      <c r="D263" t="s">
        <v>3533</v>
      </c>
      <c r="F263" t="s">
        <v>3876</v>
      </c>
      <c r="G263" s="1"/>
      <c r="H263">
        <v>2022</v>
      </c>
      <c r="I263" t="s">
        <v>4133</v>
      </c>
      <c r="J263" t="s">
        <v>2830</v>
      </c>
      <c r="K263">
        <v>2263</v>
      </c>
      <c r="L263">
        <v>2276</v>
      </c>
      <c r="M263" t="s">
        <v>4302</v>
      </c>
      <c r="N263" t="s">
        <v>4688</v>
      </c>
      <c r="O263" t="s">
        <v>4830</v>
      </c>
      <c r="P263" t="s">
        <v>2744</v>
      </c>
      <c r="R263" t="s">
        <v>5296</v>
      </c>
      <c r="S263" t="s">
        <v>5696</v>
      </c>
      <c r="AB263" s="1"/>
      <c r="AE263" t="s">
        <v>5908</v>
      </c>
      <c r="AF263" t="s">
        <v>5982</v>
      </c>
      <c r="AG263" t="s">
        <v>5988</v>
      </c>
    </row>
    <row r="264" spans="1:33" x14ac:dyDescent="0.3">
      <c r="A264" s="4">
        <v>308</v>
      </c>
      <c r="B264" s="6" t="s">
        <v>3157</v>
      </c>
      <c r="C264" t="s">
        <v>2463</v>
      </c>
      <c r="D264" t="s">
        <v>3534</v>
      </c>
      <c r="F264" t="s">
        <v>3876</v>
      </c>
      <c r="G264" s="1"/>
      <c r="H264">
        <v>2022</v>
      </c>
      <c r="I264" t="s">
        <v>4133</v>
      </c>
      <c r="J264" t="s">
        <v>2830</v>
      </c>
      <c r="K264">
        <v>2549</v>
      </c>
      <c r="L264">
        <v>2561</v>
      </c>
      <c r="M264" t="s">
        <v>4303</v>
      </c>
      <c r="N264" t="s">
        <v>4688</v>
      </c>
      <c r="O264" t="s">
        <v>4830</v>
      </c>
      <c r="P264" t="s">
        <v>2470</v>
      </c>
      <c r="R264" t="s">
        <v>5297</v>
      </c>
      <c r="S264" t="s">
        <v>5697</v>
      </c>
      <c r="AB264" s="1"/>
      <c r="AE264" t="s">
        <v>5908</v>
      </c>
      <c r="AF264" t="s">
        <v>5982</v>
      </c>
      <c r="AG264" t="s">
        <v>5988</v>
      </c>
    </row>
    <row r="265" spans="1:33" x14ac:dyDescent="0.3">
      <c r="A265" s="3">
        <v>309</v>
      </c>
      <c r="B265" s="3" t="s">
        <v>3157</v>
      </c>
      <c r="C265" t="s">
        <v>802</v>
      </c>
      <c r="D265" t="s">
        <v>3535</v>
      </c>
      <c r="F265" t="s">
        <v>3877</v>
      </c>
      <c r="G265" s="1"/>
      <c r="H265">
        <v>2022</v>
      </c>
      <c r="I265" t="s">
        <v>2830</v>
      </c>
      <c r="J265" t="s">
        <v>2830</v>
      </c>
      <c r="K265">
        <v>129</v>
      </c>
      <c r="L265">
        <v>134</v>
      </c>
      <c r="M265" t="s">
        <v>4304</v>
      </c>
      <c r="N265" t="s">
        <v>2830</v>
      </c>
      <c r="O265" t="s">
        <v>4831</v>
      </c>
      <c r="P265" t="s">
        <v>808</v>
      </c>
      <c r="R265" t="s">
        <v>5298</v>
      </c>
      <c r="S265" t="s">
        <v>5698</v>
      </c>
      <c r="AB265" s="1"/>
      <c r="AE265" t="s">
        <v>5897</v>
      </c>
      <c r="AF265" t="s">
        <v>5982</v>
      </c>
      <c r="AG265" t="s">
        <v>5988</v>
      </c>
    </row>
    <row r="266" spans="1:33" x14ac:dyDescent="0.3">
      <c r="A266" s="4">
        <v>310</v>
      </c>
      <c r="B266" s="6" t="s">
        <v>3157</v>
      </c>
      <c r="C266" t="s">
        <v>3197</v>
      </c>
      <c r="D266" t="s">
        <v>3536</v>
      </c>
      <c r="F266" t="s">
        <v>3878</v>
      </c>
      <c r="G266" s="1"/>
      <c r="H266">
        <v>2022</v>
      </c>
      <c r="I266" t="s">
        <v>4134</v>
      </c>
      <c r="J266" t="s">
        <v>2830</v>
      </c>
      <c r="M266" t="s">
        <v>4305</v>
      </c>
      <c r="N266" t="s">
        <v>4689</v>
      </c>
      <c r="O266" t="s">
        <v>2830</v>
      </c>
      <c r="P266" t="s">
        <v>5081</v>
      </c>
      <c r="R266" t="s">
        <v>5299</v>
      </c>
      <c r="S266" t="s">
        <v>2830</v>
      </c>
      <c r="AB266" s="1"/>
      <c r="AE266" t="s">
        <v>5910</v>
      </c>
      <c r="AF266" t="s">
        <v>5981</v>
      </c>
      <c r="AG266" t="s">
        <v>5988</v>
      </c>
    </row>
    <row r="267" spans="1:33" x14ac:dyDescent="0.3">
      <c r="A267" s="3">
        <v>311</v>
      </c>
      <c r="B267" s="3" t="s">
        <v>3157</v>
      </c>
      <c r="C267" t="s">
        <v>3198</v>
      </c>
      <c r="D267" t="s">
        <v>3537</v>
      </c>
      <c r="F267" t="s">
        <v>3879</v>
      </c>
      <c r="G267" s="1"/>
      <c r="H267">
        <v>2022</v>
      </c>
      <c r="I267" t="s">
        <v>2830</v>
      </c>
      <c r="J267" t="s">
        <v>2830</v>
      </c>
      <c r="M267" t="s">
        <v>4306</v>
      </c>
      <c r="N267" t="s">
        <v>4690</v>
      </c>
      <c r="O267" t="s">
        <v>2830</v>
      </c>
      <c r="P267" t="s">
        <v>5082</v>
      </c>
      <c r="R267" t="s">
        <v>5300</v>
      </c>
      <c r="S267" t="s">
        <v>5699</v>
      </c>
      <c r="AB267" s="1"/>
      <c r="AE267" t="s">
        <v>5894</v>
      </c>
      <c r="AF267" t="s">
        <v>5981</v>
      </c>
      <c r="AG267" t="s">
        <v>5988</v>
      </c>
    </row>
    <row r="268" spans="1:33" x14ac:dyDescent="0.3">
      <c r="A268" s="4">
        <v>312</v>
      </c>
      <c r="B268" s="6" t="s">
        <v>3157</v>
      </c>
      <c r="C268" t="s">
        <v>3199</v>
      </c>
      <c r="D268" t="s">
        <v>3518</v>
      </c>
      <c r="F268" t="s">
        <v>3880</v>
      </c>
      <c r="G268" s="1"/>
      <c r="H268">
        <v>2022</v>
      </c>
      <c r="I268" t="s">
        <v>4135</v>
      </c>
      <c r="J268" t="s">
        <v>2830</v>
      </c>
      <c r="M268" t="s">
        <v>4307</v>
      </c>
      <c r="N268" t="s">
        <v>4691</v>
      </c>
      <c r="O268" t="s">
        <v>4832</v>
      </c>
      <c r="P268" t="s">
        <v>2830</v>
      </c>
      <c r="R268" t="s">
        <v>5301</v>
      </c>
      <c r="S268" t="s">
        <v>2830</v>
      </c>
      <c r="AB268" s="1"/>
      <c r="AE268" t="s">
        <v>5904</v>
      </c>
      <c r="AF268" t="s">
        <v>5983</v>
      </c>
      <c r="AG268" t="s">
        <v>5988</v>
      </c>
    </row>
    <row r="269" spans="1:33" x14ac:dyDescent="0.3">
      <c r="A269" s="3">
        <v>313</v>
      </c>
      <c r="B269" s="3" t="s">
        <v>3157</v>
      </c>
      <c r="C269" t="s">
        <v>253</v>
      </c>
      <c r="D269" t="s">
        <v>3538</v>
      </c>
      <c r="F269" t="s">
        <v>3881</v>
      </c>
      <c r="G269" s="1"/>
      <c r="H269">
        <v>2022</v>
      </c>
      <c r="I269" t="s">
        <v>4133</v>
      </c>
      <c r="J269" t="s">
        <v>2830</v>
      </c>
      <c r="K269">
        <v>623</v>
      </c>
      <c r="L269">
        <v>634</v>
      </c>
      <c r="M269" t="s">
        <v>4308</v>
      </c>
      <c r="N269" t="s">
        <v>4692</v>
      </c>
      <c r="O269" t="s">
        <v>4833</v>
      </c>
      <c r="P269" t="s">
        <v>260</v>
      </c>
      <c r="R269" t="s">
        <v>5302</v>
      </c>
      <c r="S269" t="s">
        <v>5700</v>
      </c>
      <c r="AB269" s="1"/>
      <c r="AE269" t="s">
        <v>5908</v>
      </c>
      <c r="AF269" t="s">
        <v>5982</v>
      </c>
      <c r="AG269" t="s">
        <v>5988</v>
      </c>
    </row>
    <row r="270" spans="1:33" x14ac:dyDescent="0.3">
      <c r="A270" s="4">
        <v>314</v>
      </c>
      <c r="B270" s="6" t="s">
        <v>3157</v>
      </c>
      <c r="C270" t="s">
        <v>1778</v>
      </c>
      <c r="D270" t="s">
        <v>3539</v>
      </c>
      <c r="F270" t="s">
        <v>3881</v>
      </c>
      <c r="G270" s="1"/>
      <c r="H270">
        <v>2022</v>
      </c>
      <c r="I270" t="s">
        <v>4133</v>
      </c>
      <c r="J270" t="s">
        <v>2830</v>
      </c>
      <c r="K270">
        <v>1669</v>
      </c>
      <c r="L270">
        <v>1680</v>
      </c>
      <c r="M270" t="s">
        <v>4309</v>
      </c>
      <c r="N270" t="s">
        <v>4692</v>
      </c>
      <c r="O270" t="s">
        <v>4833</v>
      </c>
      <c r="P270" t="s">
        <v>1782</v>
      </c>
      <c r="R270" t="s">
        <v>5303</v>
      </c>
      <c r="S270" t="s">
        <v>5701</v>
      </c>
      <c r="AB270" s="1"/>
      <c r="AE270" t="s">
        <v>5908</v>
      </c>
      <c r="AF270" t="s">
        <v>5982</v>
      </c>
      <c r="AG270" t="s">
        <v>5988</v>
      </c>
    </row>
    <row r="271" spans="1:33" x14ac:dyDescent="0.3">
      <c r="A271" s="3">
        <v>315</v>
      </c>
      <c r="B271" s="3" t="s">
        <v>3157</v>
      </c>
      <c r="C271" t="s">
        <v>789</v>
      </c>
      <c r="D271" t="s">
        <v>3540</v>
      </c>
      <c r="F271" t="s">
        <v>3882</v>
      </c>
      <c r="G271" s="1"/>
      <c r="H271">
        <v>2022</v>
      </c>
      <c r="I271" t="s">
        <v>2830</v>
      </c>
      <c r="J271" t="s">
        <v>2830</v>
      </c>
      <c r="K271">
        <v>40</v>
      </c>
      <c r="L271">
        <v>48</v>
      </c>
      <c r="M271" t="s">
        <v>4310</v>
      </c>
      <c r="N271" t="s">
        <v>2830</v>
      </c>
      <c r="O271" t="s">
        <v>4834</v>
      </c>
      <c r="P271" t="s">
        <v>796</v>
      </c>
      <c r="R271" t="s">
        <v>5304</v>
      </c>
      <c r="S271" t="s">
        <v>5702</v>
      </c>
      <c r="AB271" s="1"/>
      <c r="AE271" t="s">
        <v>5897</v>
      </c>
      <c r="AF271" t="s">
        <v>5982</v>
      </c>
      <c r="AG271" t="s">
        <v>5988</v>
      </c>
    </row>
    <row r="272" spans="1:33" x14ac:dyDescent="0.3">
      <c r="A272" s="4">
        <v>316</v>
      </c>
      <c r="B272" s="6" t="s">
        <v>3157</v>
      </c>
      <c r="C272" t="s">
        <v>2068</v>
      </c>
      <c r="D272" t="s">
        <v>3541</v>
      </c>
      <c r="F272" t="s">
        <v>3883</v>
      </c>
      <c r="G272" s="1"/>
      <c r="H272">
        <v>2022</v>
      </c>
      <c r="I272" t="s">
        <v>2830</v>
      </c>
      <c r="J272" t="s">
        <v>2830</v>
      </c>
      <c r="K272">
        <v>577</v>
      </c>
      <c r="L272">
        <v>582</v>
      </c>
      <c r="M272" t="s">
        <v>4311</v>
      </c>
      <c r="N272" t="s">
        <v>2830</v>
      </c>
      <c r="O272" t="s">
        <v>4835</v>
      </c>
      <c r="P272" t="s">
        <v>2075</v>
      </c>
      <c r="R272" t="s">
        <v>5305</v>
      </c>
      <c r="S272" t="s">
        <v>5703</v>
      </c>
      <c r="AB272" s="1"/>
      <c r="AE272" t="s">
        <v>5897</v>
      </c>
      <c r="AF272" t="s">
        <v>5982</v>
      </c>
      <c r="AG272" t="s">
        <v>5988</v>
      </c>
    </row>
    <row r="273" spans="1:33" x14ac:dyDescent="0.3">
      <c r="A273" s="3">
        <v>317</v>
      </c>
      <c r="B273" s="3" t="s">
        <v>3157</v>
      </c>
      <c r="C273" t="s">
        <v>1983</v>
      </c>
      <c r="D273" t="s">
        <v>3542</v>
      </c>
      <c r="F273" t="s">
        <v>3884</v>
      </c>
      <c r="G273" s="1"/>
      <c r="H273">
        <v>2022</v>
      </c>
      <c r="I273" t="s">
        <v>4136</v>
      </c>
      <c r="J273" t="s">
        <v>2830</v>
      </c>
      <c r="K273">
        <v>969</v>
      </c>
      <c r="L273">
        <v>974</v>
      </c>
      <c r="M273" t="s">
        <v>4312</v>
      </c>
      <c r="N273" t="s">
        <v>4693</v>
      </c>
      <c r="O273" t="s">
        <v>4836</v>
      </c>
      <c r="P273" t="s">
        <v>1990</v>
      </c>
      <c r="R273" t="s">
        <v>5306</v>
      </c>
      <c r="S273" t="s">
        <v>5704</v>
      </c>
      <c r="AB273" s="1"/>
      <c r="AE273" t="s">
        <v>5908</v>
      </c>
      <c r="AF273" t="s">
        <v>5982</v>
      </c>
      <c r="AG273" t="s">
        <v>5988</v>
      </c>
    </row>
    <row r="274" spans="1:33" x14ac:dyDescent="0.3">
      <c r="A274" s="4">
        <v>318</v>
      </c>
      <c r="B274" s="6" t="s">
        <v>3157</v>
      </c>
      <c r="C274" t="s">
        <v>3200</v>
      </c>
      <c r="D274" t="s">
        <v>3543</v>
      </c>
      <c r="F274" t="s">
        <v>3885</v>
      </c>
      <c r="G274" s="1"/>
      <c r="H274">
        <v>2022</v>
      </c>
      <c r="I274" t="s">
        <v>4137</v>
      </c>
      <c r="J274" t="s">
        <v>2868</v>
      </c>
      <c r="K274">
        <v>66</v>
      </c>
      <c r="L274">
        <v>78</v>
      </c>
      <c r="M274" t="s">
        <v>4313</v>
      </c>
      <c r="N274" t="s">
        <v>4694</v>
      </c>
      <c r="O274" t="s">
        <v>2830</v>
      </c>
      <c r="P274" t="s">
        <v>5083</v>
      </c>
      <c r="R274" t="s">
        <v>5307</v>
      </c>
      <c r="S274" t="s">
        <v>5705</v>
      </c>
      <c r="AB274" s="1"/>
      <c r="AE274" t="s">
        <v>5911</v>
      </c>
      <c r="AF274" t="s">
        <v>5981</v>
      </c>
      <c r="AG274" t="s">
        <v>5990</v>
      </c>
    </row>
    <row r="275" spans="1:33" x14ac:dyDescent="0.3">
      <c r="A275" s="3">
        <v>319</v>
      </c>
      <c r="B275" s="3" t="s">
        <v>3157</v>
      </c>
      <c r="C275" t="s">
        <v>1015</v>
      </c>
      <c r="D275" t="s">
        <v>3544</v>
      </c>
      <c r="F275" t="s">
        <v>1018</v>
      </c>
      <c r="G275" s="1"/>
      <c r="H275">
        <v>2022</v>
      </c>
      <c r="I275" t="s">
        <v>2830</v>
      </c>
      <c r="J275" t="s">
        <v>2830</v>
      </c>
      <c r="M275" t="s">
        <v>4314</v>
      </c>
      <c r="N275" t="s">
        <v>4658</v>
      </c>
      <c r="O275" t="s">
        <v>2830</v>
      </c>
      <c r="P275" t="s">
        <v>1022</v>
      </c>
      <c r="R275" t="s">
        <v>5308</v>
      </c>
      <c r="S275" t="s">
        <v>5706</v>
      </c>
      <c r="AB275" s="1"/>
      <c r="AE275" t="s">
        <v>5897</v>
      </c>
      <c r="AF275" t="s">
        <v>5981</v>
      </c>
      <c r="AG275" t="s">
        <v>5988</v>
      </c>
    </row>
    <row r="276" spans="1:33" x14ac:dyDescent="0.3">
      <c r="A276" s="4">
        <v>320</v>
      </c>
      <c r="B276" s="6" t="s">
        <v>3157</v>
      </c>
      <c r="C276" t="s">
        <v>3201</v>
      </c>
      <c r="D276" t="s">
        <v>3545</v>
      </c>
      <c r="F276" t="s">
        <v>3886</v>
      </c>
      <c r="G276" s="1"/>
      <c r="H276">
        <v>2022</v>
      </c>
      <c r="I276" t="s">
        <v>4138</v>
      </c>
      <c r="J276" t="s">
        <v>2830</v>
      </c>
      <c r="K276">
        <v>602</v>
      </c>
      <c r="L276">
        <v>610</v>
      </c>
      <c r="M276" t="s">
        <v>4315</v>
      </c>
      <c r="N276" t="s">
        <v>4695</v>
      </c>
      <c r="O276" t="s">
        <v>2830</v>
      </c>
      <c r="P276" t="s">
        <v>5084</v>
      </c>
      <c r="R276" t="s">
        <v>5309</v>
      </c>
      <c r="S276" t="s">
        <v>5707</v>
      </c>
      <c r="AB276" s="1"/>
      <c r="AE276" t="s">
        <v>5899</v>
      </c>
      <c r="AF276" t="s">
        <v>5982</v>
      </c>
      <c r="AG276" t="s">
        <v>5988</v>
      </c>
    </row>
    <row r="277" spans="1:33" x14ac:dyDescent="0.3">
      <c r="A277" s="3">
        <v>321</v>
      </c>
      <c r="B277" s="3" t="s">
        <v>3157</v>
      </c>
      <c r="C277" t="s">
        <v>3202</v>
      </c>
      <c r="D277" t="s">
        <v>3546</v>
      </c>
      <c r="F277" t="s">
        <v>3887</v>
      </c>
      <c r="G277" s="1"/>
      <c r="H277">
        <v>2022</v>
      </c>
      <c r="I277" t="s">
        <v>2830</v>
      </c>
      <c r="J277" t="s">
        <v>2830</v>
      </c>
      <c r="M277" t="s">
        <v>4316</v>
      </c>
      <c r="N277" t="s">
        <v>2830</v>
      </c>
      <c r="O277" t="s">
        <v>4837</v>
      </c>
      <c r="P277" t="s">
        <v>5085</v>
      </c>
      <c r="R277" t="s">
        <v>5310</v>
      </c>
      <c r="S277" t="s">
        <v>2830</v>
      </c>
      <c r="AB277" s="1"/>
      <c r="AE277" t="s">
        <v>5912</v>
      </c>
      <c r="AF277" t="s">
        <v>5982</v>
      </c>
      <c r="AG277" t="s">
        <v>5988</v>
      </c>
    </row>
    <row r="278" spans="1:33" x14ac:dyDescent="0.3">
      <c r="A278" s="4">
        <v>322</v>
      </c>
      <c r="B278" s="6" t="s">
        <v>3157</v>
      </c>
      <c r="C278" t="s">
        <v>3203</v>
      </c>
      <c r="D278" t="s">
        <v>3518</v>
      </c>
      <c r="F278" t="s">
        <v>3880</v>
      </c>
      <c r="G278" s="1"/>
      <c r="H278">
        <v>2022</v>
      </c>
      <c r="I278" t="s">
        <v>4139</v>
      </c>
      <c r="J278" t="s">
        <v>2830</v>
      </c>
      <c r="M278" t="s">
        <v>4317</v>
      </c>
      <c r="N278" t="s">
        <v>4691</v>
      </c>
      <c r="O278" t="s">
        <v>4838</v>
      </c>
      <c r="P278" t="s">
        <v>2830</v>
      </c>
      <c r="R278" t="s">
        <v>5311</v>
      </c>
      <c r="S278" t="s">
        <v>2830</v>
      </c>
      <c r="AB278" s="1"/>
      <c r="AE278" t="s">
        <v>5904</v>
      </c>
      <c r="AF278" t="s">
        <v>5983</v>
      </c>
      <c r="AG278" t="s">
        <v>5988</v>
      </c>
    </row>
    <row r="279" spans="1:33" x14ac:dyDescent="0.3">
      <c r="A279" s="3">
        <v>323</v>
      </c>
      <c r="B279" s="3" t="s">
        <v>3157</v>
      </c>
      <c r="C279" t="s">
        <v>3204</v>
      </c>
      <c r="D279" t="s">
        <v>3547</v>
      </c>
      <c r="F279" t="s">
        <v>3888</v>
      </c>
      <c r="G279" s="1"/>
      <c r="H279">
        <v>2022</v>
      </c>
      <c r="I279" t="s">
        <v>2857</v>
      </c>
      <c r="J279" t="s">
        <v>2891</v>
      </c>
      <c r="M279" t="s">
        <v>4318</v>
      </c>
      <c r="N279" t="s">
        <v>4696</v>
      </c>
      <c r="O279" t="s">
        <v>2830</v>
      </c>
      <c r="P279" t="s">
        <v>5086</v>
      </c>
      <c r="R279" t="s">
        <v>5312</v>
      </c>
      <c r="S279" t="s">
        <v>2830</v>
      </c>
      <c r="AB279" s="1"/>
      <c r="AE279" t="s">
        <v>5913</v>
      </c>
      <c r="AF279" t="s">
        <v>5981</v>
      </c>
      <c r="AG279" t="s">
        <v>5988</v>
      </c>
    </row>
    <row r="280" spans="1:33" x14ac:dyDescent="0.3">
      <c r="A280" s="4">
        <v>324</v>
      </c>
      <c r="B280" s="6" t="s">
        <v>3157</v>
      </c>
      <c r="C280" t="s">
        <v>3205</v>
      </c>
      <c r="D280" t="s">
        <v>3548</v>
      </c>
      <c r="F280" t="s">
        <v>3889</v>
      </c>
      <c r="G280" s="1"/>
      <c r="H280">
        <v>2022</v>
      </c>
      <c r="I280" t="s">
        <v>2838</v>
      </c>
      <c r="J280" t="s">
        <v>2830</v>
      </c>
      <c r="K280">
        <v>497</v>
      </c>
      <c r="L280">
        <v>509</v>
      </c>
      <c r="M280" t="s">
        <v>4319</v>
      </c>
      <c r="N280" t="s">
        <v>4697</v>
      </c>
      <c r="O280" t="s">
        <v>2830</v>
      </c>
      <c r="P280" t="s">
        <v>5087</v>
      </c>
      <c r="R280" t="s">
        <v>5313</v>
      </c>
      <c r="S280" t="s">
        <v>5708</v>
      </c>
      <c r="AB280" s="1"/>
      <c r="AE280" t="s">
        <v>5904</v>
      </c>
      <c r="AF280" t="s">
        <v>5984</v>
      </c>
      <c r="AG280" t="s">
        <v>5988</v>
      </c>
    </row>
    <row r="281" spans="1:33" x14ac:dyDescent="0.3">
      <c r="A281" s="3">
        <v>325</v>
      </c>
      <c r="B281" s="3" t="s">
        <v>3157</v>
      </c>
      <c r="C281" t="s">
        <v>3206</v>
      </c>
      <c r="D281" t="s">
        <v>3549</v>
      </c>
      <c r="F281" t="s">
        <v>3890</v>
      </c>
      <c r="G281" s="1"/>
      <c r="H281">
        <v>2022</v>
      </c>
      <c r="I281" t="s">
        <v>4140</v>
      </c>
      <c r="J281" t="s">
        <v>2891</v>
      </c>
      <c r="K281">
        <v>1765</v>
      </c>
      <c r="L281">
        <v>1783</v>
      </c>
      <c r="M281" t="s">
        <v>4320</v>
      </c>
      <c r="N281" t="s">
        <v>4698</v>
      </c>
      <c r="O281" t="s">
        <v>2830</v>
      </c>
      <c r="P281" t="s">
        <v>5088</v>
      </c>
      <c r="R281" t="s">
        <v>5314</v>
      </c>
      <c r="S281" t="s">
        <v>5709</v>
      </c>
      <c r="AB281" s="1"/>
      <c r="AE281" t="s">
        <v>5914</v>
      </c>
      <c r="AF281" t="s">
        <v>5981</v>
      </c>
      <c r="AG281" t="s">
        <v>5988</v>
      </c>
    </row>
    <row r="282" spans="1:33" x14ac:dyDescent="0.3">
      <c r="A282" s="4">
        <v>326</v>
      </c>
      <c r="B282" s="6" t="s">
        <v>3157</v>
      </c>
      <c r="C282" t="s">
        <v>3207</v>
      </c>
      <c r="D282" t="s">
        <v>3550</v>
      </c>
      <c r="F282" t="s">
        <v>3891</v>
      </c>
      <c r="G282" s="1"/>
      <c r="H282">
        <v>2022</v>
      </c>
      <c r="I282" t="s">
        <v>4120</v>
      </c>
      <c r="J282" t="s">
        <v>2891</v>
      </c>
      <c r="M282" t="s">
        <v>4321</v>
      </c>
      <c r="N282" t="s">
        <v>4699</v>
      </c>
      <c r="O282" t="s">
        <v>2830</v>
      </c>
      <c r="P282" t="s">
        <v>5089</v>
      </c>
      <c r="R282" t="s">
        <v>5315</v>
      </c>
      <c r="S282" t="s">
        <v>5710</v>
      </c>
      <c r="AB282" s="1"/>
      <c r="AE282" t="s">
        <v>5894</v>
      </c>
      <c r="AF282" t="s">
        <v>5981</v>
      </c>
      <c r="AG282" t="s">
        <v>5988</v>
      </c>
    </row>
    <row r="283" spans="1:33" x14ac:dyDescent="0.3">
      <c r="A283" s="3">
        <v>327</v>
      </c>
      <c r="B283" s="3" t="s">
        <v>3157</v>
      </c>
      <c r="C283" t="s">
        <v>3208</v>
      </c>
      <c r="D283" t="s">
        <v>3518</v>
      </c>
      <c r="F283" t="s">
        <v>3892</v>
      </c>
      <c r="G283" s="1"/>
      <c r="H283">
        <v>2022</v>
      </c>
      <c r="I283" t="s">
        <v>4141</v>
      </c>
      <c r="J283" t="s">
        <v>2830</v>
      </c>
      <c r="M283" t="s">
        <v>4322</v>
      </c>
      <c r="N283" t="s">
        <v>4700</v>
      </c>
      <c r="O283" t="s">
        <v>4839</v>
      </c>
      <c r="P283" t="s">
        <v>2830</v>
      </c>
      <c r="R283" t="s">
        <v>5316</v>
      </c>
      <c r="S283" t="s">
        <v>2830</v>
      </c>
      <c r="AB283" s="1"/>
      <c r="AE283" t="s">
        <v>5904</v>
      </c>
      <c r="AF283" t="s">
        <v>5983</v>
      </c>
      <c r="AG283" t="s">
        <v>5988</v>
      </c>
    </row>
    <row r="284" spans="1:33" x14ac:dyDescent="0.3">
      <c r="A284" s="4">
        <v>328</v>
      </c>
      <c r="B284" s="6" t="s">
        <v>3157</v>
      </c>
      <c r="C284" t="s">
        <v>3209</v>
      </c>
      <c r="D284" t="s">
        <v>3551</v>
      </c>
      <c r="F284" t="s">
        <v>3893</v>
      </c>
      <c r="G284" s="1"/>
      <c r="H284">
        <v>2021</v>
      </c>
      <c r="I284" t="s">
        <v>2868</v>
      </c>
      <c r="J284" t="s">
        <v>2891</v>
      </c>
      <c r="M284" t="s">
        <v>4323</v>
      </c>
      <c r="N284" t="s">
        <v>4701</v>
      </c>
      <c r="O284" t="s">
        <v>2830</v>
      </c>
      <c r="P284" t="s">
        <v>5090</v>
      </c>
      <c r="R284" t="s">
        <v>5317</v>
      </c>
      <c r="S284" t="s">
        <v>5711</v>
      </c>
      <c r="AB284" s="1"/>
      <c r="AE284" t="s">
        <v>5915</v>
      </c>
      <c r="AF284" t="s">
        <v>5981</v>
      </c>
      <c r="AG284" t="s">
        <v>5988</v>
      </c>
    </row>
    <row r="285" spans="1:33" x14ac:dyDescent="0.3">
      <c r="A285" s="3">
        <v>329</v>
      </c>
      <c r="B285" s="3" t="s">
        <v>3157</v>
      </c>
      <c r="C285" t="s">
        <v>3210</v>
      </c>
      <c r="D285" t="s">
        <v>3552</v>
      </c>
      <c r="F285" t="s">
        <v>3846</v>
      </c>
      <c r="G285" s="1"/>
      <c r="H285">
        <v>2021</v>
      </c>
      <c r="I285" t="s">
        <v>2830</v>
      </c>
      <c r="J285" t="s">
        <v>2830</v>
      </c>
      <c r="K285">
        <v>203</v>
      </c>
      <c r="L285">
        <v>206</v>
      </c>
      <c r="M285" t="s">
        <v>4324</v>
      </c>
      <c r="N285" t="s">
        <v>2830</v>
      </c>
      <c r="O285" t="s">
        <v>4840</v>
      </c>
      <c r="P285" t="s">
        <v>5091</v>
      </c>
      <c r="R285" t="s">
        <v>5318</v>
      </c>
      <c r="S285" t="s">
        <v>5712</v>
      </c>
      <c r="AB285" s="1"/>
      <c r="AE285" t="s">
        <v>3155</v>
      </c>
      <c r="AF285" t="s">
        <v>5982</v>
      </c>
      <c r="AG285" t="s">
        <v>5988</v>
      </c>
    </row>
    <row r="286" spans="1:33" x14ac:dyDescent="0.3">
      <c r="A286" s="4">
        <v>330</v>
      </c>
      <c r="B286" s="6" t="s">
        <v>3157</v>
      </c>
      <c r="C286" t="s">
        <v>3211</v>
      </c>
      <c r="D286" t="s">
        <v>3553</v>
      </c>
      <c r="F286" t="s">
        <v>3845</v>
      </c>
      <c r="G286" s="1"/>
      <c r="H286">
        <v>2021</v>
      </c>
      <c r="I286" t="s">
        <v>4142</v>
      </c>
      <c r="J286" t="s">
        <v>2830</v>
      </c>
      <c r="M286" t="s">
        <v>4325</v>
      </c>
      <c r="N286" t="s">
        <v>4659</v>
      </c>
      <c r="O286" t="s">
        <v>2830</v>
      </c>
      <c r="P286" t="s">
        <v>5092</v>
      </c>
      <c r="R286" t="s">
        <v>5319</v>
      </c>
      <c r="S286" t="s">
        <v>5713</v>
      </c>
      <c r="AB286" s="1"/>
      <c r="AE286" t="s">
        <v>5899</v>
      </c>
      <c r="AF286" t="s">
        <v>5981</v>
      </c>
      <c r="AG286" t="s">
        <v>5988</v>
      </c>
    </row>
    <row r="287" spans="1:33" x14ac:dyDescent="0.3">
      <c r="A287" s="3">
        <v>331</v>
      </c>
      <c r="B287" s="3" t="s">
        <v>3157</v>
      </c>
      <c r="C287" t="s">
        <v>3212</v>
      </c>
      <c r="D287" t="s">
        <v>3554</v>
      </c>
      <c r="F287" t="s">
        <v>3894</v>
      </c>
      <c r="G287" s="1"/>
      <c r="H287">
        <v>2021</v>
      </c>
      <c r="I287" t="s">
        <v>2830</v>
      </c>
      <c r="J287" t="s">
        <v>2830</v>
      </c>
      <c r="K287">
        <v>4373</v>
      </c>
      <c r="L287">
        <v>4382</v>
      </c>
      <c r="M287" t="s">
        <v>4326</v>
      </c>
      <c r="N287" t="s">
        <v>2830</v>
      </c>
      <c r="O287" t="s">
        <v>4841</v>
      </c>
      <c r="P287" t="s">
        <v>5093</v>
      </c>
      <c r="R287" t="s">
        <v>5320</v>
      </c>
      <c r="S287" t="s">
        <v>5714</v>
      </c>
      <c r="AB287" s="1"/>
      <c r="AE287" t="s">
        <v>3155</v>
      </c>
      <c r="AF287" t="s">
        <v>5982</v>
      </c>
      <c r="AG287" t="s">
        <v>5988</v>
      </c>
    </row>
    <row r="288" spans="1:33" x14ac:dyDescent="0.3">
      <c r="A288" s="4">
        <v>332</v>
      </c>
      <c r="B288" s="6" t="s">
        <v>3157</v>
      </c>
      <c r="C288" t="s">
        <v>3213</v>
      </c>
      <c r="D288" t="s">
        <v>3555</v>
      </c>
      <c r="F288" t="s">
        <v>3895</v>
      </c>
      <c r="G288" s="1"/>
      <c r="H288">
        <v>2021</v>
      </c>
      <c r="I288" t="s">
        <v>4143</v>
      </c>
      <c r="J288" t="s">
        <v>2830</v>
      </c>
      <c r="M288" t="s">
        <v>4327</v>
      </c>
      <c r="N288" t="s">
        <v>4702</v>
      </c>
      <c r="O288" t="s">
        <v>2830</v>
      </c>
      <c r="P288" t="s">
        <v>5094</v>
      </c>
      <c r="R288" t="s">
        <v>5321</v>
      </c>
      <c r="S288" t="s">
        <v>5715</v>
      </c>
      <c r="AB288" s="1"/>
      <c r="AE288" t="s">
        <v>5899</v>
      </c>
      <c r="AF288" t="s">
        <v>5981</v>
      </c>
      <c r="AG288" t="s">
        <v>5988</v>
      </c>
    </row>
    <row r="289" spans="1:33" x14ac:dyDescent="0.3">
      <c r="A289" s="3">
        <v>333</v>
      </c>
      <c r="B289" s="3" t="s">
        <v>3157</v>
      </c>
      <c r="C289" t="s">
        <v>3214</v>
      </c>
      <c r="D289" t="s">
        <v>3556</v>
      </c>
      <c r="F289" t="s">
        <v>3896</v>
      </c>
      <c r="G289" s="1"/>
      <c r="H289">
        <v>2021</v>
      </c>
      <c r="I289" t="s">
        <v>4144</v>
      </c>
      <c r="J289" t="s">
        <v>2830</v>
      </c>
      <c r="M289" t="s">
        <v>4328</v>
      </c>
      <c r="N289" t="s">
        <v>2830</v>
      </c>
      <c r="O289" t="s">
        <v>4842</v>
      </c>
      <c r="P289" t="s">
        <v>1178</v>
      </c>
      <c r="R289" t="s">
        <v>5322</v>
      </c>
      <c r="S289" t="s">
        <v>5716</v>
      </c>
      <c r="AB289" s="1"/>
      <c r="AE289" t="s">
        <v>5908</v>
      </c>
      <c r="AF289" t="s">
        <v>5982</v>
      </c>
      <c r="AG289" t="s">
        <v>5988</v>
      </c>
    </row>
    <row r="290" spans="1:33" x14ac:dyDescent="0.3">
      <c r="A290" s="4">
        <v>334</v>
      </c>
      <c r="B290" s="6" t="s">
        <v>3157</v>
      </c>
      <c r="C290" t="s">
        <v>3215</v>
      </c>
      <c r="D290" t="s">
        <v>3557</v>
      </c>
      <c r="F290" t="s">
        <v>3897</v>
      </c>
      <c r="G290" s="1"/>
      <c r="H290">
        <v>2021</v>
      </c>
      <c r="I290" t="s">
        <v>4145</v>
      </c>
      <c r="J290" t="s">
        <v>2830</v>
      </c>
      <c r="M290" t="s">
        <v>4329</v>
      </c>
      <c r="N290" t="s">
        <v>4703</v>
      </c>
      <c r="O290" t="s">
        <v>2830</v>
      </c>
      <c r="P290" t="s">
        <v>5095</v>
      </c>
      <c r="R290" t="s">
        <v>5323</v>
      </c>
      <c r="S290" t="s">
        <v>5717</v>
      </c>
      <c r="AB290" s="1"/>
      <c r="AE290" t="s">
        <v>5899</v>
      </c>
      <c r="AF290" t="s">
        <v>5981</v>
      </c>
      <c r="AG290" t="s">
        <v>5988</v>
      </c>
    </row>
    <row r="291" spans="1:33" x14ac:dyDescent="0.3">
      <c r="A291" s="3">
        <v>335</v>
      </c>
      <c r="B291" s="3" t="s">
        <v>3157</v>
      </c>
      <c r="C291" t="s">
        <v>3216</v>
      </c>
      <c r="D291" t="s">
        <v>3558</v>
      </c>
      <c r="F291" t="s">
        <v>3898</v>
      </c>
      <c r="G291" s="1"/>
      <c r="H291">
        <v>2021</v>
      </c>
      <c r="I291" t="s">
        <v>2913</v>
      </c>
      <c r="J291" t="s">
        <v>2841</v>
      </c>
      <c r="K291">
        <v>326</v>
      </c>
      <c r="L291">
        <v>341</v>
      </c>
      <c r="M291" t="s">
        <v>4330</v>
      </c>
      <c r="N291" t="s">
        <v>4704</v>
      </c>
      <c r="O291" t="s">
        <v>2830</v>
      </c>
      <c r="P291" t="s">
        <v>5096</v>
      </c>
      <c r="R291" t="s">
        <v>5324</v>
      </c>
      <c r="S291" t="s">
        <v>5718</v>
      </c>
      <c r="AB291" s="1"/>
      <c r="AE291" t="s">
        <v>5916</v>
      </c>
      <c r="AF291" t="s">
        <v>5981</v>
      </c>
      <c r="AG291" t="s">
        <v>5988</v>
      </c>
    </row>
    <row r="292" spans="1:33" x14ac:dyDescent="0.3">
      <c r="A292" s="4">
        <v>336</v>
      </c>
      <c r="B292" s="6" t="s">
        <v>3157</v>
      </c>
      <c r="C292" t="s">
        <v>3217</v>
      </c>
      <c r="D292" t="s">
        <v>3559</v>
      </c>
      <c r="F292" t="s">
        <v>3899</v>
      </c>
      <c r="G292" s="1"/>
      <c r="H292">
        <v>2021</v>
      </c>
      <c r="I292" t="s">
        <v>2830</v>
      </c>
      <c r="J292" t="s">
        <v>2830</v>
      </c>
      <c r="M292" t="s">
        <v>4331</v>
      </c>
      <c r="N292" t="s">
        <v>4705</v>
      </c>
      <c r="O292" t="s">
        <v>2830</v>
      </c>
      <c r="P292" t="s">
        <v>2830</v>
      </c>
      <c r="R292" t="s">
        <v>5325</v>
      </c>
      <c r="S292" t="s">
        <v>2830</v>
      </c>
      <c r="AB292" s="1"/>
      <c r="AE292" t="s">
        <v>5917</v>
      </c>
      <c r="AF292" t="s">
        <v>5982</v>
      </c>
      <c r="AG292" t="s">
        <v>5988</v>
      </c>
    </row>
    <row r="293" spans="1:33" x14ac:dyDescent="0.3">
      <c r="A293" s="3">
        <v>337</v>
      </c>
      <c r="B293" s="3" t="s">
        <v>3157</v>
      </c>
      <c r="C293" t="s">
        <v>3218</v>
      </c>
      <c r="D293" t="s">
        <v>3560</v>
      </c>
      <c r="F293" t="s">
        <v>3900</v>
      </c>
      <c r="G293" s="1"/>
      <c r="H293">
        <v>2021</v>
      </c>
      <c r="I293" t="s">
        <v>2857</v>
      </c>
      <c r="J293" t="s">
        <v>2887</v>
      </c>
      <c r="M293" t="s">
        <v>4332</v>
      </c>
      <c r="N293" t="s">
        <v>4706</v>
      </c>
      <c r="O293" t="s">
        <v>2830</v>
      </c>
      <c r="P293" t="s">
        <v>5097</v>
      </c>
      <c r="R293" t="s">
        <v>5326</v>
      </c>
      <c r="S293" t="s">
        <v>5719</v>
      </c>
      <c r="AB293" s="1"/>
      <c r="AE293" t="s">
        <v>5918</v>
      </c>
      <c r="AF293" t="s">
        <v>5981</v>
      </c>
      <c r="AG293" t="s">
        <v>5988</v>
      </c>
    </row>
    <row r="294" spans="1:33" x14ac:dyDescent="0.3">
      <c r="A294" s="4">
        <v>338</v>
      </c>
      <c r="B294" s="6" t="s">
        <v>3157</v>
      </c>
      <c r="C294" t="s">
        <v>3219</v>
      </c>
      <c r="D294" t="s">
        <v>3561</v>
      </c>
      <c r="F294" t="s">
        <v>109</v>
      </c>
      <c r="G294" s="1"/>
      <c r="H294">
        <v>2021</v>
      </c>
      <c r="I294" t="s">
        <v>4146</v>
      </c>
      <c r="J294" t="s">
        <v>2887</v>
      </c>
      <c r="K294">
        <v>4837</v>
      </c>
      <c r="L294">
        <v>4847</v>
      </c>
      <c r="M294" t="s">
        <v>4333</v>
      </c>
      <c r="N294" t="s">
        <v>4707</v>
      </c>
      <c r="O294" t="s">
        <v>2830</v>
      </c>
      <c r="P294" t="s">
        <v>5098</v>
      </c>
      <c r="R294" t="s">
        <v>5327</v>
      </c>
      <c r="S294" t="s">
        <v>5720</v>
      </c>
      <c r="AB294" s="1"/>
      <c r="AE294" t="s">
        <v>5908</v>
      </c>
      <c r="AF294" t="s">
        <v>5981</v>
      </c>
      <c r="AG294" t="s">
        <v>5988</v>
      </c>
    </row>
    <row r="295" spans="1:33" x14ac:dyDescent="0.3">
      <c r="A295" s="3">
        <v>339</v>
      </c>
      <c r="B295" s="3" t="s">
        <v>3157</v>
      </c>
      <c r="C295" t="s">
        <v>3220</v>
      </c>
      <c r="D295" t="s">
        <v>3562</v>
      </c>
      <c r="F295" t="s">
        <v>3846</v>
      </c>
      <c r="G295" s="1"/>
      <c r="H295">
        <v>2021</v>
      </c>
      <c r="I295" t="s">
        <v>2830</v>
      </c>
      <c r="J295" t="s">
        <v>2830</v>
      </c>
      <c r="K295">
        <v>1</v>
      </c>
      <c r="L295">
        <v>7</v>
      </c>
      <c r="M295" t="s">
        <v>4334</v>
      </c>
      <c r="N295" t="s">
        <v>2830</v>
      </c>
      <c r="O295" t="s">
        <v>4843</v>
      </c>
      <c r="P295" t="s">
        <v>5099</v>
      </c>
      <c r="R295" t="s">
        <v>5328</v>
      </c>
      <c r="S295" t="s">
        <v>5721</v>
      </c>
      <c r="AB295" s="1"/>
      <c r="AE295" t="s">
        <v>3155</v>
      </c>
      <c r="AF295" t="s">
        <v>5982</v>
      </c>
      <c r="AG295" t="s">
        <v>5988</v>
      </c>
    </row>
    <row r="296" spans="1:33" x14ac:dyDescent="0.3">
      <c r="A296" s="4">
        <v>340</v>
      </c>
      <c r="B296" s="6" t="s">
        <v>3157</v>
      </c>
      <c r="C296" t="s">
        <v>3221</v>
      </c>
      <c r="D296" t="s">
        <v>3563</v>
      </c>
      <c r="F296" t="s">
        <v>3901</v>
      </c>
      <c r="G296" s="1"/>
      <c r="H296">
        <v>2021</v>
      </c>
      <c r="I296" t="s">
        <v>2894</v>
      </c>
      <c r="J296" t="s">
        <v>2841</v>
      </c>
      <c r="K296">
        <v>81</v>
      </c>
      <c r="L296">
        <v>87</v>
      </c>
      <c r="M296" t="s">
        <v>4335</v>
      </c>
      <c r="N296" t="s">
        <v>4708</v>
      </c>
      <c r="O296" t="s">
        <v>2830</v>
      </c>
      <c r="P296" t="s">
        <v>5100</v>
      </c>
      <c r="R296" t="s">
        <v>5329</v>
      </c>
      <c r="S296" t="s">
        <v>5722</v>
      </c>
      <c r="AB296" s="1"/>
      <c r="AE296" t="s">
        <v>5919</v>
      </c>
      <c r="AF296" t="s">
        <v>5982</v>
      </c>
      <c r="AG296" t="s">
        <v>5988</v>
      </c>
    </row>
    <row r="297" spans="1:33" x14ac:dyDescent="0.3">
      <c r="A297" s="3">
        <v>341</v>
      </c>
      <c r="B297" s="3" t="s">
        <v>3157</v>
      </c>
      <c r="C297" t="s">
        <v>875</v>
      </c>
      <c r="D297" t="s">
        <v>3564</v>
      </c>
      <c r="F297" t="s">
        <v>3902</v>
      </c>
      <c r="G297" s="1"/>
      <c r="H297">
        <v>2021</v>
      </c>
      <c r="I297" t="s">
        <v>2830</v>
      </c>
      <c r="J297" t="s">
        <v>2830</v>
      </c>
      <c r="M297" t="s">
        <v>4336</v>
      </c>
      <c r="N297" t="s">
        <v>2830</v>
      </c>
      <c r="O297" t="s">
        <v>4844</v>
      </c>
      <c r="P297" t="s">
        <v>881</v>
      </c>
      <c r="R297" t="s">
        <v>5330</v>
      </c>
      <c r="S297" t="s">
        <v>5723</v>
      </c>
      <c r="AB297" s="1"/>
      <c r="AE297" t="s">
        <v>5897</v>
      </c>
      <c r="AF297" t="s">
        <v>5982</v>
      </c>
      <c r="AG297" t="s">
        <v>5988</v>
      </c>
    </row>
    <row r="298" spans="1:33" x14ac:dyDescent="0.3">
      <c r="A298" s="4">
        <v>342</v>
      </c>
      <c r="B298" s="6" t="s">
        <v>3157</v>
      </c>
      <c r="C298" t="s">
        <v>3222</v>
      </c>
      <c r="D298" t="s">
        <v>3565</v>
      </c>
      <c r="F298" t="s">
        <v>3903</v>
      </c>
      <c r="G298" s="1"/>
      <c r="H298">
        <v>2021</v>
      </c>
      <c r="I298" t="s">
        <v>2830</v>
      </c>
      <c r="J298" t="s">
        <v>2830</v>
      </c>
      <c r="K298">
        <v>91</v>
      </c>
      <c r="L298">
        <v>96</v>
      </c>
      <c r="M298" t="s">
        <v>4337</v>
      </c>
      <c r="N298" t="s">
        <v>2830</v>
      </c>
      <c r="O298" t="s">
        <v>4845</v>
      </c>
      <c r="P298" t="s">
        <v>5101</v>
      </c>
      <c r="R298" t="s">
        <v>5331</v>
      </c>
      <c r="S298" t="s">
        <v>5724</v>
      </c>
      <c r="AB298" s="1"/>
      <c r="AE298" t="s">
        <v>5898</v>
      </c>
      <c r="AF298" t="s">
        <v>5982</v>
      </c>
      <c r="AG298" t="s">
        <v>5988</v>
      </c>
    </row>
    <row r="299" spans="1:33" x14ac:dyDescent="0.3">
      <c r="A299" s="3">
        <v>343</v>
      </c>
      <c r="B299" s="3" t="s">
        <v>3157</v>
      </c>
      <c r="C299" t="s">
        <v>377</v>
      </c>
      <c r="D299" t="s">
        <v>3566</v>
      </c>
      <c r="F299" t="s">
        <v>3904</v>
      </c>
      <c r="G299" s="1"/>
      <c r="H299">
        <v>2021</v>
      </c>
      <c r="I299" t="s">
        <v>2830</v>
      </c>
      <c r="J299" t="s">
        <v>2830</v>
      </c>
      <c r="K299">
        <v>19</v>
      </c>
      <c r="L299">
        <v>24</v>
      </c>
      <c r="M299" t="s">
        <v>4338</v>
      </c>
      <c r="N299" t="s">
        <v>2830</v>
      </c>
      <c r="O299" t="s">
        <v>4846</v>
      </c>
      <c r="P299" t="s">
        <v>383</v>
      </c>
      <c r="R299" t="s">
        <v>5332</v>
      </c>
      <c r="S299" t="s">
        <v>5725</v>
      </c>
      <c r="AB299" s="1"/>
      <c r="AE299" t="s">
        <v>5897</v>
      </c>
      <c r="AF299" t="s">
        <v>5982</v>
      </c>
      <c r="AG299" t="s">
        <v>5988</v>
      </c>
    </row>
    <row r="300" spans="1:33" x14ac:dyDescent="0.3">
      <c r="A300" s="4">
        <v>344</v>
      </c>
      <c r="B300" s="6" t="s">
        <v>3157</v>
      </c>
      <c r="C300" t="s">
        <v>1456</v>
      </c>
      <c r="D300" t="s">
        <v>3567</v>
      </c>
      <c r="F300" t="s">
        <v>3905</v>
      </c>
      <c r="G300" s="1"/>
      <c r="H300">
        <v>2021</v>
      </c>
      <c r="I300" t="s">
        <v>2830</v>
      </c>
      <c r="J300" t="s">
        <v>2830</v>
      </c>
      <c r="K300">
        <v>11</v>
      </c>
      <c r="L300">
        <v>18</v>
      </c>
      <c r="M300" t="s">
        <v>4339</v>
      </c>
      <c r="N300" t="s">
        <v>2830</v>
      </c>
      <c r="O300" t="s">
        <v>4847</v>
      </c>
      <c r="P300" t="s">
        <v>1462</v>
      </c>
      <c r="R300" t="s">
        <v>5333</v>
      </c>
      <c r="S300" t="s">
        <v>5726</v>
      </c>
      <c r="AB300" s="1"/>
      <c r="AE300" t="s">
        <v>5897</v>
      </c>
      <c r="AF300" t="s">
        <v>5982</v>
      </c>
      <c r="AG300" t="s">
        <v>5988</v>
      </c>
    </row>
    <row r="301" spans="1:33" x14ac:dyDescent="0.3">
      <c r="A301" s="3">
        <v>345</v>
      </c>
      <c r="B301" s="3" t="s">
        <v>3157</v>
      </c>
      <c r="C301" t="s">
        <v>3223</v>
      </c>
      <c r="D301" t="s">
        <v>3518</v>
      </c>
      <c r="F301" t="s">
        <v>3906</v>
      </c>
      <c r="G301" s="1"/>
      <c r="H301">
        <v>2021</v>
      </c>
      <c r="I301" t="s">
        <v>4147</v>
      </c>
      <c r="J301" t="s">
        <v>2891</v>
      </c>
      <c r="M301" t="s">
        <v>4340</v>
      </c>
      <c r="N301" t="s">
        <v>4709</v>
      </c>
      <c r="O301" t="s">
        <v>2830</v>
      </c>
      <c r="P301" t="s">
        <v>2830</v>
      </c>
      <c r="R301" t="s">
        <v>5334</v>
      </c>
      <c r="S301" t="s">
        <v>2830</v>
      </c>
      <c r="AB301" s="1"/>
      <c r="AE301" t="s">
        <v>5920</v>
      </c>
      <c r="AF301" t="s">
        <v>5983</v>
      </c>
      <c r="AG301" t="s">
        <v>5988</v>
      </c>
    </row>
    <row r="302" spans="1:33" x14ac:dyDescent="0.3">
      <c r="A302" s="4">
        <v>346</v>
      </c>
      <c r="B302" s="6" t="s">
        <v>3157</v>
      </c>
      <c r="C302" t="s">
        <v>3224</v>
      </c>
      <c r="D302" t="s">
        <v>3568</v>
      </c>
      <c r="F302" t="s">
        <v>3906</v>
      </c>
      <c r="G302" s="1"/>
      <c r="H302">
        <v>2021</v>
      </c>
      <c r="I302" t="s">
        <v>4148</v>
      </c>
      <c r="J302" t="s">
        <v>2891</v>
      </c>
      <c r="M302" t="s">
        <v>4341</v>
      </c>
      <c r="N302" t="s">
        <v>4709</v>
      </c>
      <c r="O302" t="s">
        <v>2830</v>
      </c>
      <c r="P302" t="s">
        <v>5102</v>
      </c>
      <c r="R302" t="s">
        <v>5335</v>
      </c>
      <c r="S302" t="s">
        <v>2830</v>
      </c>
      <c r="AB302" s="1"/>
      <c r="AE302" t="s">
        <v>5920</v>
      </c>
      <c r="AF302" t="s">
        <v>5982</v>
      </c>
      <c r="AG302" t="s">
        <v>5988</v>
      </c>
    </row>
    <row r="303" spans="1:33" x14ac:dyDescent="0.3">
      <c r="A303" s="3">
        <v>347</v>
      </c>
      <c r="B303" s="3" t="s">
        <v>3157</v>
      </c>
      <c r="C303" t="s">
        <v>3225</v>
      </c>
      <c r="D303" t="s">
        <v>3569</v>
      </c>
      <c r="F303" t="s">
        <v>3857</v>
      </c>
      <c r="G303" s="1"/>
      <c r="H303">
        <v>2021</v>
      </c>
      <c r="I303" t="s">
        <v>4149</v>
      </c>
      <c r="J303" t="s">
        <v>2833</v>
      </c>
      <c r="K303">
        <v>1</v>
      </c>
      <c r="L303">
        <v>17</v>
      </c>
      <c r="M303" t="s">
        <v>4342</v>
      </c>
      <c r="N303" t="s">
        <v>4670</v>
      </c>
      <c r="O303" t="s">
        <v>2830</v>
      </c>
      <c r="P303" t="s">
        <v>5103</v>
      </c>
      <c r="R303" t="s">
        <v>5336</v>
      </c>
      <c r="S303" t="s">
        <v>5727</v>
      </c>
      <c r="AB303" s="1"/>
      <c r="AE303" t="s">
        <v>5918</v>
      </c>
      <c r="AF303" t="s">
        <v>5981</v>
      </c>
      <c r="AG303" t="s">
        <v>5988</v>
      </c>
    </row>
    <row r="304" spans="1:33" x14ac:dyDescent="0.3">
      <c r="A304" s="4">
        <v>348</v>
      </c>
      <c r="B304" s="6" t="s">
        <v>3157</v>
      </c>
      <c r="C304" t="s">
        <v>3226</v>
      </c>
      <c r="D304" t="s">
        <v>3570</v>
      </c>
      <c r="F304" t="s">
        <v>3907</v>
      </c>
      <c r="G304" s="1"/>
      <c r="H304">
        <v>2021</v>
      </c>
      <c r="I304" t="s">
        <v>4150</v>
      </c>
      <c r="J304" t="s">
        <v>2891</v>
      </c>
      <c r="K304">
        <v>45</v>
      </c>
      <c r="L304">
        <v>56</v>
      </c>
      <c r="M304" t="s">
        <v>4343</v>
      </c>
      <c r="N304" t="s">
        <v>4710</v>
      </c>
      <c r="O304" t="s">
        <v>2830</v>
      </c>
      <c r="P304" t="s">
        <v>5104</v>
      </c>
      <c r="R304" t="s">
        <v>5337</v>
      </c>
      <c r="S304" t="s">
        <v>5728</v>
      </c>
      <c r="AB304" s="1"/>
      <c r="AE304" t="s">
        <v>5921</v>
      </c>
      <c r="AF304" t="s">
        <v>5985</v>
      </c>
      <c r="AG304" t="s">
        <v>5988</v>
      </c>
    </row>
    <row r="305" spans="1:33" x14ac:dyDescent="0.3">
      <c r="A305" s="3">
        <v>349</v>
      </c>
      <c r="B305" s="3" t="s">
        <v>3157</v>
      </c>
      <c r="C305" t="s">
        <v>3227</v>
      </c>
      <c r="D305" t="s">
        <v>3571</v>
      </c>
      <c r="F305" t="s">
        <v>3908</v>
      </c>
      <c r="G305" s="1"/>
      <c r="H305">
        <v>2021</v>
      </c>
      <c r="I305" t="s">
        <v>4151</v>
      </c>
      <c r="J305" t="s">
        <v>2830</v>
      </c>
      <c r="M305" t="s">
        <v>4344</v>
      </c>
      <c r="N305" t="s">
        <v>4711</v>
      </c>
      <c r="O305" t="s">
        <v>2830</v>
      </c>
      <c r="P305" t="s">
        <v>5105</v>
      </c>
      <c r="R305" t="s">
        <v>5338</v>
      </c>
      <c r="S305" t="s">
        <v>5729</v>
      </c>
      <c r="AB305" s="1"/>
      <c r="AE305" t="s">
        <v>5899</v>
      </c>
      <c r="AF305" t="s">
        <v>5981</v>
      </c>
      <c r="AG305" t="s">
        <v>5988</v>
      </c>
    </row>
    <row r="306" spans="1:33" x14ac:dyDescent="0.3">
      <c r="A306" s="4">
        <v>350</v>
      </c>
      <c r="B306" s="6" t="s">
        <v>3157</v>
      </c>
      <c r="C306" t="s">
        <v>1852</v>
      </c>
      <c r="D306" t="s">
        <v>3572</v>
      </c>
      <c r="F306" t="s">
        <v>3909</v>
      </c>
      <c r="G306" s="1"/>
      <c r="H306">
        <v>2021</v>
      </c>
      <c r="I306" t="s">
        <v>2830</v>
      </c>
      <c r="J306" t="s">
        <v>2830</v>
      </c>
      <c r="M306" t="s">
        <v>4345</v>
      </c>
      <c r="N306" t="s">
        <v>2830</v>
      </c>
      <c r="O306" t="s">
        <v>4848</v>
      </c>
      <c r="P306" t="s">
        <v>1858</v>
      </c>
      <c r="R306" t="s">
        <v>5339</v>
      </c>
      <c r="S306" t="s">
        <v>5730</v>
      </c>
      <c r="AB306" s="1"/>
      <c r="AE306" t="s">
        <v>5897</v>
      </c>
      <c r="AF306" t="s">
        <v>5982</v>
      </c>
      <c r="AG306" t="s">
        <v>5988</v>
      </c>
    </row>
    <row r="307" spans="1:33" x14ac:dyDescent="0.3">
      <c r="A307" s="3">
        <v>351</v>
      </c>
      <c r="B307" s="3" t="s">
        <v>3157</v>
      </c>
      <c r="C307" t="s">
        <v>2537</v>
      </c>
      <c r="D307" t="s">
        <v>3573</v>
      </c>
      <c r="F307" t="s">
        <v>3910</v>
      </c>
      <c r="G307" s="1"/>
      <c r="H307">
        <v>2021</v>
      </c>
      <c r="I307" t="s">
        <v>2830</v>
      </c>
      <c r="J307" t="s">
        <v>2830</v>
      </c>
      <c r="K307">
        <v>214</v>
      </c>
      <c r="L307">
        <v>218</v>
      </c>
      <c r="M307" t="s">
        <v>4346</v>
      </c>
      <c r="N307" t="s">
        <v>2830</v>
      </c>
      <c r="O307" t="s">
        <v>4849</v>
      </c>
      <c r="P307" t="s">
        <v>2544</v>
      </c>
      <c r="R307" t="s">
        <v>5340</v>
      </c>
      <c r="S307" t="s">
        <v>5731</v>
      </c>
      <c r="AB307" s="1"/>
      <c r="AE307" t="s">
        <v>5897</v>
      </c>
      <c r="AF307" t="s">
        <v>5982</v>
      </c>
      <c r="AG307" t="s">
        <v>5988</v>
      </c>
    </row>
    <row r="308" spans="1:33" x14ac:dyDescent="0.3">
      <c r="A308" s="4">
        <v>352</v>
      </c>
      <c r="B308" s="6" t="s">
        <v>3157</v>
      </c>
      <c r="C308" t="s">
        <v>3228</v>
      </c>
      <c r="D308" t="s">
        <v>3574</v>
      </c>
      <c r="F308" t="s">
        <v>3911</v>
      </c>
      <c r="G308" s="1"/>
      <c r="H308">
        <v>2021</v>
      </c>
      <c r="I308" t="s">
        <v>2830</v>
      </c>
      <c r="J308" t="s">
        <v>2830</v>
      </c>
      <c r="M308" t="s">
        <v>4347</v>
      </c>
      <c r="N308" t="s">
        <v>2830</v>
      </c>
      <c r="O308" t="s">
        <v>4850</v>
      </c>
      <c r="P308" t="s">
        <v>5106</v>
      </c>
      <c r="R308" t="s">
        <v>5341</v>
      </c>
      <c r="S308" t="s">
        <v>2830</v>
      </c>
      <c r="AB308" s="1"/>
      <c r="AE308" t="s">
        <v>5912</v>
      </c>
      <c r="AF308" t="s">
        <v>5982</v>
      </c>
      <c r="AG308" t="s">
        <v>5988</v>
      </c>
    </row>
    <row r="309" spans="1:33" x14ac:dyDescent="0.3">
      <c r="A309" s="3">
        <v>353</v>
      </c>
      <c r="B309" s="3" t="s">
        <v>3157</v>
      </c>
      <c r="C309" t="s">
        <v>1744</v>
      </c>
      <c r="D309" t="s">
        <v>3575</v>
      </c>
      <c r="F309" t="s">
        <v>3912</v>
      </c>
      <c r="G309" s="1"/>
      <c r="H309">
        <v>2021</v>
      </c>
      <c r="I309" t="s">
        <v>2830</v>
      </c>
      <c r="J309" t="s">
        <v>2830</v>
      </c>
      <c r="K309">
        <v>82</v>
      </c>
      <c r="L309">
        <v>86</v>
      </c>
      <c r="M309" t="s">
        <v>4348</v>
      </c>
      <c r="N309" t="s">
        <v>2830</v>
      </c>
      <c r="O309" t="s">
        <v>4851</v>
      </c>
      <c r="P309" t="s">
        <v>1750</v>
      </c>
      <c r="R309" t="s">
        <v>5342</v>
      </c>
      <c r="S309" t="s">
        <v>5732</v>
      </c>
      <c r="AB309" s="1"/>
      <c r="AE309" t="s">
        <v>5897</v>
      </c>
      <c r="AF309" t="s">
        <v>5982</v>
      </c>
      <c r="AG309" t="s">
        <v>5988</v>
      </c>
    </row>
    <row r="310" spans="1:33" x14ac:dyDescent="0.3">
      <c r="A310" s="4">
        <v>354</v>
      </c>
      <c r="B310" s="6" t="s">
        <v>3157</v>
      </c>
      <c r="C310" t="s">
        <v>3229</v>
      </c>
      <c r="D310" t="s">
        <v>3576</v>
      </c>
      <c r="F310" t="s">
        <v>3913</v>
      </c>
      <c r="G310" s="1"/>
      <c r="H310">
        <v>2021</v>
      </c>
      <c r="I310" t="s">
        <v>2830</v>
      </c>
      <c r="J310" t="s">
        <v>2830</v>
      </c>
      <c r="K310">
        <v>1611</v>
      </c>
      <c r="L310">
        <v>1622</v>
      </c>
      <c r="M310" t="s">
        <v>4349</v>
      </c>
      <c r="N310" t="s">
        <v>4712</v>
      </c>
      <c r="O310" t="s">
        <v>4852</v>
      </c>
      <c r="P310" t="s">
        <v>2830</v>
      </c>
      <c r="R310" t="s">
        <v>5343</v>
      </c>
      <c r="S310" t="s">
        <v>5733</v>
      </c>
      <c r="AB310" s="1"/>
      <c r="AE310" t="s">
        <v>5922</v>
      </c>
      <c r="AF310" t="s">
        <v>5982</v>
      </c>
      <c r="AG310" t="s">
        <v>5988</v>
      </c>
    </row>
    <row r="311" spans="1:33" x14ac:dyDescent="0.3">
      <c r="A311" s="3">
        <v>355</v>
      </c>
      <c r="B311" s="3" t="s">
        <v>3157</v>
      </c>
      <c r="C311" t="s">
        <v>3230</v>
      </c>
      <c r="D311" t="s">
        <v>3518</v>
      </c>
      <c r="F311" t="s">
        <v>3230</v>
      </c>
      <c r="G311" s="1"/>
      <c r="H311">
        <v>2021</v>
      </c>
      <c r="I311" t="s">
        <v>2830</v>
      </c>
      <c r="J311" t="s">
        <v>2830</v>
      </c>
      <c r="M311" t="s">
        <v>4350</v>
      </c>
      <c r="N311" t="s">
        <v>2830</v>
      </c>
      <c r="O311" t="s">
        <v>4853</v>
      </c>
      <c r="P311" t="s">
        <v>2830</v>
      </c>
      <c r="R311" t="s">
        <v>5344</v>
      </c>
      <c r="S311" t="s">
        <v>2830</v>
      </c>
      <c r="AB311" s="1"/>
      <c r="AE311" t="s">
        <v>5897</v>
      </c>
      <c r="AF311" t="s">
        <v>5983</v>
      </c>
      <c r="AG311" t="s">
        <v>5988</v>
      </c>
    </row>
    <row r="312" spans="1:33" x14ac:dyDescent="0.3">
      <c r="A312" s="4">
        <v>356</v>
      </c>
      <c r="B312" s="6" t="s">
        <v>3157</v>
      </c>
      <c r="C312" t="s">
        <v>1281</v>
      </c>
      <c r="D312" t="s">
        <v>3577</v>
      </c>
      <c r="F312" t="s">
        <v>3914</v>
      </c>
      <c r="G312" s="1"/>
      <c r="H312">
        <v>2021</v>
      </c>
      <c r="I312" t="s">
        <v>2830</v>
      </c>
      <c r="J312" t="s">
        <v>2830</v>
      </c>
      <c r="K312">
        <v>1353</v>
      </c>
      <c r="L312">
        <v>1357</v>
      </c>
      <c r="M312" t="s">
        <v>4351</v>
      </c>
      <c r="N312" t="s">
        <v>2830</v>
      </c>
      <c r="O312" t="s">
        <v>4854</v>
      </c>
      <c r="P312" t="s">
        <v>1288</v>
      </c>
      <c r="R312" t="s">
        <v>5345</v>
      </c>
      <c r="S312" t="s">
        <v>5734</v>
      </c>
      <c r="AB312" s="1"/>
      <c r="AE312" t="s">
        <v>5897</v>
      </c>
      <c r="AF312" t="s">
        <v>5982</v>
      </c>
      <c r="AG312" t="s">
        <v>5988</v>
      </c>
    </row>
    <row r="313" spans="1:33" x14ac:dyDescent="0.3">
      <c r="A313" s="3">
        <v>357</v>
      </c>
      <c r="B313" s="3" t="s">
        <v>3157</v>
      </c>
      <c r="C313" t="s">
        <v>3231</v>
      </c>
      <c r="D313" t="s">
        <v>3518</v>
      </c>
      <c r="F313" t="s">
        <v>3231</v>
      </c>
      <c r="G313" s="1"/>
      <c r="H313">
        <v>2021</v>
      </c>
      <c r="I313" t="s">
        <v>2830</v>
      </c>
      <c r="J313" t="s">
        <v>2830</v>
      </c>
      <c r="M313" t="s">
        <v>4352</v>
      </c>
      <c r="N313" t="s">
        <v>2830</v>
      </c>
      <c r="O313" t="s">
        <v>4855</v>
      </c>
      <c r="P313" t="s">
        <v>2830</v>
      </c>
      <c r="R313" t="s">
        <v>5346</v>
      </c>
      <c r="S313" t="s">
        <v>2830</v>
      </c>
      <c r="AB313" s="1"/>
      <c r="AE313" t="s">
        <v>5897</v>
      </c>
      <c r="AF313" t="s">
        <v>5983</v>
      </c>
      <c r="AG313" t="s">
        <v>5988</v>
      </c>
    </row>
    <row r="314" spans="1:33" x14ac:dyDescent="0.3">
      <c r="A314" s="4">
        <v>358</v>
      </c>
      <c r="B314" s="6" t="s">
        <v>3157</v>
      </c>
      <c r="C314" t="s">
        <v>82</v>
      </c>
      <c r="D314" t="s">
        <v>3578</v>
      </c>
      <c r="F314" t="s">
        <v>3915</v>
      </c>
      <c r="G314" s="1"/>
      <c r="H314">
        <v>2021</v>
      </c>
      <c r="I314" t="s">
        <v>2830</v>
      </c>
      <c r="J314" t="s">
        <v>2830</v>
      </c>
      <c r="M314" t="s">
        <v>4353</v>
      </c>
      <c r="N314" t="s">
        <v>2830</v>
      </c>
      <c r="O314" t="s">
        <v>4856</v>
      </c>
      <c r="P314" t="s">
        <v>88</v>
      </c>
      <c r="R314" t="s">
        <v>5347</v>
      </c>
      <c r="S314" t="s">
        <v>5735</v>
      </c>
      <c r="AB314" s="1"/>
      <c r="AE314" t="s">
        <v>5897</v>
      </c>
      <c r="AF314" t="s">
        <v>5982</v>
      </c>
      <c r="AG314" t="s">
        <v>5988</v>
      </c>
    </row>
    <row r="315" spans="1:33" x14ac:dyDescent="0.3">
      <c r="A315" s="3">
        <v>359</v>
      </c>
      <c r="B315" s="3" t="s">
        <v>3157</v>
      </c>
      <c r="C315" t="s">
        <v>3232</v>
      </c>
      <c r="D315" t="s">
        <v>3579</v>
      </c>
      <c r="F315" t="s">
        <v>3916</v>
      </c>
      <c r="G315" s="1"/>
      <c r="H315">
        <v>2021</v>
      </c>
      <c r="I315" t="s">
        <v>2830</v>
      </c>
      <c r="J315" t="s">
        <v>2830</v>
      </c>
      <c r="M315" t="s">
        <v>4354</v>
      </c>
      <c r="N315" t="s">
        <v>2830</v>
      </c>
      <c r="O315" t="s">
        <v>4857</v>
      </c>
      <c r="P315" t="s">
        <v>833</v>
      </c>
      <c r="R315" t="s">
        <v>5348</v>
      </c>
      <c r="S315" t="s">
        <v>5736</v>
      </c>
      <c r="AB315" s="1"/>
      <c r="AE315" t="s">
        <v>5897</v>
      </c>
      <c r="AF315" t="s">
        <v>5982</v>
      </c>
      <c r="AG315" t="s">
        <v>5988</v>
      </c>
    </row>
    <row r="316" spans="1:33" x14ac:dyDescent="0.3">
      <c r="A316" s="4">
        <v>360</v>
      </c>
      <c r="B316" s="6" t="s">
        <v>3157</v>
      </c>
      <c r="C316" t="s">
        <v>2550</v>
      </c>
      <c r="D316" t="s">
        <v>3580</v>
      </c>
      <c r="F316" t="s">
        <v>3917</v>
      </c>
      <c r="G316" s="1"/>
      <c r="H316">
        <v>2021</v>
      </c>
      <c r="I316" t="s">
        <v>2830</v>
      </c>
      <c r="J316" t="s">
        <v>2830</v>
      </c>
      <c r="M316" t="s">
        <v>4355</v>
      </c>
      <c r="N316" t="s">
        <v>2830</v>
      </c>
      <c r="O316" t="s">
        <v>4858</v>
      </c>
      <c r="P316" t="s">
        <v>2556</v>
      </c>
      <c r="R316" t="s">
        <v>5349</v>
      </c>
      <c r="S316" t="s">
        <v>5737</v>
      </c>
      <c r="AB316" s="1"/>
      <c r="AE316" t="s">
        <v>5897</v>
      </c>
      <c r="AF316" t="s">
        <v>5982</v>
      </c>
      <c r="AG316" t="s">
        <v>5988</v>
      </c>
    </row>
    <row r="317" spans="1:33" x14ac:dyDescent="0.3">
      <c r="A317" s="3">
        <v>361</v>
      </c>
      <c r="B317" s="3" t="s">
        <v>3157</v>
      </c>
      <c r="C317" t="s">
        <v>3233</v>
      </c>
      <c r="D317" t="s">
        <v>3581</v>
      </c>
      <c r="F317" t="s">
        <v>3918</v>
      </c>
      <c r="G317" s="1"/>
      <c r="H317">
        <v>2021</v>
      </c>
      <c r="I317" t="s">
        <v>2830</v>
      </c>
      <c r="J317" t="s">
        <v>2830</v>
      </c>
      <c r="K317">
        <v>181</v>
      </c>
      <c r="L317">
        <v>210</v>
      </c>
      <c r="M317" t="s">
        <v>4356</v>
      </c>
      <c r="N317" t="s">
        <v>2830</v>
      </c>
      <c r="O317" t="s">
        <v>4859</v>
      </c>
      <c r="P317" t="s">
        <v>5107</v>
      </c>
      <c r="R317" t="s">
        <v>5350</v>
      </c>
      <c r="S317" t="s">
        <v>5738</v>
      </c>
      <c r="AB317" s="1"/>
      <c r="AE317" t="s">
        <v>5923</v>
      </c>
      <c r="AF317" t="s">
        <v>5984</v>
      </c>
      <c r="AG317" t="s">
        <v>5988</v>
      </c>
    </row>
    <row r="318" spans="1:33" x14ac:dyDescent="0.3">
      <c r="A318" s="4">
        <v>362</v>
      </c>
      <c r="B318" s="6" t="s">
        <v>3157</v>
      </c>
      <c r="C318" t="s">
        <v>3234</v>
      </c>
      <c r="D318" t="s">
        <v>3518</v>
      </c>
      <c r="F318" t="s">
        <v>3864</v>
      </c>
      <c r="G318" s="1"/>
      <c r="H318">
        <v>2021</v>
      </c>
      <c r="I318" t="s">
        <v>4152</v>
      </c>
      <c r="J318" t="s">
        <v>2830</v>
      </c>
      <c r="M318" t="s">
        <v>4357</v>
      </c>
      <c r="N318" t="s">
        <v>4677</v>
      </c>
      <c r="O318" t="s">
        <v>4860</v>
      </c>
      <c r="P318" t="s">
        <v>2830</v>
      </c>
      <c r="R318" t="s">
        <v>5351</v>
      </c>
      <c r="S318" t="s">
        <v>2830</v>
      </c>
      <c r="AB318" s="1"/>
      <c r="AE318" t="s">
        <v>5904</v>
      </c>
      <c r="AF318" t="s">
        <v>5983</v>
      </c>
      <c r="AG318" t="s">
        <v>5988</v>
      </c>
    </row>
    <row r="319" spans="1:33" x14ac:dyDescent="0.3">
      <c r="A319" s="3">
        <v>363</v>
      </c>
      <c r="B319" s="3" t="s">
        <v>3157</v>
      </c>
      <c r="C319" t="s">
        <v>3235</v>
      </c>
      <c r="D319" t="s">
        <v>3582</v>
      </c>
      <c r="F319" t="s">
        <v>3919</v>
      </c>
      <c r="G319" s="1"/>
      <c r="H319">
        <v>2021</v>
      </c>
      <c r="I319" t="s">
        <v>2869</v>
      </c>
      <c r="J319" t="s">
        <v>2830</v>
      </c>
      <c r="K319">
        <v>1</v>
      </c>
      <c r="L319">
        <v>6</v>
      </c>
      <c r="M319" t="s">
        <v>4358</v>
      </c>
      <c r="N319" t="s">
        <v>2830</v>
      </c>
      <c r="O319" t="s">
        <v>4861</v>
      </c>
      <c r="P319" t="s">
        <v>2830</v>
      </c>
      <c r="R319" t="s">
        <v>5352</v>
      </c>
      <c r="S319" t="s">
        <v>5739</v>
      </c>
      <c r="AB319" s="1"/>
      <c r="AE319" t="s">
        <v>5924</v>
      </c>
      <c r="AF319" t="s">
        <v>5982</v>
      </c>
      <c r="AG319" t="s">
        <v>5988</v>
      </c>
    </row>
    <row r="320" spans="1:33" x14ac:dyDescent="0.3">
      <c r="A320" s="4">
        <v>364</v>
      </c>
      <c r="B320" s="6" t="s">
        <v>3157</v>
      </c>
      <c r="C320" t="s">
        <v>3236</v>
      </c>
      <c r="D320" t="s">
        <v>3583</v>
      </c>
      <c r="F320" t="s">
        <v>3920</v>
      </c>
      <c r="G320" s="1"/>
      <c r="H320">
        <v>2021</v>
      </c>
      <c r="I320" t="s">
        <v>2830</v>
      </c>
      <c r="J320" t="s">
        <v>2830</v>
      </c>
      <c r="K320">
        <v>274</v>
      </c>
      <c r="M320" t="s">
        <v>4359</v>
      </c>
      <c r="N320" t="s">
        <v>2830</v>
      </c>
      <c r="O320" t="s">
        <v>4862</v>
      </c>
      <c r="P320" t="s">
        <v>5108</v>
      </c>
      <c r="R320" t="s">
        <v>5353</v>
      </c>
      <c r="S320" t="s">
        <v>5740</v>
      </c>
      <c r="AB320" s="1"/>
      <c r="AE320" t="s">
        <v>5925</v>
      </c>
      <c r="AF320" t="s">
        <v>5982</v>
      </c>
      <c r="AG320" t="s">
        <v>5988</v>
      </c>
    </row>
    <row r="321" spans="1:33" x14ac:dyDescent="0.3">
      <c r="A321" s="3">
        <v>365</v>
      </c>
      <c r="B321" s="3" t="s">
        <v>3157</v>
      </c>
      <c r="C321" t="s">
        <v>3237</v>
      </c>
      <c r="D321" t="s">
        <v>3584</v>
      </c>
      <c r="F321" t="s">
        <v>3870</v>
      </c>
      <c r="G321" s="1"/>
      <c r="H321">
        <v>2021</v>
      </c>
      <c r="I321" t="s">
        <v>4153</v>
      </c>
      <c r="J321" t="s">
        <v>2830</v>
      </c>
      <c r="M321" t="s">
        <v>4360</v>
      </c>
      <c r="N321" t="s">
        <v>4685</v>
      </c>
      <c r="O321" t="s">
        <v>4863</v>
      </c>
      <c r="P321" t="s">
        <v>5109</v>
      </c>
      <c r="R321" t="s">
        <v>5354</v>
      </c>
      <c r="S321" t="s">
        <v>2830</v>
      </c>
      <c r="AB321" s="1"/>
      <c r="AE321" t="s">
        <v>5903</v>
      </c>
      <c r="AF321" t="s">
        <v>5982</v>
      </c>
      <c r="AG321" t="s">
        <v>5988</v>
      </c>
    </row>
    <row r="322" spans="1:33" x14ac:dyDescent="0.3">
      <c r="A322" s="4">
        <v>366</v>
      </c>
      <c r="B322" s="6" t="s">
        <v>3157</v>
      </c>
      <c r="C322" t="s">
        <v>3238</v>
      </c>
      <c r="D322" t="s">
        <v>3518</v>
      </c>
      <c r="F322" t="s">
        <v>3864</v>
      </c>
      <c r="G322" s="1"/>
      <c r="H322">
        <v>2021</v>
      </c>
      <c r="I322" t="s">
        <v>4154</v>
      </c>
      <c r="J322" t="s">
        <v>2830</v>
      </c>
      <c r="M322" t="s">
        <v>4361</v>
      </c>
      <c r="N322" t="s">
        <v>4677</v>
      </c>
      <c r="O322" t="s">
        <v>4864</v>
      </c>
      <c r="P322" t="s">
        <v>2830</v>
      </c>
      <c r="R322" t="s">
        <v>5355</v>
      </c>
      <c r="S322" t="s">
        <v>2830</v>
      </c>
      <c r="AB322" s="1"/>
      <c r="AE322" t="s">
        <v>5904</v>
      </c>
      <c r="AF322" t="s">
        <v>5983</v>
      </c>
      <c r="AG322" t="s">
        <v>5988</v>
      </c>
    </row>
    <row r="323" spans="1:33" x14ac:dyDescent="0.3">
      <c r="A323" s="3">
        <v>367</v>
      </c>
      <c r="B323" s="3" t="s">
        <v>3157</v>
      </c>
      <c r="C323" t="s">
        <v>3238</v>
      </c>
      <c r="D323" t="s">
        <v>3518</v>
      </c>
      <c r="F323" t="s">
        <v>3864</v>
      </c>
      <c r="G323" s="1"/>
      <c r="H323">
        <v>2021</v>
      </c>
      <c r="I323" t="s">
        <v>4155</v>
      </c>
      <c r="J323" t="s">
        <v>2830</v>
      </c>
      <c r="M323" t="s">
        <v>4361</v>
      </c>
      <c r="N323" t="s">
        <v>4677</v>
      </c>
      <c r="O323" t="s">
        <v>4865</v>
      </c>
      <c r="P323" t="s">
        <v>2830</v>
      </c>
      <c r="R323" t="s">
        <v>5356</v>
      </c>
      <c r="S323" t="s">
        <v>2830</v>
      </c>
      <c r="AB323" s="1"/>
      <c r="AE323" t="s">
        <v>5904</v>
      </c>
      <c r="AF323" t="s">
        <v>5983</v>
      </c>
      <c r="AG323" t="s">
        <v>5988</v>
      </c>
    </row>
    <row r="324" spans="1:33" x14ac:dyDescent="0.3">
      <c r="A324" s="4">
        <v>368</v>
      </c>
      <c r="B324" s="6" t="s">
        <v>3157</v>
      </c>
      <c r="C324" t="s">
        <v>3239</v>
      </c>
      <c r="D324" t="s">
        <v>3585</v>
      </c>
      <c r="F324" t="s">
        <v>3864</v>
      </c>
      <c r="G324" s="1"/>
      <c r="H324">
        <v>2021</v>
      </c>
      <c r="I324" t="s">
        <v>4155</v>
      </c>
      <c r="J324" t="s">
        <v>2830</v>
      </c>
      <c r="K324">
        <v>335</v>
      </c>
      <c r="L324">
        <v>347</v>
      </c>
      <c r="M324" t="s">
        <v>4362</v>
      </c>
      <c r="N324" t="s">
        <v>4677</v>
      </c>
      <c r="O324" t="s">
        <v>4865</v>
      </c>
      <c r="P324" t="s">
        <v>5110</v>
      </c>
      <c r="R324" t="s">
        <v>5357</v>
      </c>
      <c r="S324" t="s">
        <v>5741</v>
      </c>
      <c r="AB324" s="1"/>
      <c r="AE324" t="s">
        <v>5904</v>
      </c>
      <c r="AF324" t="s">
        <v>5982</v>
      </c>
      <c r="AG324" t="s">
        <v>5988</v>
      </c>
    </row>
    <row r="325" spans="1:33" x14ac:dyDescent="0.3">
      <c r="A325" s="3">
        <v>369</v>
      </c>
      <c r="B325" s="3" t="s">
        <v>3157</v>
      </c>
      <c r="C325" t="s">
        <v>1660</v>
      </c>
      <c r="D325" t="s">
        <v>3586</v>
      </c>
      <c r="F325" t="s">
        <v>146</v>
      </c>
      <c r="G325" s="1"/>
      <c r="H325">
        <v>2021</v>
      </c>
      <c r="I325" t="s">
        <v>2830</v>
      </c>
      <c r="J325" t="s">
        <v>2830</v>
      </c>
      <c r="M325" t="s">
        <v>4363</v>
      </c>
      <c r="N325" t="s">
        <v>4680</v>
      </c>
      <c r="O325" t="s">
        <v>2830</v>
      </c>
      <c r="P325" t="s">
        <v>1664</v>
      </c>
      <c r="R325" t="s">
        <v>5358</v>
      </c>
      <c r="S325" t="s">
        <v>5742</v>
      </c>
      <c r="AB325" s="1"/>
      <c r="AE325" t="s">
        <v>5897</v>
      </c>
      <c r="AF325" t="s">
        <v>5981</v>
      </c>
      <c r="AG325" t="s">
        <v>5988</v>
      </c>
    </row>
    <row r="326" spans="1:33" x14ac:dyDescent="0.3">
      <c r="A326" s="4">
        <v>370</v>
      </c>
      <c r="B326" s="6" t="s">
        <v>3157</v>
      </c>
      <c r="C326" t="s">
        <v>3240</v>
      </c>
      <c r="D326" t="s">
        <v>3587</v>
      </c>
      <c r="F326" t="s">
        <v>3864</v>
      </c>
      <c r="G326" s="1"/>
      <c r="H326">
        <v>2021</v>
      </c>
      <c r="I326" t="s">
        <v>4156</v>
      </c>
      <c r="J326" t="s">
        <v>2830</v>
      </c>
      <c r="K326">
        <v>150</v>
      </c>
      <c r="L326">
        <v>161</v>
      </c>
      <c r="M326" t="s">
        <v>4364</v>
      </c>
      <c r="N326" t="s">
        <v>4677</v>
      </c>
      <c r="O326" t="s">
        <v>4866</v>
      </c>
      <c r="P326" t="s">
        <v>5111</v>
      </c>
      <c r="R326" t="s">
        <v>5359</v>
      </c>
      <c r="S326" t="s">
        <v>5743</v>
      </c>
      <c r="AB326" s="1"/>
      <c r="AE326" t="s">
        <v>5904</v>
      </c>
      <c r="AF326" t="s">
        <v>5982</v>
      </c>
      <c r="AG326" t="s">
        <v>5988</v>
      </c>
    </row>
    <row r="327" spans="1:33" x14ac:dyDescent="0.3">
      <c r="A327" s="3">
        <v>371</v>
      </c>
      <c r="B327" s="3" t="s">
        <v>3157</v>
      </c>
      <c r="C327" t="s">
        <v>3241</v>
      </c>
      <c r="D327" t="s">
        <v>3588</v>
      </c>
      <c r="F327" t="s">
        <v>3921</v>
      </c>
      <c r="G327" s="1"/>
      <c r="H327">
        <v>2021</v>
      </c>
      <c r="I327" t="s">
        <v>4157</v>
      </c>
      <c r="J327" t="s">
        <v>2830</v>
      </c>
      <c r="K327">
        <v>623</v>
      </c>
      <c r="L327">
        <v>629</v>
      </c>
      <c r="M327" t="s">
        <v>4365</v>
      </c>
      <c r="N327" t="s">
        <v>4713</v>
      </c>
      <c r="O327" t="s">
        <v>4867</v>
      </c>
      <c r="P327" t="s">
        <v>5112</v>
      </c>
      <c r="R327" t="s">
        <v>5360</v>
      </c>
      <c r="S327" t="s">
        <v>5744</v>
      </c>
      <c r="AB327" s="1"/>
      <c r="AE327" t="s">
        <v>5904</v>
      </c>
      <c r="AF327" t="s">
        <v>5982</v>
      </c>
      <c r="AG327" t="s">
        <v>5988</v>
      </c>
    </row>
    <row r="328" spans="1:33" x14ac:dyDescent="0.3">
      <c r="A328" s="4">
        <v>372</v>
      </c>
      <c r="B328" s="6" t="s">
        <v>3157</v>
      </c>
      <c r="C328" t="s">
        <v>3242</v>
      </c>
      <c r="D328" t="s">
        <v>3589</v>
      </c>
      <c r="F328" t="s">
        <v>3922</v>
      </c>
      <c r="G328" s="1"/>
      <c r="H328">
        <v>2021</v>
      </c>
      <c r="I328" t="s">
        <v>4158</v>
      </c>
      <c r="J328" t="s">
        <v>2869</v>
      </c>
      <c r="K328">
        <v>500</v>
      </c>
      <c r="L328">
        <v>511</v>
      </c>
      <c r="M328" t="s">
        <v>4366</v>
      </c>
      <c r="N328" t="s">
        <v>4714</v>
      </c>
      <c r="O328" t="s">
        <v>2830</v>
      </c>
      <c r="P328" t="s">
        <v>5113</v>
      </c>
      <c r="R328" t="s">
        <v>5361</v>
      </c>
      <c r="S328" t="s">
        <v>5745</v>
      </c>
      <c r="AB328" s="1"/>
      <c r="AE328" t="s">
        <v>5926</v>
      </c>
      <c r="AF328" t="s">
        <v>5981</v>
      </c>
      <c r="AG328" t="s">
        <v>5988</v>
      </c>
    </row>
    <row r="329" spans="1:33" x14ac:dyDescent="0.3">
      <c r="A329" s="3">
        <v>373</v>
      </c>
      <c r="B329" s="3" t="s">
        <v>3157</v>
      </c>
      <c r="C329" t="s">
        <v>3243</v>
      </c>
      <c r="D329" t="s">
        <v>3590</v>
      </c>
      <c r="F329" t="s">
        <v>3886</v>
      </c>
      <c r="G329" s="1"/>
      <c r="H329">
        <v>2021</v>
      </c>
      <c r="I329" t="s">
        <v>4159</v>
      </c>
      <c r="J329" t="s">
        <v>2830</v>
      </c>
      <c r="K329">
        <v>492</v>
      </c>
      <c r="L329">
        <v>501</v>
      </c>
      <c r="M329" t="s">
        <v>4367</v>
      </c>
      <c r="N329" t="s">
        <v>4695</v>
      </c>
      <c r="O329" t="s">
        <v>2830</v>
      </c>
      <c r="P329" t="s">
        <v>5114</v>
      </c>
      <c r="R329" t="s">
        <v>5362</v>
      </c>
      <c r="S329" t="s">
        <v>5746</v>
      </c>
      <c r="AB329" s="1"/>
      <c r="AE329" t="s">
        <v>5899</v>
      </c>
      <c r="AF329" t="s">
        <v>5982</v>
      </c>
      <c r="AG329" t="s">
        <v>5988</v>
      </c>
    </row>
    <row r="330" spans="1:33" x14ac:dyDescent="0.3">
      <c r="A330" s="4">
        <v>374</v>
      </c>
      <c r="B330" s="6" t="s">
        <v>3157</v>
      </c>
      <c r="C330" t="s">
        <v>3244</v>
      </c>
      <c r="D330" t="s">
        <v>3518</v>
      </c>
      <c r="F330" t="s">
        <v>3923</v>
      </c>
      <c r="G330" s="1"/>
      <c r="H330">
        <v>2021</v>
      </c>
      <c r="I330" t="s">
        <v>4160</v>
      </c>
      <c r="J330" t="s">
        <v>2830</v>
      </c>
      <c r="M330" t="s">
        <v>4368</v>
      </c>
      <c r="N330" t="s">
        <v>4715</v>
      </c>
      <c r="O330" t="s">
        <v>4868</v>
      </c>
      <c r="P330" t="s">
        <v>2830</v>
      </c>
      <c r="R330" t="s">
        <v>5363</v>
      </c>
      <c r="S330" t="s">
        <v>2830</v>
      </c>
      <c r="AB330" s="1"/>
      <c r="AE330" t="s">
        <v>5894</v>
      </c>
      <c r="AF330" t="s">
        <v>5983</v>
      </c>
      <c r="AG330" t="s">
        <v>5988</v>
      </c>
    </row>
    <row r="331" spans="1:33" x14ac:dyDescent="0.3">
      <c r="A331" s="3">
        <v>375</v>
      </c>
      <c r="B331" s="3" t="s">
        <v>3157</v>
      </c>
      <c r="C331" t="s">
        <v>3245</v>
      </c>
      <c r="D331" t="s">
        <v>3591</v>
      </c>
      <c r="F331" t="s">
        <v>3924</v>
      </c>
      <c r="G331" s="1"/>
      <c r="H331">
        <v>2020</v>
      </c>
      <c r="I331" t="s">
        <v>4146</v>
      </c>
      <c r="J331" t="s">
        <v>2891</v>
      </c>
      <c r="M331" t="s">
        <v>4369</v>
      </c>
      <c r="N331" t="s">
        <v>4716</v>
      </c>
      <c r="O331" t="s">
        <v>2830</v>
      </c>
      <c r="P331" t="s">
        <v>2830</v>
      </c>
      <c r="R331" t="s">
        <v>5364</v>
      </c>
      <c r="S331" t="s">
        <v>5747</v>
      </c>
      <c r="AB331" s="1"/>
      <c r="AE331" t="s">
        <v>5927</v>
      </c>
      <c r="AF331" t="s">
        <v>5981</v>
      </c>
      <c r="AG331" t="s">
        <v>5991</v>
      </c>
    </row>
    <row r="332" spans="1:33" x14ac:dyDescent="0.3">
      <c r="A332" s="4">
        <v>376</v>
      </c>
      <c r="B332" s="6" t="s">
        <v>3157</v>
      </c>
      <c r="C332" t="s">
        <v>3246</v>
      </c>
      <c r="D332" t="s">
        <v>3592</v>
      </c>
      <c r="F332" t="s">
        <v>3925</v>
      </c>
      <c r="G332" s="1"/>
      <c r="H332">
        <v>2020</v>
      </c>
      <c r="I332" t="s">
        <v>2830</v>
      </c>
      <c r="J332" t="s">
        <v>2830</v>
      </c>
      <c r="K332">
        <v>856</v>
      </c>
      <c r="L332">
        <v>863</v>
      </c>
      <c r="M332" t="s">
        <v>4370</v>
      </c>
      <c r="N332" t="s">
        <v>2830</v>
      </c>
      <c r="O332" t="s">
        <v>4869</v>
      </c>
      <c r="P332" t="s">
        <v>1609</v>
      </c>
      <c r="R332" t="s">
        <v>5365</v>
      </c>
      <c r="S332" t="s">
        <v>5748</v>
      </c>
      <c r="AB332" s="1"/>
      <c r="AE332" t="s">
        <v>5897</v>
      </c>
      <c r="AF332" t="s">
        <v>5982</v>
      </c>
      <c r="AG332" t="s">
        <v>5988</v>
      </c>
    </row>
    <row r="333" spans="1:33" x14ac:dyDescent="0.3">
      <c r="A333" s="3">
        <v>377</v>
      </c>
      <c r="B333" s="3" t="s">
        <v>3157</v>
      </c>
      <c r="C333" t="s">
        <v>3247</v>
      </c>
      <c r="D333" t="s">
        <v>3593</v>
      </c>
      <c r="F333" t="s">
        <v>3926</v>
      </c>
      <c r="G333" s="1"/>
      <c r="H333">
        <v>2020</v>
      </c>
      <c r="I333" t="s">
        <v>2830</v>
      </c>
      <c r="J333" t="s">
        <v>2830</v>
      </c>
      <c r="K333">
        <v>1920</v>
      </c>
      <c r="L333">
        <v>1925</v>
      </c>
      <c r="M333" t="s">
        <v>4371</v>
      </c>
      <c r="N333" t="s">
        <v>2830</v>
      </c>
      <c r="O333" t="s">
        <v>4870</v>
      </c>
      <c r="P333" t="s">
        <v>176</v>
      </c>
      <c r="R333" t="s">
        <v>5366</v>
      </c>
      <c r="S333" t="s">
        <v>5749</v>
      </c>
      <c r="AB333" s="1"/>
      <c r="AE333" t="s">
        <v>5897</v>
      </c>
      <c r="AF333" t="s">
        <v>5982</v>
      </c>
      <c r="AG333" t="s">
        <v>5988</v>
      </c>
    </row>
    <row r="334" spans="1:33" x14ac:dyDescent="0.3">
      <c r="A334" s="4">
        <v>378</v>
      </c>
      <c r="B334" s="6" t="s">
        <v>3157</v>
      </c>
      <c r="C334" t="s">
        <v>3248</v>
      </c>
      <c r="D334" t="s">
        <v>3594</v>
      </c>
      <c r="F334" t="s">
        <v>3927</v>
      </c>
      <c r="G334" s="1"/>
      <c r="H334">
        <v>2020</v>
      </c>
      <c r="I334" t="s">
        <v>2876</v>
      </c>
      <c r="J334" t="s">
        <v>4227</v>
      </c>
      <c r="K334">
        <v>1</v>
      </c>
      <c r="L334">
        <v>15</v>
      </c>
      <c r="M334" t="s">
        <v>4372</v>
      </c>
      <c r="N334" t="s">
        <v>4717</v>
      </c>
      <c r="O334" t="s">
        <v>2830</v>
      </c>
      <c r="P334" t="s">
        <v>5115</v>
      </c>
      <c r="R334" t="s">
        <v>5367</v>
      </c>
      <c r="S334" t="s">
        <v>5750</v>
      </c>
      <c r="AB334" s="1"/>
      <c r="AE334" t="s">
        <v>5918</v>
      </c>
      <c r="AF334" t="s">
        <v>5981</v>
      </c>
      <c r="AG334" t="s">
        <v>5988</v>
      </c>
    </row>
    <row r="335" spans="1:33" x14ac:dyDescent="0.3">
      <c r="A335" s="3">
        <v>379</v>
      </c>
      <c r="B335" s="3" t="s">
        <v>3157</v>
      </c>
      <c r="C335" t="s">
        <v>3249</v>
      </c>
      <c r="D335" t="s">
        <v>3518</v>
      </c>
      <c r="F335" t="s">
        <v>3249</v>
      </c>
      <c r="G335" s="1"/>
      <c r="H335">
        <v>2020</v>
      </c>
      <c r="I335" t="s">
        <v>2830</v>
      </c>
      <c r="J335" t="s">
        <v>2830</v>
      </c>
      <c r="M335" t="s">
        <v>4373</v>
      </c>
      <c r="N335" t="s">
        <v>2830</v>
      </c>
      <c r="O335" t="s">
        <v>4871</v>
      </c>
      <c r="P335" t="s">
        <v>2830</v>
      </c>
      <c r="R335" t="s">
        <v>5368</v>
      </c>
      <c r="S335" t="s">
        <v>2830</v>
      </c>
      <c r="AB335" s="1"/>
      <c r="AE335" t="s">
        <v>5897</v>
      </c>
      <c r="AF335" t="s">
        <v>5983</v>
      </c>
      <c r="AG335" t="s">
        <v>5988</v>
      </c>
    </row>
    <row r="336" spans="1:33" x14ac:dyDescent="0.3">
      <c r="A336" s="4">
        <v>380</v>
      </c>
      <c r="B336" s="6" t="s">
        <v>3157</v>
      </c>
      <c r="C336" t="s">
        <v>3250</v>
      </c>
      <c r="D336" t="s">
        <v>3518</v>
      </c>
      <c r="F336" t="s">
        <v>3250</v>
      </c>
      <c r="G336" s="1"/>
      <c r="H336">
        <v>2020</v>
      </c>
      <c r="I336" t="s">
        <v>2830</v>
      </c>
      <c r="J336" t="s">
        <v>2830</v>
      </c>
      <c r="M336" t="s">
        <v>4374</v>
      </c>
      <c r="N336" t="s">
        <v>2830</v>
      </c>
      <c r="O336" t="s">
        <v>4872</v>
      </c>
      <c r="P336" t="s">
        <v>2830</v>
      </c>
      <c r="R336" t="s">
        <v>5369</v>
      </c>
      <c r="S336" t="s">
        <v>2830</v>
      </c>
      <c r="AB336" s="1"/>
      <c r="AE336" t="s">
        <v>5897</v>
      </c>
      <c r="AF336" t="s">
        <v>5983</v>
      </c>
      <c r="AG336" t="s">
        <v>5988</v>
      </c>
    </row>
    <row r="337" spans="1:33" x14ac:dyDescent="0.3">
      <c r="A337" s="3">
        <v>381</v>
      </c>
      <c r="B337" s="3" t="s">
        <v>3157</v>
      </c>
      <c r="C337" t="s">
        <v>3251</v>
      </c>
      <c r="D337" t="s">
        <v>3595</v>
      </c>
      <c r="F337" t="s">
        <v>3928</v>
      </c>
      <c r="G337" s="1"/>
      <c r="H337">
        <v>2020</v>
      </c>
      <c r="I337" t="s">
        <v>2880</v>
      </c>
      <c r="J337" t="s">
        <v>2830</v>
      </c>
      <c r="M337" t="s">
        <v>4375</v>
      </c>
      <c r="N337" t="s">
        <v>4718</v>
      </c>
      <c r="O337" t="s">
        <v>2830</v>
      </c>
      <c r="P337" t="s">
        <v>5116</v>
      </c>
      <c r="R337" t="s">
        <v>5370</v>
      </c>
      <c r="S337" t="s">
        <v>2830</v>
      </c>
      <c r="AB337" s="1"/>
      <c r="AE337" t="s">
        <v>5899</v>
      </c>
      <c r="AF337" t="s">
        <v>5981</v>
      </c>
      <c r="AG337" t="s">
        <v>5988</v>
      </c>
    </row>
    <row r="338" spans="1:33" x14ac:dyDescent="0.3">
      <c r="A338" s="4">
        <v>382</v>
      </c>
      <c r="B338" s="6" t="s">
        <v>3157</v>
      </c>
      <c r="C338" t="s">
        <v>3252</v>
      </c>
      <c r="D338" t="s">
        <v>3596</v>
      </c>
      <c r="F338" t="s">
        <v>3929</v>
      </c>
      <c r="G338" s="1"/>
      <c r="H338">
        <v>2020</v>
      </c>
      <c r="I338" t="s">
        <v>2830</v>
      </c>
      <c r="J338" t="s">
        <v>2830</v>
      </c>
      <c r="K338">
        <v>3817</v>
      </c>
      <c r="L338">
        <v>3821</v>
      </c>
      <c r="M338" t="s">
        <v>4376</v>
      </c>
      <c r="N338" t="s">
        <v>2830</v>
      </c>
      <c r="O338" t="s">
        <v>4873</v>
      </c>
      <c r="P338" t="s">
        <v>1096</v>
      </c>
      <c r="R338" t="s">
        <v>5371</v>
      </c>
      <c r="S338" t="s">
        <v>5751</v>
      </c>
      <c r="AB338" s="1"/>
      <c r="AE338" t="s">
        <v>5897</v>
      </c>
      <c r="AF338" t="s">
        <v>5982</v>
      </c>
      <c r="AG338" t="s">
        <v>5988</v>
      </c>
    </row>
    <row r="339" spans="1:33" x14ac:dyDescent="0.3">
      <c r="A339" s="3">
        <v>383</v>
      </c>
      <c r="B339" s="3" t="s">
        <v>3157</v>
      </c>
      <c r="C339" t="s">
        <v>365</v>
      </c>
      <c r="D339" t="s">
        <v>3597</v>
      </c>
      <c r="F339" t="s">
        <v>3930</v>
      </c>
      <c r="G339" s="1"/>
      <c r="H339">
        <v>2020</v>
      </c>
      <c r="I339" t="s">
        <v>4161</v>
      </c>
      <c r="J339" t="s">
        <v>2830</v>
      </c>
      <c r="K339">
        <v>2822</v>
      </c>
      <c r="L339">
        <v>2829</v>
      </c>
      <c r="M339" t="s">
        <v>4377</v>
      </c>
      <c r="N339" t="s">
        <v>4719</v>
      </c>
      <c r="O339" t="s">
        <v>4874</v>
      </c>
      <c r="P339" t="s">
        <v>371</v>
      </c>
      <c r="R339" t="s">
        <v>5372</v>
      </c>
      <c r="S339" t="s">
        <v>5752</v>
      </c>
      <c r="AB339" s="1"/>
      <c r="AE339" t="s">
        <v>5897</v>
      </c>
      <c r="AF339" t="s">
        <v>5982</v>
      </c>
      <c r="AG339" t="s">
        <v>5988</v>
      </c>
    </row>
    <row r="340" spans="1:33" x14ac:dyDescent="0.3">
      <c r="A340" s="4">
        <v>384</v>
      </c>
      <c r="B340" s="6" t="s">
        <v>3157</v>
      </c>
      <c r="C340" t="s">
        <v>3253</v>
      </c>
      <c r="D340" t="s">
        <v>3518</v>
      </c>
      <c r="F340" t="s">
        <v>3253</v>
      </c>
      <c r="G340" s="1"/>
      <c r="H340">
        <v>2020</v>
      </c>
      <c r="I340" t="s">
        <v>2830</v>
      </c>
      <c r="J340" t="s">
        <v>2830</v>
      </c>
      <c r="M340" t="s">
        <v>4378</v>
      </c>
      <c r="N340" t="s">
        <v>2830</v>
      </c>
      <c r="O340" t="s">
        <v>4875</v>
      </c>
      <c r="P340" t="s">
        <v>2830</v>
      </c>
      <c r="R340" t="s">
        <v>5373</v>
      </c>
      <c r="S340" t="s">
        <v>2830</v>
      </c>
      <c r="AB340" s="1"/>
      <c r="AE340" t="s">
        <v>5897</v>
      </c>
      <c r="AF340" t="s">
        <v>5983</v>
      </c>
      <c r="AG340" t="s">
        <v>5988</v>
      </c>
    </row>
    <row r="341" spans="1:33" x14ac:dyDescent="0.3">
      <c r="A341" s="3">
        <v>385</v>
      </c>
      <c r="B341" s="3" t="s">
        <v>3157</v>
      </c>
      <c r="C341" t="s">
        <v>3254</v>
      </c>
      <c r="D341" t="s">
        <v>3598</v>
      </c>
      <c r="F341" t="s">
        <v>3931</v>
      </c>
      <c r="G341" s="1"/>
      <c r="H341">
        <v>2020</v>
      </c>
      <c r="I341" t="s">
        <v>4162</v>
      </c>
      <c r="J341" t="s">
        <v>2830</v>
      </c>
      <c r="K341">
        <v>425</v>
      </c>
      <c r="L341">
        <v>451</v>
      </c>
      <c r="M341" t="s">
        <v>4379</v>
      </c>
      <c r="N341" t="s">
        <v>4720</v>
      </c>
      <c r="O341" t="s">
        <v>2830</v>
      </c>
      <c r="P341" t="s">
        <v>5117</v>
      </c>
      <c r="R341" t="s">
        <v>5374</v>
      </c>
      <c r="S341" t="s">
        <v>5753</v>
      </c>
      <c r="AB341" s="1"/>
      <c r="AE341" t="s">
        <v>5928</v>
      </c>
      <c r="AF341" t="s">
        <v>5981</v>
      </c>
      <c r="AG341" t="s">
        <v>5988</v>
      </c>
    </row>
    <row r="342" spans="1:33" x14ac:dyDescent="0.3">
      <c r="A342" s="4">
        <v>386</v>
      </c>
      <c r="B342" s="6" t="s">
        <v>3157</v>
      </c>
      <c r="C342" t="s">
        <v>3255</v>
      </c>
      <c r="D342" t="s">
        <v>3599</v>
      </c>
      <c r="F342" t="s">
        <v>3932</v>
      </c>
      <c r="G342" s="1"/>
      <c r="H342">
        <v>2020</v>
      </c>
      <c r="I342" t="s">
        <v>4163</v>
      </c>
      <c r="J342" t="s">
        <v>2830</v>
      </c>
      <c r="K342">
        <v>681</v>
      </c>
      <c r="L342">
        <v>697</v>
      </c>
      <c r="M342" t="s">
        <v>4380</v>
      </c>
      <c r="N342" t="s">
        <v>4721</v>
      </c>
      <c r="O342" t="s">
        <v>2830</v>
      </c>
      <c r="P342" t="s">
        <v>5118</v>
      </c>
      <c r="R342" t="s">
        <v>5375</v>
      </c>
      <c r="S342" t="s">
        <v>5754</v>
      </c>
      <c r="AB342" s="1"/>
      <c r="AE342" t="s">
        <v>5899</v>
      </c>
      <c r="AF342" t="s">
        <v>5981</v>
      </c>
      <c r="AG342" t="s">
        <v>5988</v>
      </c>
    </row>
    <row r="343" spans="1:33" x14ac:dyDescent="0.3">
      <c r="A343" s="3">
        <v>387</v>
      </c>
      <c r="B343" s="3" t="s">
        <v>3157</v>
      </c>
      <c r="C343" t="s">
        <v>3256</v>
      </c>
      <c r="D343" t="s">
        <v>3600</v>
      </c>
      <c r="F343" t="s">
        <v>3846</v>
      </c>
      <c r="G343" s="1"/>
      <c r="H343">
        <v>2020</v>
      </c>
      <c r="I343" t="s">
        <v>2830</v>
      </c>
      <c r="J343" t="s">
        <v>2830</v>
      </c>
      <c r="K343">
        <v>122</v>
      </c>
      <c r="L343">
        <v>123</v>
      </c>
      <c r="M343" t="s">
        <v>4381</v>
      </c>
      <c r="N343" t="s">
        <v>2830</v>
      </c>
      <c r="O343" t="s">
        <v>4876</v>
      </c>
      <c r="P343" t="s">
        <v>5119</v>
      </c>
      <c r="R343" t="s">
        <v>5376</v>
      </c>
      <c r="S343" t="s">
        <v>2830</v>
      </c>
      <c r="AB343" s="1"/>
      <c r="AE343" t="s">
        <v>3155</v>
      </c>
      <c r="AF343" t="s">
        <v>5982</v>
      </c>
      <c r="AG343" t="s">
        <v>5988</v>
      </c>
    </row>
    <row r="344" spans="1:33" x14ac:dyDescent="0.3">
      <c r="A344" s="4">
        <v>388</v>
      </c>
      <c r="B344" s="6" t="s">
        <v>3157</v>
      </c>
      <c r="C344" t="s">
        <v>3257</v>
      </c>
      <c r="D344" t="s">
        <v>3601</v>
      </c>
      <c r="F344" t="s">
        <v>3933</v>
      </c>
      <c r="G344" s="1"/>
      <c r="H344">
        <v>2020</v>
      </c>
      <c r="I344" t="s">
        <v>2830</v>
      </c>
      <c r="J344" t="s">
        <v>2830</v>
      </c>
      <c r="M344" t="s">
        <v>4382</v>
      </c>
      <c r="N344" t="s">
        <v>2830</v>
      </c>
      <c r="O344" t="s">
        <v>4877</v>
      </c>
      <c r="P344" t="s">
        <v>1009</v>
      </c>
      <c r="R344" t="s">
        <v>5377</v>
      </c>
      <c r="S344" t="s">
        <v>5755</v>
      </c>
      <c r="AB344" s="1"/>
      <c r="AE344" t="s">
        <v>5897</v>
      </c>
      <c r="AF344" t="s">
        <v>5982</v>
      </c>
      <c r="AG344" t="s">
        <v>5988</v>
      </c>
    </row>
    <row r="345" spans="1:33" x14ac:dyDescent="0.3">
      <c r="A345" s="3">
        <v>389</v>
      </c>
      <c r="B345" s="3" t="s">
        <v>3157</v>
      </c>
      <c r="C345" t="s">
        <v>1543</v>
      </c>
      <c r="D345" t="s">
        <v>3602</v>
      </c>
      <c r="F345" t="s">
        <v>3934</v>
      </c>
      <c r="G345" s="1"/>
      <c r="H345">
        <v>2020</v>
      </c>
      <c r="I345" t="s">
        <v>4164</v>
      </c>
      <c r="J345" t="s">
        <v>2830</v>
      </c>
      <c r="K345">
        <v>889</v>
      </c>
      <c r="L345">
        <v>896</v>
      </c>
      <c r="M345" t="s">
        <v>4383</v>
      </c>
      <c r="N345" t="s">
        <v>4722</v>
      </c>
      <c r="O345" t="s">
        <v>4878</v>
      </c>
      <c r="P345" t="s">
        <v>1550</v>
      </c>
      <c r="R345" t="s">
        <v>5378</v>
      </c>
      <c r="S345" t="s">
        <v>5756</v>
      </c>
      <c r="AB345" s="1"/>
      <c r="AE345" t="s">
        <v>5897</v>
      </c>
      <c r="AF345" t="s">
        <v>5982</v>
      </c>
      <c r="AG345" t="s">
        <v>5988</v>
      </c>
    </row>
    <row r="346" spans="1:33" x14ac:dyDescent="0.3">
      <c r="A346" s="4">
        <v>390</v>
      </c>
      <c r="B346" s="6" t="s">
        <v>3157</v>
      </c>
      <c r="C346" t="s">
        <v>3258</v>
      </c>
      <c r="D346" t="s">
        <v>3603</v>
      </c>
      <c r="F346" t="s">
        <v>3935</v>
      </c>
      <c r="G346" s="1"/>
      <c r="H346">
        <v>2020</v>
      </c>
      <c r="I346" t="s">
        <v>4165</v>
      </c>
      <c r="J346" t="s">
        <v>2830</v>
      </c>
      <c r="M346" t="s">
        <v>4384</v>
      </c>
      <c r="N346" t="s">
        <v>4723</v>
      </c>
      <c r="O346" t="s">
        <v>2830</v>
      </c>
      <c r="P346" t="s">
        <v>5120</v>
      </c>
      <c r="R346" t="s">
        <v>5379</v>
      </c>
      <c r="S346" t="s">
        <v>5757</v>
      </c>
      <c r="AB346" s="1"/>
      <c r="AE346" t="s">
        <v>5900</v>
      </c>
      <c r="AF346" t="s">
        <v>5981</v>
      </c>
      <c r="AG346" t="s">
        <v>5988</v>
      </c>
    </row>
    <row r="347" spans="1:33" x14ac:dyDescent="0.3">
      <c r="A347" s="3">
        <v>391</v>
      </c>
      <c r="B347" s="3" t="s">
        <v>3157</v>
      </c>
      <c r="C347" t="s">
        <v>3259</v>
      </c>
      <c r="D347" t="s">
        <v>3604</v>
      </c>
      <c r="F347" t="s">
        <v>3936</v>
      </c>
      <c r="G347" s="1"/>
      <c r="H347">
        <v>2020</v>
      </c>
      <c r="I347" t="s">
        <v>2830</v>
      </c>
      <c r="J347" t="s">
        <v>2830</v>
      </c>
      <c r="K347">
        <v>722</v>
      </c>
      <c r="L347">
        <v>738</v>
      </c>
      <c r="M347" t="s">
        <v>4385</v>
      </c>
      <c r="N347" t="s">
        <v>2830</v>
      </c>
      <c r="O347" t="s">
        <v>4879</v>
      </c>
      <c r="P347" t="s">
        <v>5121</v>
      </c>
      <c r="R347" t="s">
        <v>5380</v>
      </c>
      <c r="S347" t="s">
        <v>2830</v>
      </c>
      <c r="AB347" s="1"/>
      <c r="AE347" t="s">
        <v>5929</v>
      </c>
      <c r="AF347" t="s">
        <v>5984</v>
      </c>
      <c r="AG347" t="s">
        <v>5988</v>
      </c>
    </row>
    <row r="348" spans="1:33" x14ac:dyDescent="0.3">
      <c r="A348" s="4">
        <v>392</v>
      </c>
      <c r="B348" s="6" t="s">
        <v>3157</v>
      </c>
      <c r="C348" t="s">
        <v>205</v>
      </c>
      <c r="D348" t="s">
        <v>3605</v>
      </c>
      <c r="F348" t="s">
        <v>3937</v>
      </c>
      <c r="G348" s="1"/>
      <c r="H348">
        <v>2020</v>
      </c>
      <c r="I348" t="s">
        <v>2830</v>
      </c>
      <c r="J348" t="s">
        <v>2830</v>
      </c>
      <c r="K348">
        <v>267</v>
      </c>
      <c r="L348">
        <v>270</v>
      </c>
      <c r="M348" t="s">
        <v>4386</v>
      </c>
      <c r="N348" t="s">
        <v>2830</v>
      </c>
      <c r="O348" t="s">
        <v>4880</v>
      </c>
      <c r="P348" t="s">
        <v>211</v>
      </c>
      <c r="R348" t="s">
        <v>5381</v>
      </c>
      <c r="S348" t="s">
        <v>5758</v>
      </c>
      <c r="AB348" s="1"/>
      <c r="AE348" t="s">
        <v>5897</v>
      </c>
      <c r="AF348" t="s">
        <v>5982</v>
      </c>
      <c r="AG348" t="s">
        <v>5988</v>
      </c>
    </row>
    <row r="349" spans="1:33" x14ac:dyDescent="0.3">
      <c r="A349" s="3">
        <v>393</v>
      </c>
      <c r="B349" s="3" t="s">
        <v>3157</v>
      </c>
      <c r="C349" t="s">
        <v>3260</v>
      </c>
      <c r="D349" t="s">
        <v>3606</v>
      </c>
      <c r="F349" t="s">
        <v>3938</v>
      </c>
      <c r="G349" s="1"/>
      <c r="H349">
        <v>2020</v>
      </c>
      <c r="I349" t="s">
        <v>4166</v>
      </c>
      <c r="J349" t="s">
        <v>2830</v>
      </c>
      <c r="M349" t="s">
        <v>4387</v>
      </c>
      <c r="N349" t="s">
        <v>4724</v>
      </c>
      <c r="O349" t="s">
        <v>4881</v>
      </c>
      <c r="P349" t="s">
        <v>1808</v>
      </c>
      <c r="R349" t="s">
        <v>5382</v>
      </c>
      <c r="S349" t="s">
        <v>5759</v>
      </c>
      <c r="AB349" s="1"/>
      <c r="AE349" t="s">
        <v>5908</v>
      </c>
      <c r="AF349" t="s">
        <v>5982</v>
      </c>
      <c r="AG349" t="s">
        <v>5988</v>
      </c>
    </row>
    <row r="350" spans="1:33" x14ac:dyDescent="0.3">
      <c r="A350" s="4">
        <v>394</v>
      </c>
      <c r="B350" s="6" t="s">
        <v>3157</v>
      </c>
      <c r="C350" t="s">
        <v>658</v>
      </c>
      <c r="D350" t="s">
        <v>3607</v>
      </c>
      <c r="F350" t="s">
        <v>3939</v>
      </c>
      <c r="G350" s="1"/>
      <c r="H350">
        <v>2020</v>
      </c>
      <c r="I350" t="s">
        <v>4166</v>
      </c>
      <c r="J350" t="s">
        <v>2830</v>
      </c>
      <c r="M350" t="s">
        <v>4388</v>
      </c>
      <c r="N350" t="s">
        <v>4725</v>
      </c>
      <c r="O350" t="s">
        <v>4882</v>
      </c>
      <c r="P350" t="s">
        <v>665</v>
      </c>
      <c r="R350" t="s">
        <v>5383</v>
      </c>
      <c r="S350" t="s">
        <v>5760</v>
      </c>
      <c r="AB350" s="1"/>
      <c r="AE350" t="s">
        <v>5897</v>
      </c>
      <c r="AF350" t="s">
        <v>5982</v>
      </c>
      <c r="AG350" t="s">
        <v>5988</v>
      </c>
    </row>
    <row r="351" spans="1:33" x14ac:dyDescent="0.3">
      <c r="A351" s="3">
        <v>395</v>
      </c>
      <c r="B351" s="3" t="s">
        <v>3157</v>
      </c>
      <c r="C351" t="s">
        <v>3261</v>
      </c>
      <c r="D351" t="s">
        <v>3608</v>
      </c>
      <c r="F351" t="s">
        <v>3846</v>
      </c>
      <c r="G351" s="1"/>
      <c r="H351">
        <v>2020</v>
      </c>
      <c r="I351" t="s">
        <v>2830</v>
      </c>
      <c r="J351" t="s">
        <v>2830</v>
      </c>
      <c r="K351">
        <v>224</v>
      </c>
      <c r="L351">
        <v>231</v>
      </c>
      <c r="M351" t="s">
        <v>4389</v>
      </c>
      <c r="N351" t="s">
        <v>2830</v>
      </c>
      <c r="O351" t="s">
        <v>4883</v>
      </c>
      <c r="P351" t="s">
        <v>5122</v>
      </c>
      <c r="R351" t="s">
        <v>5384</v>
      </c>
      <c r="S351" t="s">
        <v>2830</v>
      </c>
      <c r="AB351" s="1"/>
      <c r="AE351" t="s">
        <v>3155</v>
      </c>
      <c r="AF351" t="s">
        <v>5982</v>
      </c>
      <c r="AG351" t="s">
        <v>5988</v>
      </c>
    </row>
    <row r="352" spans="1:33" x14ac:dyDescent="0.3">
      <c r="A352" s="4">
        <v>396</v>
      </c>
      <c r="B352" s="6" t="s">
        <v>3157</v>
      </c>
      <c r="C352" t="s">
        <v>3262</v>
      </c>
      <c r="D352" t="s">
        <v>3609</v>
      </c>
      <c r="F352" t="s">
        <v>3940</v>
      </c>
      <c r="G352" s="1"/>
      <c r="H352">
        <v>2020</v>
      </c>
      <c r="I352" t="s">
        <v>2897</v>
      </c>
      <c r="J352" t="s">
        <v>2891</v>
      </c>
      <c r="K352">
        <v>25</v>
      </c>
      <c r="L352">
        <v>26</v>
      </c>
      <c r="M352" t="s">
        <v>4390</v>
      </c>
      <c r="N352" t="s">
        <v>4726</v>
      </c>
      <c r="O352" t="s">
        <v>2830</v>
      </c>
      <c r="P352" t="s">
        <v>5123</v>
      </c>
      <c r="R352" t="s">
        <v>5385</v>
      </c>
      <c r="S352" t="s">
        <v>5761</v>
      </c>
      <c r="AB352" s="1"/>
      <c r="AE352" t="s">
        <v>3155</v>
      </c>
      <c r="AF352" t="s">
        <v>5981</v>
      </c>
      <c r="AG352" t="s">
        <v>5988</v>
      </c>
    </row>
    <row r="353" spans="1:33" x14ac:dyDescent="0.3">
      <c r="A353" s="3">
        <v>397</v>
      </c>
      <c r="B353" s="3" t="s">
        <v>3157</v>
      </c>
      <c r="C353" t="s">
        <v>887</v>
      </c>
      <c r="D353" t="s">
        <v>3610</v>
      </c>
      <c r="F353" t="s">
        <v>3941</v>
      </c>
      <c r="G353" s="1"/>
      <c r="H353">
        <v>2020</v>
      </c>
      <c r="I353" t="s">
        <v>2830</v>
      </c>
      <c r="J353" t="s">
        <v>2830</v>
      </c>
      <c r="K353">
        <v>1005</v>
      </c>
      <c r="L353">
        <v>1010</v>
      </c>
      <c r="M353" t="s">
        <v>4391</v>
      </c>
      <c r="N353" t="s">
        <v>2830</v>
      </c>
      <c r="O353" t="s">
        <v>4884</v>
      </c>
      <c r="P353" t="s">
        <v>894</v>
      </c>
      <c r="R353" t="s">
        <v>5386</v>
      </c>
      <c r="S353" t="s">
        <v>5762</v>
      </c>
      <c r="AB353" s="1"/>
      <c r="AE353" t="s">
        <v>5897</v>
      </c>
      <c r="AF353" t="s">
        <v>5982</v>
      </c>
      <c r="AG353" t="s">
        <v>5988</v>
      </c>
    </row>
    <row r="354" spans="1:33" x14ac:dyDescent="0.3">
      <c r="A354" s="4">
        <v>398</v>
      </c>
      <c r="B354" s="6" t="s">
        <v>3157</v>
      </c>
      <c r="C354" t="s">
        <v>3263</v>
      </c>
      <c r="D354" t="s">
        <v>3611</v>
      </c>
      <c r="F354" t="s">
        <v>3856</v>
      </c>
      <c r="G354" s="1"/>
      <c r="H354">
        <v>2020</v>
      </c>
      <c r="I354" t="s">
        <v>4167</v>
      </c>
      <c r="J354" t="s">
        <v>2887</v>
      </c>
      <c r="K354">
        <v>1997</v>
      </c>
      <c r="L354">
        <v>2018</v>
      </c>
      <c r="M354" t="s">
        <v>4392</v>
      </c>
      <c r="N354" t="s">
        <v>4669</v>
      </c>
      <c r="O354" t="s">
        <v>2830</v>
      </c>
      <c r="P354" t="s">
        <v>5124</v>
      </c>
      <c r="R354" t="s">
        <v>5387</v>
      </c>
      <c r="S354" t="s">
        <v>5763</v>
      </c>
      <c r="AB354" s="1"/>
      <c r="AE354" t="s">
        <v>5902</v>
      </c>
      <c r="AF354" t="s">
        <v>5985</v>
      </c>
      <c r="AG354" t="s">
        <v>5989</v>
      </c>
    </row>
    <row r="355" spans="1:33" x14ac:dyDescent="0.3">
      <c r="A355" s="3">
        <v>399</v>
      </c>
      <c r="B355" s="3" t="s">
        <v>3157</v>
      </c>
      <c r="C355" t="s">
        <v>3264</v>
      </c>
      <c r="D355" t="s">
        <v>3612</v>
      </c>
      <c r="F355" t="s">
        <v>3899</v>
      </c>
      <c r="G355" s="1"/>
      <c r="H355">
        <v>2020</v>
      </c>
      <c r="I355" t="s">
        <v>4168</v>
      </c>
      <c r="J355" t="s">
        <v>2830</v>
      </c>
      <c r="M355" t="s">
        <v>4393</v>
      </c>
      <c r="N355" t="s">
        <v>4705</v>
      </c>
      <c r="O355" t="s">
        <v>2830</v>
      </c>
      <c r="P355" t="s">
        <v>2830</v>
      </c>
      <c r="R355" t="s">
        <v>5388</v>
      </c>
      <c r="S355" t="s">
        <v>2830</v>
      </c>
      <c r="AB355" s="1"/>
      <c r="AE355" t="s">
        <v>5917</v>
      </c>
      <c r="AF355" t="s">
        <v>5982</v>
      </c>
      <c r="AG355" t="s">
        <v>5988</v>
      </c>
    </row>
    <row r="356" spans="1:33" x14ac:dyDescent="0.3">
      <c r="A356" s="4">
        <v>400</v>
      </c>
      <c r="B356" s="6" t="s">
        <v>3157</v>
      </c>
      <c r="C356" t="s">
        <v>3262</v>
      </c>
      <c r="D356" t="s">
        <v>3613</v>
      </c>
      <c r="F356" t="s">
        <v>3942</v>
      </c>
      <c r="G356" s="1"/>
      <c r="H356">
        <v>2020</v>
      </c>
      <c r="I356" t="s">
        <v>2830</v>
      </c>
      <c r="J356" t="s">
        <v>2830</v>
      </c>
      <c r="K356">
        <v>25</v>
      </c>
      <c r="L356">
        <v>26</v>
      </c>
      <c r="M356" t="s">
        <v>4394</v>
      </c>
      <c r="N356" t="s">
        <v>2830</v>
      </c>
      <c r="O356" t="s">
        <v>4885</v>
      </c>
      <c r="P356" t="s">
        <v>5123</v>
      </c>
      <c r="R356" t="s">
        <v>5389</v>
      </c>
      <c r="S356" t="s">
        <v>5764</v>
      </c>
      <c r="AB356" s="1"/>
      <c r="AE356" t="s">
        <v>5898</v>
      </c>
      <c r="AF356" t="s">
        <v>5982</v>
      </c>
      <c r="AG356" t="s">
        <v>5988</v>
      </c>
    </row>
    <row r="357" spans="1:33" x14ac:dyDescent="0.3">
      <c r="A357" s="3">
        <v>401</v>
      </c>
      <c r="B357" s="3" t="s">
        <v>3157</v>
      </c>
      <c r="C357" t="s">
        <v>3265</v>
      </c>
      <c r="D357" t="s">
        <v>3614</v>
      </c>
      <c r="F357" t="s">
        <v>281</v>
      </c>
      <c r="G357" s="1"/>
      <c r="H357">
        <v>2020</v>
      </c>
      <c r="I357" t="s">
        <v>2833</v>
      </c>
      <c r="J357" t="s">
        <v>2869</v>
      </c>
      <c r="K357">
        <v>548</v>
      </c>
      <c r="L357">
        <v>561</v>
      </c>
      <c r="M357" t="s">
        <v>4395</v>
      </c>
      <c r="N357" t="s">
        <v>4727</v>
      </c>
      <c r="O357" t="s">
        <v>2830</v>
      </c>
      <c r="P357" t="s">
        <v>284</v>
      </c>
      <c r="R357" t="s">
        <v>5390</v>
      </c>
      <c r="S357" t="s">
        <v>5765</v>
      </c>
      <c r="AB357" s="1"/>
      <c r="AE357" t="s">
        <v>5897</v>
      </c>
      <c r="AF357" t="s">
        <v>5981</v>
      </c>
      <c r="AG357" t="s">
        <v>5988</v>
      </c>
    </row>
    <row r="358" spans="1:33" x14ac:dyDescent="0.3">
      <c r="A358" s="4">
        <v>402</v>
      </c>
      <c r="B358" s="6" t="s">
        <v>3157</v>
      </c>
      <c r="C358" t="s">
        <v>439</v>
      </c>
      <c r="D358" t="s">
        <v>3615</v>
      </c>
      <c r="F358" t="s">
        <v>3943</v>
      </c>
      <c r="G358" s="1"/>
      <c r="H358">
        <v>2020</v>
      </c>
      <c r="I358" t="s">
        <v>2830</v>
      </c>
      <c r="J358" t="s">
        <v>2830</v>
      </c>
      <c r="M358" t="s">
        <v>4396</v>
      </c>
      <c r="N358" t="s">
        <v>2830</v>
      </c>
      <c r="O358" t="s">
        <v>4886</v>
      </c>
      <c r="P358" t="s">
        <v>445</v>
      </c>
      <c r="R358" t="s">
        <v>5391</v>
      </c>
      <c r="S358" t="s">
        <v>5766</v>
      </c>
      <c r="AB358" s="1"/>
      <c r="AE358" t="s">
        <v>5897</v>
      </c>
      <c r="AF358" t="s">
        <v>5982</v>
      </c>
      <c r="AG358" t="s">
        <v>5988</v>
      </c>
    </row>
    <row r="359" spans="1:33" x14ac:dyDescent="0.3">
      <c r="A359" s="3">
        <v>403</v>
      </c>
      <c r="B359" s="3" t="s">
        <v>3157</v>
      </c>
      <c r="C359" t="s">
        <v>106</v>
      </c>
      <c r="D359" t="s">
        <v>3616</v>
      </c>
      <c r="F359" t="s">
        <v>109</v>
      </c>
      <c r="G359" s="1"/>
      <c r="H359">
        <v>2020</v>
      </c>
      <c r="I359" t="s">
        <v>2836</v>
      </c>
      <c r="J359" t="s">
        <v>2833</v>
      </c>
      <c r="K359">
        <v>3871</v>
      </c>
      <c r="L359">
        <v>3880</v>
      </c>
      <c r="M359" t="s">
        <v>4397</v>
      </c>
      <c r="N359" t="s">
        <v>4707</v>
      </c>
      <c r="O359" t="s">
        <v>2830</v>
      </c>
      <c r="P359" t="s">
        <v>112</v>
      </c>
      <c r="R359" t="s">
        <v>5392</v>
      </c>
      <c r="S359" t="s">
        <v>5767</v>
      </c>
      <c r="AB359" s="1"/>
      <c r="AE359" t="s">
        <v>5908</v>
      </c>
      <c r="AF359" t="s">
        <v>5981</v>
      </c>
      <c r="AG359" t="s">
        <v>5988</v>
      </c>
    </row>
    <row r="360" spans="1:33" x14ac:dyDescent="0.3">
      <c r="A360" s="4">
        <v>404</v>
      </c>
      <c r="B360" s="6" t="s">
        <v>3157</v>
      </c>
      <c r="C360" t="s">
        <v>2031</v>
      </c>
      <c r="D360" t="s">
        <v>3617</v>
      </c>
      <c r="F360" t="s">
        <v>3944</v>
      </c>
      <c r="G360" s="1"/>
      <c r="H360">
        <v>2020</v>
      </c>
      <c r="I360" t="s">
        <v>2830</v>
      </c>
      <c r="J360" t="s">
        <v>2830</v>
      </c>
      <c r="K360">
        <v>1092</v>
      </c>
      <c r="L360">
        <v>1101</v>
      </c>
      <c r="M360" t="s">
        <v>4398</v>
      </c>
      <c r="N360" t="s">
        <v>2830</v>
      </c>
      <c r="O360" t="s">
        <v>4887</v>
      </c>
      <c r="P360" t="s">
        <v>2038</v>
      </c>
      <c r="R360" t="s">
        <v>5393</v>
      </c>
      <c r="S360" t="s">
        <v>5768</v>
      </c>
      <c r="AB360" s="1"/>
      <c r="AE360" t="s">
        <v>5897</v>
      </c>
      <c r="AF360" t="s">
        <v>5982</v>
      </c>
      <c r="AG360" t="s">
        <v>5988</v>
      </c>
    </row>
    <row r="361" spans="1:33" x14ac:dyDescent="0.3">
      <c r="A361" s="3">
        <v>405</v>
      </c>
      <c r="B361" s="3" t="s">
        <v>3157</v>
      </c>
      <c r="C361" t="s">
        <v>3266</v>
      </c>
      <c r="D361" t="s">
        <v>3618</v>
      </c>
      <c r="F361" t="s">
        <v>3945</v>
      </c>
      <c r="G361" s="1"/>
      <c r="H361">
        <v>2020</v>
      </c>
      <c r="I361" t="s">
        <v>2904</v>
      </c>
      <c r="J361" t="s">
        <v>2868</v>
      </c>
      <c r="K361">
        <v>736</v>
      </c>
      <c r="L361">
        <v>745</v>
      </c>
      <c r="M361" t="s">
        <v>4399</v>
      </c>
      <c r="N361" t="s">
        <v>4728</v>
      </c>
      <c r="O361" t="s">
        <v>2830</v>
      </c>
      <c r="P361" t="s">
        <v>5125</v>
      </c>
      <c r="R361" t="s">
        <v>5394</v>
      </c>
      <c r="S361" t="s">
        <v>5769</v>
      </c>
      <c r="AB361" s="1"/>
      <c r="AE361" t="s">
        <v>5930</v>
      </c>
      <c r="AF361" t="s">
        <v>5981</v>
      </c>
      <c r="AG361" t="s">
        <v>5989</v>
      </c>
    </row>
    <row r="362" spans="1:33" x14ac:dyDescent="0.3">
      <c r="A362" s="4">
        <v>406</v>
      </c>
      <c r="B362" s="6" t="s">
        <v>3157</v>
      </c>
      <c r="C362" t="s">
        <v>3267</v>
      </c>
      <c r="D362" t="s">
        <v>3619</v>
      </c>
      <c r="F362" t="s">
        <v>3946</v>
      </c>
      <c r="G362" s="1"/>
      <c r="H362">
        <v>2020</v>
      </c>
      <c r="I362" t="s">
        <v>4169</v>
      </c>
      <c r="J362" t="s">
        <v>2869</v>
      </c>
      <c r="K362">
        <v>366</v>
      </c>
      <c r="L362">
        <v>380</v>
      </c>
      <c r="M362" t="s">
        <v>4400</v>
      </c>
      <c r="N362" t="s">
        <v>4729</v>
      </c>
      <c r="O362" t="s">
        <v>2830</v>
      </c>
      <c r="P362" t="s">
        <v>5126</v>
      </c>
      <c r="R362" t="s">
        <v>5395</v>
      </c>
      <c r="S362" t="s">
        <v>5770</v>
      </c>
      <c r="AB362" s="1"/>
      <c r="AE362" t="s">
        <v>5930</v>
      </c>
      <c r="AF362" t="s">
        <v>5981</v>
      </c>
      <c r="AG362" t="s">
        <v>5989</v>
      </c>
    </row>
    <row r="363" spans="1:33" x14ac:dyDescent="0.3">
      <c r="A363" s="3">
        <v>407</v>
      </c>
      <c r="B363" s="3" t="s">
        <v>3157</v>
      </c>
      <c r="C363" t="s">
        <v>3268</v>
      </c>
      <c r="D363" t="s">
        <v>3620</v>
      </c>
      <c r="F363" t="s">
        <v>3875</v>
      </c>
      <c r="G363" s="1"/>
      <c r="H363">
        <v>2020</v>
      </c>
      <c r="I363" t="s">
        <v>4170</v>
      </c>
      <c r="J363" t="s">
        <v>2830</v>
      </c>
      <c r="K363">
        <v>61</v>
      </c>
      <c r="L363">
        <v>74</v>
      </c>
      <c r="M363" t="s">
        <v>4401</v>
      </c>
      <c r="N363" t="s">
        <v>4687</v>
      </c>
      <c r="O363" t="s">
        <v>4888</v>
      </c>
      <c r="P363" t="s">
        <v>5127</v>
      </c>
      <c r="R363" t="s">
        <v>5396</v>
      </c>
      <c r="S363" t="s">
        <v>5771</v>
      </c>
      <c r="AB363" s="1"/>
      <c r="AE363" t="s">
        <v>5904</v>
      </c>
      <c r="AF363" t="s">
        <v>5982</v>
      </c>
      <c r="AG363" t="s">
        <v>5988</v>
      </c>
    </row>
    <row r="364" spans="1:33" x14ac:dyDescent="0.3">
      <c r="A364" s="4">
        <v>408</v>
      </c>
      <c r="B364" s="6" t="s">
        <v>3157</v>
      </c>
      <c r="C364" t="s">
        <v>3269</v>
      </c>
      <c r="D364" t="s">
        <v>3503</v>
      </c>
      <c r="F364" t="s">
        <v>3947</v>
      </c>
      <c r="G364" s="1"/>
      <c r="H364">
        <v>2020</v>
      </c>
      <c r="I364" t="s">
        <v>2869</v>
      </c>
      <c r="J364" t="s">
        <v>2830</v>
      </c>
      <c r="M364" t="s">
        <v>4402</v>
      </c>
      <c r="N364" t="s">
        <v>2830</v>
      </c>
      <c r="O364" t="s">
        <v>4889</v>
      </c>
      <c r="P364" t="s">
        <v>5128</v>
      </c>
      <c r="R364" t="s">
        <v>5397</v>
      </c>
      <c r="S364" t="s">
        <v>5772</v>
      </c>
      <c r="AB364" s="1"/>
      <c r="AE364" t="s">
        <v>5931</v>
      </c>
      <c r="AF364" t="s">
        <v>5982</v>
      </c>
      <c r="AG364" t="s">
        <v>5988</v>
      </c>
    </row>
    <row r="365" spans="1:33" x14ac:dyDescent="0.3">
      <c r="A365" s="3">
        <v>409</v>
      </c>
      <c r="B365" s="3" t="s">
        <v>3157</v>
      </c>
      <c r="C365" t="s">
        <v>3270</v>
      </c>
      <c r="D365" t="s">
        <v>3621</v>
      </c>
      <c r="F365" t="s">
        <v>3864</v>
      </c>
      <c r="G365" s="1"/>
      <c r="H365">
        <v>2020</v>
      </c>
      <c r="I365" t="s">
        <v>4171</v>
      </c>
      <c r="J365" t="s">
        <v>2830</v>
      </c>
      <c r="K365">
        <v>380</v>
      </c>
      <c r="L365">
        <v>385</v>
      </c>
      <c r="M365" t="s">
        <v>4403</v>
      </c>
      <c r="N365" t="s">
        <v>4677</v>
      </c>
      <c r="O365" t="s">
        <v>4890</v>
      </c>
      <c r="P365" t="s">
        <v>5129</v>
      </c>
      <c r="R365" t="s">
        <v>5398</v>
      </c>
      <c r="S365" t="s">
        <v>5773</v>
      </c>
      <c r="AB365" s="1"/>
      <c r="AE365" t="s">
        <v>5904</v>
      </c>
      <c r="AF365" t="s">
        <v>5982</v>
      </c>
      <c r="AG365" t="s">
        <v>5988</v>
      </c>
    </row>
    <row r="366" spans="1:33" x14ac:dyDescent="0.3">
      <c r="A366" s="4">
        <v>410</v>
      </c>
      <c r="B366" s="6" t="s">
        <v>3157</v>
      </c>
      <c r="C366" t="s">
        <v>3271</v>
      </c>
      <c r="D366" t="s">
        <v>3622</v>
      </c>
      <c r="F366" t="s">
        <v>3948</v>
      </c>
      <c r="G366" s="1"/>
      <c r="H366">
        <v>2020</v>
      </c>
      <c r="I366" t="s">
        <v>4158</v>
      </c>
      <c r="J366" t="s">
        <v>2830</v>
      </c>
      <c r="K366">
        <v>4613</v>
      </c>
      <c r="L366">
        <v>4623</v>
      </c>
      <c r="M366" t="s">
        <v>4404</v>
      </c>
      <c r="N366" t="s">
        <v>4730</v>
      </c>
      <c r="O366" t="s">
        <v>2830</v>
      </c>
      <c r="P366" t="s">
        <v>5130</v>
      </c>
      <c r="R366" t="s">
        <v>5399</v>
      </c>
      <c r="S366" t="s">
        <v>5774</v>
      </c>
      <c r="AB366" s="1"/>
      <c r="AE366" t="s">
        <v>5932</v>
      </c>
      <c r="AF366" t="s">
        <v>5985</v>
      </c>
      <c r="AG366" t="s">
        <v>5988</v>
      </c>
    </row>
    <row r="367" spans="1:33" x14ac:dyDescent="0.3">
      <c r="A367" s="3">
        <v>411</v>
      </c>
      <c r="B367" s="3" t="s">
        <v>3157</v>
      </c>
      <c r="C367" t="s">
        <v>3272</v>
      </c>
      <c r="D367" t="s">
        <v>3623</v>
      </c>
      <c r="F367" t="s">
        <v>3949</v>
      </c>
      <c r="G367" s="1"/>
      <c r="H367">
        <v>2020</v>
      </c>
      <c r="I367" t="s">
        <v>4120</v>
      </c>
      <c r="J367" t="s">
        <v>2841</v>
      </c>
      <c r="M367" t="s">
        <v>4405</v>
      </c>
      <c r="N367" t="s">
        <v>4731</v>
      </c>
      <c r="O367" t="s">
        <v>2830</v>
      </c>
      <c r="P367" t="s">
        <v>5131</v>
      </c>
      <c r="R367" t="s">
        <v>5400</v>
      </c>
      <c r="S367" t="s">
        <v>5775</v>
      </c>
      <c r="AB367" s="1"/>
      <c r="AE367" t="s">
        <v>5933</v>
      </c>
      <c r="AF367" t="s">
        <v>5981</v>
      </c>
      <c r="AG367" t="s">
        <v>5988</v>
      </c>
    </row>
    <row r="368" spans="1:33" x14ac:dyDescent="0.3">
      <c r="A368" s="4">
        <v>412</v>
      </c>
      <c r="B368" s="6" t="s">
        <v>3157</v>
      </c>
      <c r="C368" t="s">
        <v>3273</v>
      </c>
      <c r="D368" t="s">
        <v>3624</v>
      </c>
      <c r="F368" t="s">
        <v>3950</v>
      </c>
      <c r="G368" s="1"/>
      <c r="H368">
        <v>2020</v>
      </c>
      <c r="I368" t="s">
        <v>4113</v>
      </c>
      <c r="J368" t="s">
        <v>2830</v>
      </c>
      <c r="M368" t="s">
        <v>4406</v>
      </c>
      <c r="N368" t="s">
        <v>2830</v>
      </c>
      <c r="O368" t="s">
        <v>4891</v>
      </c>
      <c r="P368" t="s">
        <v>5132</v>
      </c>
      <c r="R368" t="s">
        <v>5401</v>
      </c>
      <c r="S368" t="s">
        <v>5776</v>
      </c>
      <c r="AB368" s="1"/>
      <c r="AE368" t="s">
        <v>5901</v>
      </c>
      <c r="AF368" t="s">
        <v>5982</v>
      </c>
      <c r="AG368" t="s">
        <v>5988</v>
      </c>
    </row>
    <row r="369" spans="1:33" x14ac:dyDescent="0.3">
      <c r="A369" s="3">
        <v>413</v>
      </c>
      <c r="B369" s="3" t="s">
        <v>3157</v>
      </c>
      <c r="C369" t="s">
        <v>3274</v>
      </c>
      <c r="D369" t="s">
        <v>3625</v>
      </c>
      <c r="F369" t="s">
        <v>3951</v>
      </c>
      <c r="G369" s="1"/>
      <c r="H369">
        <v>2020</v>
      </c>
      <c r="I369" t="s">
        <v>2830</v>
      </c>
      <c r="J369" t="s">
        <v>2830</v>
      </c>
      <c r="M369" t="s">
        <v>4407</v>
      </c>
      <c r="N369" t="s">
        <v>2830</v>
      </c>
      <c r="O369" t="s">
        <v>4892</v>
      </c>
      <c r="P369" t="s">
        <v>2830</v>
      </c>
      <c r="R369" t="s">
        <v>5402</v>
      </c>
      <c r="S369" t="s">
        <v>2830</v>
      </c>
      <c r="AB369" s="1"/>
      <c r="AE369" t="s">
        <v>5912</v>
      </c>
      <c r="AF369" t="s">
        <v>5982</v>
      </c>
      <c r="AG369" t="s">
        <v>5988</v>
      </c>
    </row>
    <row r="370" spans="1:33" x14ac:dyDescent="0.3">
      <c r="A370" s="4">
        <v>414</v>
      </c>
      <c r="B370" s="6" t="s">
        <v>3157</v>
      </c>
      <c r="C370" t="s">
        <v>3275</v>
      </c>
      <c r="D370" t="s">
        <v>3518</v>
      </c>
      <c r="F370" t="s">
        <v>3864</v>
      </c>
      <c r="G370" s="1"/>
      <c r="H370">
        <v>2020</v>
      </c>
      <c r="I370" t="s">
        <v>4172</v>
      </c>
      <c r="J370" t="s">
        <v>2830</v>
      </c>
      <c r="M370" t="s">
        <v>4408</v>
      </c>
      <c r="N370" t="s">
        <v>4677</v>
      </c>
      <c r="O370" t="s">
        <v>4893</v>
      </c>
      <c r="P370" t="s">
        <v>2830</v>
      </c>
      <c r="R370" t="s">
        <v>5403</v>
      </c>
      <c r="S370" t="s">
        <v>2830</v>
      </c>
      <c r="AB370" s="1"/>
      <c r="AE370" t="s">
        <v>5894</v>
      </c>
      <c r="AF370" t="s">
        <v>5983</v>
      </c>
      <c r="AG370" t="s">
        <v>5988</v>
      </c>
    </row>
    <row r="371" spans="1:33" x14ac:dyDescent="0.3">
      <c r="A371" s="3">
        <v>415</v>
      </c>
      <c r="B371" s="3" t="s">
        <v>3157</v>
      </c>
      <c r="C371" t="s">
        <v>3276</v>
      </c>
      <c r="D371" t="s">
        <v>3518</v>
      </c>
      <c r="F371" t="s">
        <v>3864</v>
      </c>
      <c r="G371" s="1"/>
      <c r="H371">
        <v>2020</v>
      </c>
      <c r="I371" t="s">
        <v>4173</v>
      </c>
      <c r="J371" t="s">
        <v>2830</v>
      </c>
      <c r="M371" t="s">
        <v>4409</v>
      </c>
      <c r="N371" t="s">
        <v>4677</v>
      </c>
      <c r="O371" t="s">
        <v>4894</v>
      </c>
      <c r="P371" t="s">
        <v>2830</v>
      </c>
      <c r="R371" t="s">
        <v>5404</v>
      </c>
      <c r="S371" t="s">
        <v>2830</v>
      </c>
      <c r="AB371" s="1"/>
      <c r="AE371" t="s">
        <v>5894</v>
      </c>
      <c r="AF371" t="s">
        <v>5983</v>
      </c>
      <c r="AG371" t="s">
        <v>5988</v>
      </c>
    </row>
    <row r="372" spans="1:33" x14ac:dyDescent="0.3">
      <c r="A372" s="4">
        <v>416</v>
      </c>
      <c r="B372" s="6" t="s">
        <v>3157</v>
      </c>
      <c r="C372" t="s">
        <v>3277</v>
      </c>
      <c r="D372" t="s">
        <v>3518</v>
      </c>
      <c r="F372" t="s">
        <v>3864</v>
      </c>
      <c r="G372" s="1"/>
      <c r="H372">
        <v>2020</v>
      </c>
      <c r="I372" t="s">
        <v>4174</v>
      </c>
      <c r="J372" t="s">
        <v>2830</v>
      </c>
      <c r="M372" t="s">
        <v>4410</v>
      </c>
      <c r="N372" t="s">
        <v>4677</v>
      </c>
      <c r="O372" t="s">
        <v>4895</v>
      </c>
      <c r="P372" t="s">
        <v>2830</v>
      </c>
      <c r="R372" t="s">
        <v>5405</v>
      </c>
      <c r="S372" t="s">
        <v>2830</v>
      </c>
      <c r="AB372" s="1"/>
      <c r="AE372" t="s">
        <v>5894</v>
      </c>
      <c r="AF372" t="s">
        <v>5983</v>
      </c>
      <c r="AG372" t="s">
        <v>5988</v>
      </c>
    </row>
    <row r="373" spans="1:33" x14ac:dyDescent="0.3">
      <c r="A373" s="3">
        <v>417</v>
      </c>
      <c r="B373" s="3" t="s">
        <v>3157</v>
      </c>
      <c r="C373" t="s">
        <v>3278</v>
      </c>
      <c r="D373" t="s">
        <v>3626</v>
      </c>
      <c r="F373" t="s">
        <v>3923</v>
      </c>
      <c r="G373" s="1"/>
      <c r="H373">
        <v>2020</v>
      </c>
      <c r="I373" t="s">
        <v>4175</v>
      </c>
      <c r="J373" t="s">
        <v>2830</v>
      </c>
      <c r="K373">
        <v>352</v>
      </c>
      <c r="L373">
        <v>361</v>
      </c>
      <c r="M373" t="s">
        <v>4411</v>
      </c>
      <c r="N373" t="s">
        <v>4715</v>
      </c>
      <c r="O373" t="s">
        <v>4896</v>
      </c>
      <c r="P373" t="s">
        <v>5133</v>
      </c>
      <c r="R373" t="s">
        <v>5406</v>
      </c>
      <c r="S373" t="s">
        <v>5777</v>
      </c>
      <c r="AB373" s="1"/>
      <c r="AE373" t="s">
        <v>5894</v>
      </c>
      <c r="AF373" t="s">
        <v>5982</v>
      </c>
      <c r="AG373" t="s">
        <v>5988</v>
      </c>
    </row>
    <row r="374" spans="1:33" x14ac:dyDescent="0.3">
      <c r="A374" s="4">
        <v>418</v>
      </c>
      <c r="B374" s="6" t="s">
        <v>3157</v>
      </c>
      <c r="C374" t="s">
        <v>3279</v>
      </c>
      <c r="D374" t="s">
        <v>3627</v>
      </c>
      <c r="F374" t="s">
        <v>3952</v>
      </c>
      <c r="G374" s="1"/>
      <c r="H374">
        <v>2020</v>
      </c>
      <c r="I374" t="s">
        <v>4176</v>
      </c>
      <c r="J374" t="s">
        <v>2830</v>
      </c>
      <c r="M374" t="s">
        <v>4412</v>
      </c>
      <c r="N374" t="s">
        <v>4732</v>
      </c>
      <c r="O374" t="s">
        <v>4897</v>
      </c>
      <c r="P374" t="s">
        <v>5134</v>
      </c>
      <c r="R374" t="s">
        <v>5407</v>
      </c>
      <c r="S374" t="s">
        <v>5778</v>
      </c>
      <c r="AB374" s="1"/>
      <c r="AE374" t="s">
        <v>5934</v>
      </c>
      <c r="AF374" t="s">
        <v>5982</v>
      </c>
      <c r="AG374" t="s">
        <v>5988</v>
      </c>
    </row>
    <row r="375" spans="1:33" x14ac:dyDescent="0.3">
      <c r="A375" s="3">
        <v>419</v>
      </c>
      <c r="B375" s="3" t="s">
        <v>3157</v>
      </c>
      <c r="C375" t="s">
        <v>3280</v>
      </c>
      <c r="D375" t="s">
        <v>3518</v>
      </c>
      <c r="F375" t="s">
        <v>3866</v>
      </c>
      <c r="G375" s="1"/>
      <c r="H375">
        <v>2020</v>
      </c>
      <c r="I375" t="s">
        <v>4177</v>
      </c>
      <c r="J375" t="s">
        <v>2830</v>
      </c>
      <c r="M375" t="s">
        <v>4413</v>
      </c>
      <c r="N375" t="s">
        <v>4679</v>
      </c>
      <c r="O375" t="s">
        <v>4898</v>
      </c>
      <c r="P375" t="s">
        <v>2830</v>
      </c>
      <c r="R375" t="s">
        <v>5408</v>
      </c>
      <c r="S375" t="s">
        <v>2830</v>
      </c>
      <c r="AB375" s="1"/>
      <c r="AE375" t="s">
        <v>5894</v>
      </c>
      <c r="AF375" t="s">
        <v>5983</v>
      </c>
      <c r="AG375" t="s">
        <v>5988</v>
      </c>
    </row>
    <row r="376" spans="1:33" x14ac:dyDescent="0.3">
      <c r="A376" s="4">
        <v>420</v>
      </c>
      <c r="B376" s="6" t="s">
        <v>3157</v>
      </c>
      <c r="C376" t="s">
        <v>3281</v>
      </c>
      <c r="D376" t="s">
        <v>3518</v>
      </c>
      <c r="F376" t="s">
        <v>3923</v>
      </c>
      <c r="G376" s="1"/>
      <c r="H376">
        <v>2020</v>
      </c>
      <c r="I376" t="s">
        <v>4178</v>
      </c>
      <c r="J376" t="s">
        <v>2830</v>
      </c>
      <c r="M376" t="s">
        <v>4414</v>
      </c>
      <c r="N376" t="s">
        <v>4715</v>
      </c>
      <c r="O376" t="s">
        <v>4899</v>
      </c>
      <c r="P376" t="s">
        <v>2830</v>
      </c>
      <c r="R376" t="s">
        <v>5409</v>
      </c>
      <c r="S376" t="s">
        <v>2830</v>
      </c>
      <c r="AB376" s="1"/>
      <c r="AE376" t="s">
        <v>5894</v>
      </c>
      <c r="AF376" t="s">
        <v>5983</v>
      </c>
      <c r="AG376" t="s">
        <v>5988</v>
      </c>
    </row>
    <row r="377" spans="1:33" x14ac:dyDescent="0.3">
      <c r="A377" s="3">
        <v>421</v>
      </c>
      <c r="B377" s="3" t="s">
        <v>3157</v>
      </c>
      <c r="C377" t="s">
        <v>3282</v>
      </c>
      <c r="D377" t="s">
        <v>3518</v>
      </c>
      <c r="F377" t="s">
        <v>3953</v>
      </c>
      <c r="G377" s="1"/>
      <c r="H377">
        <v>2020</v>
      </c>
      <c r="I377" t="s">
        <v>4117</v>
      </c>
      <c r="J377" t="s">
        <v>2830</v>
      </c>
      <c r="M377" t="s">
        <v>4415</v>
      </c>
      <c r="N377" t="s">
        <v>4733</v>
      </c>
      <c r="O377" t="s">
        <v>2830</v>
      </c>
      <c r="P377" t="s">
        <v>2830</v>
      </c>
      <c r="R377" t="s">
        <v>5410</v>
      </c>
      <c r="S377" t="s">
        <v>2830</v>
      </c>
      <c r="AB377" s="1"/>
      <c r="AE377" t="s">
        <v>5899</v>
      </c>
      <c r="AF377" t="s">
        <v>5983</v>
      </c>
      <c r="AG377" t="s">
        <v>5988</v>
      </c>
    </row>
    <row r="378" spans="1:33" x14ac:dyDescent="0.3">
      <c r="A378" s="4">
        <v>422</v>
      </c>
      <c r="B378" s="6" t="s">
        <v>3157</v>
      </c>
      <c r="C378" t="s">
        <v>3283</v>
      </c>
      <c r="D378" t="s">
        <v>3628</v>
      </c>
      <c r="F378" t="s">
        <v>3864</v>
      </c>
      <c r="G378" s="1"/>
      <c r="H378">
        <v>2020</v>
      </c>
      <c r="I378" t="s">
        <v>4179</v>
      </c>
      <c r="J378" t="s">
        <v>2830</v>
      </c>
      <c r="K378">
        <v>402</v>
      </c>
      <c r="L378">
        <v>418</v>
      </c>
      <c r="M378" t="s">
        <v>4416</v>
      </c>
      <c r="N378" t="s">
        <v>4677</v>
      </c>
      <c r="O378" t="s">
        <v>4900</v>
      </c>
      <c r="P378" t="s">
        <v>5135</v>
      </c>
      <c r="R378" t="s">
        <v>5411</v>
      </c>
      <c r="S378" t="s">
        <v>2830</v>
      </c>
      <c r="AB378" s="1"/>
      <c r="AE378" t="s">
        <v>5894</v>
      </c>
      <c r="AF378" t="s">
        <v>5982</v>
      </c>
      <c r="AG378" t="s">
        <v>5988</v>
      </c>
    </row>
    <row r="379" spans="1:33" x14ac:dyDescent="0.3">
      <c r="A379" s="3">
        <v>423</v>
      </c>
      <c r="B379" s="3" t="s">
        <v>3157</v>
      </c>
      <c r="C379" t="s">
        <v>3284</v>
      </c>
      <c r="D379" t="s">
        <v>3629</v>
      </c>
      <c r="F379" t="s">
        <v>3954</v>
      </c>
      <c r="G379" s="1"/>
      <c r="H379">
        <v>2020</v>
      </c>
      <c r="I379" t="s">
        <v>4180</v>
      </c>
      <c r="J379" t="s">
        <v>2830</v>
      </c>
      <c r="M379" t="s">
        <v>4417</v>
      </c>
      <c r="N379" t="s">
        <v>4734</v>
      </c>
      <c r="O379" t="s">
        <v>2830</v>
      </c>
      <c r="P379" t="s">
        <v>5136</v>
      </c>
      <c r="R379" t="s">
        <v>5412</v>
      </c>
      <c r="S379" t="s">
        <v>5779</v>
      </c>
      <c r="AB379" s="1"/>
      <c r="AE379" t="s">
        <v>5900</v>
      </c>
      <c r="AF379" t="s">
        <v>5981</v>
      </c>
      <c r="AG379" t="s">
        <v>5988</v>
      </c>
    </row>
    <row r="380" spans="1:33" x14ac:dyDescent="0.3">
      <c r="A380" s="4">
        <v>424</v>
      </c>
      <c r="B380" s="6" t="s">
        <v>3157</v>
      </c>
      <c r="C380" t="s">
        <v>3285</v>
      </c>
      <c r="D380" t="s">
        <v>3630</v>
      </c>
      <c r="F380" t="s">
        <v>3880</v>
      </c>
      <c r="G380" s="1"/>
      <c r="H380">
        <v>2020</v>
      </c>
      <c r="I380" t="s">
        <v>4181</v>
      </c>
      <c r="J380" t="s">
        <v>2830</v>
      </c>
      <c r="K380">
        <v>41</v>
      </c>
      <c r="L380">
        <v>54</v>
      </c>
      <c r="M380" t="s">
        <v>4418</v>
      </c>
      <c r="N380" t="s">
        <v>4691</v>
      </c>
      <c r="O380" t="s">
        <v>4901</v>
      </c>
      <c r="P380" t="s">
        <v>5137</v>
      </c>
      <c r="R380" t="s">
        <v>5413</v>
      </c>
      <c r="S380" t="s">
        <v>5780</v>
      </c>
      <c r="AB380" s="1"/>
      <c r="AE380" t="s">
        <v>5894</v>
      </c>
      <c r="AF380" t="s">
        <v>5982</v>
      </c>
      <c r="AG380" t="s">
        <v>5988</v>
      </c>
    </row>
    <row r="381" spans="1:33" x14ac:dyDescent="0.3">
      <c r="A381" s="3">
        <v>425</v>
      </c>
      <c r="B381" s="3" t="s">
        <v>3157</v>
      </c>
      <c r="C381" t="s">
        <v>3286</v>
      </c>
      <c r="D381" t="s">
        <v>3631</v>
      </c>
      <c r="F381" t="s">
        <v>3955</v>
      </c>
      <c r="G381" s="1"/>
      <c r="H381">
        <v>2020</v>
      </c>
      <c r="I381" t="s">
        <v>2830</v>
      </c>
      <c r="J381" t="s">
        <v>2830</v>
      </c>
      <c r="K381">
        <v>321</v>
      </c>
      <c r="L381">
        <v>334</v>
      </c>
      <c r="M381" t="s">
        <v>4419</v>
      </c>
      <c r="N381" t="s">
        <v>2830</v>
      </c>
      <c r="O381" t="s">
        <v>4902</v>
      </c>
      <c r="P381" t="s">
        <v>2830</v>
      </c>
      <c r="R381" t="s">
        <v>5414</v>
      </c>
      <c r="S381" t="s">
        <v>2830</v>
      </c>
      <c r="AB381" s="1"/>
      <c r="AE381" t="s">
        <v>5935</v>
      </c>
      <c r="AF381" t="s">
        <v>5982</v>
      </c>
      <c r="AG381" t="s">
        <v>5988</v>
      </c>
    </row>
    <row r="382" spans="1:33" x14ac:dyDescent="0.3">
      <c r="A382" s="4">
        <v>426</v>
      </c>
      <c r="B382" s="6" t="s">
        <v>3157</v>
      </c>
      <c r="C382" t="s">
        <v>3287</v>
      </c>
      <c r="D382" t="s">
        <v>3518</v>
      </c>
      <c r="F382" t="s">
        <v>3923</v>
      </c>
      <c r="G382" s="1"/>
      <c r="H382">
        <v>2020</v>
      </c>
      <c r="I382" t="s">
        <v>4182</v>
      </c>
      <c r="J382" t="s">
        <v>2830</v>
      </c>
      <c r="M382" t="s">
        <v>4420</v>
      </c>
      <c r="N382" t="s">
        <v>4715</v>
      </c>
      <c r="O382" t="s">
        <v>4903</v>
      </c>
      <c r="P382" t="s">
        <v>2830</v>
      </c>
      <c r="R382" t="s">
        <v>5415</v>
      </c>
      <c r="S382" t="s">
        <v>2830</v>
      </c>
      <c r="AB382" s="1"/>
      <c r="AE382" t="s">
        <v>5936</v>
      </c>
      <c r="AF382" t="s">
        <v>5983</v>
      </c>
      <c r="AG382" t="s">
        <v>5988</v>
      </c>
    </row>
    <row r="383" spans="1:33" x14ac:dyDescent="0.3">
      <c r="A383" s="3">
        <v>427</v>
      </c>
      <c r="B383" s="3" t="s">
        <v>3157</v>
      </c>
      <c r="C383" t="s">
        <v>3288</v>
      </c>
      <c r="D383" t="s">
        <v>3632</v>
      </c>
      <c r="F383" t="s">
        <v>3956</v>
      </c>
      <c r="G383" s="1"/>
      <c r="H383">
        <v>2019</v>
      </c>
      <c r="I383" t="s">
        <v>2830</v>
      </c>
      <c r="J383" t="s">
        <v>2830</v>
      </c>
      <c r="K383">
        <v>150</v>
      </c>
      <c r="L383">
        <v>155</v>
      </c>
      <c r="M383" t="s">
        <v>4421</v>
      </c>
      <c r="N383" t="s">
        <v>2830</v>
      </c>
      <c r="O383" t="s">
        <v>4904</v>
      </c>
      <c r="P383" t="s">
        <v>273</v>
      </c>
      <c r="R383" t="s">
        <v>5416</v>
      </c>
      <c r="S383" t="s">
        <v>5781</v>
      </c>
      <c r="AB383" s="1"/>
      <c r="AE383" t="s">
        <v>5897</v>
      </c>
      <c r="AF383" t="s">
        <v>5982</v>
      </c>
      <c r="AG383" t="s">
        <v>5988</v>
      </c>
    </row>
    <row r="384" spans="1:33" x14ac:dyDescent="0.3">
      <c r="A384" s="4">
        <v>428</v>
      </c>
      <c r="B384" s="6" t="s">
        <v>3157</v>
      </c>
      <c r="C384" t="s">
        <v>500</v>
      </c>
      <c r="D384" t="s">
        <v>3633</v>
      </c>
      <c r="F384" t="s">
        <v>503</v>
      </c>
      <c r="G384" s="1"/>
      <c r="H384">
        <v>2019</v>
      </c>
      <c r="I384" t="s">
        <v>2873</v>
      </c>
      <c r="J384" t="s">
        <v>2833</v>
      </c>
      <c r="K384">
        <v>6313</v>
      </c>
      <c r="L384">
        <v>6323</v>
      </c>
      <c r="M384" t="s">
        <v>4422</v>
      </c>
      <c r="N384" t="s">
        <v>4735</v>
      </c>
      <c r="O384" t="s">
        <v>2830</v>
      </c>
      <c r="P384" t="s">
        <v>506</v>
      </c>
      <c r="R384" t="s">
        <v>5417</v>
      </c>
      <c r="S384" t="s">
        <v>5782</v>
      </c>
      <c r="AB384" s="1"/>
      <c r="AE384" t="s">
        <v>5897</v>
      </c>
      <c r="AF384" t="s">
        <v>5981</v>
      </c>
      <c r="AG384" t="s">
        <v>5988</v>
      </c>
    </row>
    <row r="385" spans="1:33" x14ac:dyDescent="0.3">
      <c r="A385" s="3">
        <v>429</v>
      </c>
      <c r="B385" s="3" t="s">
        <v>3157</v>
      </c>
      <c r="C385" t="s">
        <v>3289</v>
      </c>
      <c r="D385" t="s">
        <v>3634</v>
      </c>
      <c r="F385" t="s">
        <v>3927</v>
      </c>
      <c r="G385" s="1"/>
      <c r="H385">
        <v>2019</v>
      </c>
      <c r="I385" t="s">
        <v>2839</v>
      </c>
      <c r="J385" t="s">
        <v>4149</v>
      </c>
      <c r="M385" t="s">
        <v>4423</v>
      </c>
      <c r="N385" t="s">
        <v>4717</v>
      </c>
      <c r="O385" t="s">
        <v>2830</v>
      </c>
      <c r="P385" t="s">
        <v>5138</v>
      </c>
      <c r="R385" t="s">
        <v>5418</v>
      </c>
      <c r="S385" t="s">
        <v>5783</v>
      </c>
      <c r="AB385" s="1"/>
      <c r="AE385" t="s">
        <v>5918</v>
      </c>
      <c r="AF385" t="s">
        <v>5981</v>
      </c>
      <c r="AG385" t="s">
        <v>5988</v>
      </c>
    </row>
    <row r="386" spans="1:33" x14ac:dyDescent="0.3">
      <c r="A386" s="4">
        <v>430</v>
      </c>
      <c r="B386" s="6" t="s">
        <v>3157</v>
      </c>
      <c r="C386" t="s">
        <v>2254</v>
      </c>
      <c r="D386" t="s">
        <v>3635</v>
      </c>
      <c r="F386" t="s">
        <v>3957</v>
      </c>
      <c r="G386" s="1"/>
      <c r="H386">
        <v>2019</v>
      </c>
      <c r="I386" t="s">
        <v>2830</v>
      </c>
      <c r="J386" t="s">
        <v>2830</v>
      </c>
      <c r="K386">
        <v>107</v>
      </c>
      <c r="L386">
        <v>115</v>
      </c>
      <c r="M386" t="s">
        <v>4424</v>
      </c>
      <c r="N386" t="s">
        <v>2830</v>
      </c>
      <c r="O386" t="s">
        <v>4905</v>
      </c>
      <c r="P386" t="s">
        <v>2260</v>
      </c>
      <c r="R386" t="s">
        <v>5419</v>
      </c>
      <c r="S386" t="s">
        <v>5784</v>
      </c>
      <c r="AB386" s="1"/>
      <c r="AE386" t="s">
        <v>5897</v>
      </c>
      <c r="AF386" t="s">
        <v>5982</v>
      </c>
      <c r="AG386" t="s">
        <v>5988</v>
      </c>
    </row>
    <row r="387" spans="1:33" x14ac:dyDescent="0.3">
      <c r="A387" s="3">
        <v>431</v>
      </c>
      <c r="B387" s="3" t="s">
        <v>3157</v>
      </c>
      <c r="C387" t="s">
        <v>3290</v>
      </c>
      <c r="D387" t="s">
        <v>3636</v>
      </c>
      <c r="F387" t="s">
        <v>3958</v>
      </c>
      <c r="G387" s="1"/>
      <c r="H387">
        <v>2019</v>
      </c>
      <c r="I387" t="s">
        <v>2830</v>
      </c>
      <c r="J387" t="s">
        <v>2830</v>
      </c>
      <c r="K387">
        <v>337</v>
      </c>
      <c r="L387">
        <v>350</v>
      </c>
      <c r="M387" t="s">
        <v>4425</v>
      </c>
      <c r="N387" t="s">
        <v>2830</v>
      </c>
      <c r="O387" t="s">
        <v>4906</v>
      </c>
      <c r="P387" t="s">
        <v>784</v>
      </c>
      <c r="R387" t="s">
        <v>5420</v>
      </c>
      <c r="S387" t="s">
        <v>5785</v>
      </c>
      <c r="AB387" s="1"/>
      <c r="AE387" t="s">
        <v>5897</v>
      </c>
      <c r="AF387" t="s">
        <v>5982</v>
      </c>
      <c r="AG387" t="s">
        <v>5988</v>
      </c>
    </row>
    <row r="388" spans="1:33" x14ac:dyDescent="0.3">
      <c r="A388" s="4">
        <v>432</v>
      </c>
      <c r="B388" s="6" t="s">
        <v>3157</v>
      </c>
      <c r="C388" t="s">
        <v>3291</v>
      </c>
      <c r="D388" t="s">
        <v>3637</v>
      </c>
      <c r="F388" t="s">
        <v>3959</v>
      </c>
      <c r="G388" s="1"/>
      <c r="H388">
        <v>2019</v>
      </c>
      <c r="I388" t="s">
        <v>2830</v>
      </c>
      <c r="J388" t="s">
        <v>2830</v>
      </c>
      <c r="K388">
        <v>128</v>
      </c>
      <c r="L388">
        <v>135</v>
      </c>
      <c r="M388" t="s">
        <v>4426</v>
      </c>
      <c r="N388" t="s">
        <v>4736</v>
      </c>
      <c r="O388" t="s">
        <v>4907</v>
      </c>
      <c r="P388" t="s">
        <v>1655</v>
      </c>
      <c r="R388" t="s">
        <v>5421</v>
      </c>
      <c r="S388" t="s">
        <v>5786</v>
      </c>
      <c r="AB388" s="1"/>
      <c r="AE388" t="s">
        <v>5937</v>
      </c>
      <c r="AF388" t="s">
        <v>5982</v>
      </c>
      <c r="AG388" t="s">
        <v>5988</v>
      </c>
    </row>
    <row r="389" spans="1:33" x14ac:dyDescent="0.3">
      <c r="A389" s="3">
        <v>433</v>
      </c>
      <c r="B389" s="3" t="s">
        <v>3157</v>
      </c>
      <c r="C389" t="s">
        <v>3292</v>
      </c>
      <c r="D389" t="s">
        <v>3638</v>
      </c>
      <c r="F389" t="s">
        <v>3960</v>
      </c>
      <c r="G389" s="1"/>
      <c r="H389">
        <v>2019</v>
      </c>
      <c r="I389" t="s">
        <v>4183</v>
      </c>
      <c r="J389" t="s">
        <v>2891</v>
      </c>
      <c r="M389" t="s">
        <v>4427</v>
      </c>
      <c r="N389" t="s">
        <v>4737</v>
      </c>
      <c r="O389" t="s">
        <v>2830</v>
      </c>
      <c r="P389" t="s">
        <v>5139</v>
      </c>
      <c r="R389" t="s">
        <v>5422</v>
      </c>
      <c r="S389" t="s">
        <v>2830</v>
      </c>
      <c r="AB389" s="1"/>
      <c r="AE389" t="s">
        <v>5938</v>
      </c>
      <c r="AF389" t="s">
        <v>5982</v>
      </c>
      <c r="AG389" t="s">
        <v>5988</v>
      </c>
    </row>
    <row r="390" spans="1:33" x14ac:dyDescent="0.3">
      <c r="A390" s="4">
        <v>434</v>
      </c>
      <c r="B390" s="6" t="s">
        <v>3157</v>
      </c>
      <c r="C390" t="s">
        <v>3293</v>
      </c>
      <c r="D390" t="s">
        <v>3639</v>
      </c>
      <c r="F390" t="s">
        <v>3961</v>
      </c>
      <c r="G390" s="1"/>
      <c r="H390">
        <v>2019</v>
      </c>
      <c r="I390" t="s">
        <v>2910</v>
      </c>
      <c r="J390" t="s">
        <v>2830</v>
      </c>
      <c r="M390" t="s">
        <v>4428</v>
      </c>
      <c r="N390" t="s">
        <v>4738</v>
      </c>
      <c r="O390" t="s">
        <v>2830</v>
      </c>
      <c r="P390" t="s">
        <v>5140</v>
      </c>
      <c r="R390" t="s">
        <v>5423</v>
      </c>
      <c r="S390" t="s">
        <v>2830</v>
      </c>
      <c r="AB390" s="1"/>
      <c r="AE390" t="s">
        <v>5939</v>
      </c>
      <c r="AF390" t="s">
        <v>5982</v>
      </c>
      <c r="AG390" t="s">
        <v>5988</v>
      </c>
    </row>
    <row r="391" spans="1:33" x14ac:dyDescent="0.3">
      <c r="A391" s="3">
        <v>435</v>
      </c>
      <c r="B391" s="3" t="s">
        <v>3157</v>
      </c>
      <c r="C391" t="s">
        <v>3294</v>
      </c>
      <c r="D391" t="s">
        <v>3640</v>
      </c>
      <c r="F391" t="s">
        <v>3962</v>
      </c>
      <c r="G391" s="1"/>
      <c r="H391">
        <v>2019</v>
      </c>
      <c r="I391" t="s">
        <v>2830</v>
      </c>
      <c r="J391" t="s">
        <v>2830</v>
      </c>
      <c r="K391">
        <v>2270</v>
      </c>
      <c r="L391">
        <v>2277</v>
      </c>
      <c r="M391" t="s">
        <v>4429</v>
      </c>
      <c r="N391" t="s">
        <v>2830</v>
      </c>
      <c r="O391" t="s">
        <v>4908</v>
      </c>
      <c r="P391" t="s">
        <v>1250</v>
      </c>
      <c r="R391" t="s">
        <v>5424</v>
      </c>
      <c r="S391" t="s">
        <v>5787</v>
      </c>
      <c r="AB391" s="1"/>
      <c r="AE391" t="s">
        <v>5897</v>
      </c>
      <c r="AF391" t="s">
        <v>5982</v>
      </c>
      <c r="AG391" t="s">
        <v>5988</v>
      </c>
    </row>
    <row r="392" spans="1:33" x14ac:dyDescent="0.3">
      <c r="A392" s="4">
        <v>436</v>
      </c>
      <c r="B392" s="6" t="s">
        <v>3157</v>
      </c>
      <c r="C392" t="s">
        <v>1877</v>
      </c>
      <c r="D392" t="s">
        <v>3641</v>
      </c>
      <c r="F392" t="s">
        <v>3963</v>
      </c>
      <c r="G392" s="1"/>
      <c r="H392">
        <v>2019</v>
      </c>
      <c r="I392" t="s">
        <v>2959</v>
      </c>
      <c r="J392" t="s">
        <v>2868</v>
      </c>
      <c r="K392">
        <v>32</v>
      </c>
      <c r="L392">
        <v>37</v>
      </c>
      <c r="M392" t="s">
        <v>4430</v>
      </c>
      <c r="N392" t="s">
        <v>4739</v>
      </c>
      <c r="O392" t="s">
        <v>2830</v>
      </c>
      <c r="P392" t="s">
        <v>1883</v>
      </c>
      <c r="R392" t="s">
        <v>5425</v>
      </c>
      <c r="S392" t="s">
        <v>2830</v>
      </c>
      <c r="AB392" s="1"/>
      <c r="AE392" t="s">
        <v>5897</v>
      </c>
      <c r="AF392" t="s">
        <v>5981</v>
      </c>
      <c r="AG392" t="s">
        <v>5988</v>
      </c>
    </row>
    <row r="393" spans="1:33" x14ac:dyDescent="0.3">
      <c r="A393" s="3">
        <v>437</v>
      </c>
      <c r="B393" s="3" t="s">
        <v>3157</v>
      </c>
      <c r="C393" t="s">
        <v>3295</v>
      </c>
      <c r="D393" t="s">
        <v>3642</v>
      </c>
      <c r="F393" t="s">
        <v>3964</v>
      </c>
      <c r="G393" s="1"/>
      <c r="H393">
        <v>2019</v>
      </c>
      <c r="I393" t="s">
        <v>2830</v>
      </c>
      <c r="J393" t="s">
        <v>2830</v>
      </c>
      <c r="K393">
        <v>194</v>
      </c>
      <c r="L393">
        <v>199</v>
      </c>
      <c r="M393" t="s">
        <v>4431</v>
      </c>
      <c r="N393" t="s">
        <v>2830</v>
      </c>
      <c r="O393" t="s">
        <v>4909</v>
      </c>
      <c r="P393" t="s">
        <v>5141</v>
      </c>
      <c r="R393" t="s">
        <v>5426</v>
      </c>
      <c r="S393" t="s">
        <v>5788</v>
      </c>
      <c r="AB393" s="1"/>
      <c r="AE393" t="s">
        <v>5897</v>
      </c>
      <c r="AF393" t="s">
        <v>5982</v>
      </c>
      <c r="AG393" t="s">
        <v>5988</v>
      </c>
    </row>
    <row r="394" spans="1:33" x14ac:dyDescent="0.3">
      <c r="A394" s="4">
        <v>438</v>
      </c>
      <c r="B394" s="6" t="s">
        <v>3157</v>
      </c>
      <c r="C394" t="s">
        <v>3296</v>
      </c>
      <c r="D394" t="s">
        <v>3643</v>
      </c>
      <c r="F394" t="s">
        <v>3965</v>
      </c>
      <c r="G394" s="1"/>
      <c r="H394">
        <v>2019</v>
      </c>
      <c r="I394" t="s">
        <v>4158</v>
      </c>
      <c r="J394" t="s">
        <v>2833</v>
      </c>
      <c r="M394" t="s">
        <v>4432</v>
      </c>
      <c r="N394" t="s">
        <v>4740</v>
      </c>
      <c r="O394" t="s">
        <v>2830</v>
      </c>
      <c r="P394" t="s">
        <v>5142</v>
      </c>
      <c r="R394" t="s">
        <v>5427</v>
      </c>
      <c r="S394" t="s">
        <v>2830</v>
      </c>
      <c r="AB394" s="1"/>
      <c r="AE394" t="s">
        <v>5940</v>
      </c>
      <c r="AF394" t="s">
        <v>5981</v>
      </c>
      <c r="AG394" t="s">
        <v>5988</v>
      </c>
    </row>
    <row r="395" spans="1:33" x14ac:dyDescent="0.3">
      <c r="A395" s="3">
        <v>439</v>
      </c>
      <c r="B395" s="3" t="s">
        <v>3157</v>
      </c>
      <c r="C395" t="s">
        <v>563</v>
      </c>
      <c r="D395" t="s">
        <v>3644</v>
      </c>
      <c r="F395" t="s">
        <v>3966</v>
      </c>
      <c r="G395" s="1"/>
      <c r="H395">
        <v>2019</v>
      </c>
      <c r="I395" t="s">
        <v>2830</v>
      </c>
      <c r="J395" t="s">
        <v>2830</v>
      </c>
      <c r="K395">
        <v>121</v>
      </c>
      <c r="L395">
        <v>130</v>
      </c>
      <c r="M395" t="s">
        <v>4433</v>
      </c>
      <c r="N395" t="s">
        <v>2830</v>
      </c>
      <c r="O395" t="s">
        <v>4910</v>
      </c>
      <c r="P395" t="s">
        <v>569</v>
      </c>
      <c r="R395" t="s">
        <v>5428</v>
      </c>
      <c r="S395" t="s">
        <v>5789</v>
      </c>
      <c r="AB395" s="1"/>
      <c r="AE395" t="s">
        <v>5897</v>
      </c>
      <c r="AF395" t="s">
        <v>5982</v>
      </c>
      <c r="AG395" t="s">
        <v>5988</v>
      </c>
    </row>
    <row r="396" spans="1:33" x14ac:dyDescent="0.3">
      <c r="A396" s="4">
        <v>440</v>
      </c>
      <c r="B396" s="6" t="s">
        <v>3157</v>
      </c>
      <c r="C396" t="s">
        <v>3297</v>
      </c>
      <c r="D396" t="s">
        <v>3645</v>
      </c>
      <c r="F396" t="s">
        <v>3967</v>
      </c>
      <c r="G396" s="1"/>
      <c r="H396">
        <v>2019</v>
      </c>
      <c r="I396" t="s">
        <v>2830</v>
      </c>
      <c r="J396" t="s">
        <v>2830</v>
      </c>
      <c r="K396">
        <v>132</v>
      </c>
      <c r="L396">
        <v>136</v>
      </c>
      <c r="M396" t="s">
        <v>4434</v>
      </c>
      <c r="N396" t="s">
        <v>2830</v>
      </c>
      <c r="O396" t="s">
        <v>4911</v>
      </c>
      <c r="P396" t="s">
        <v>5143</v>
      </c>
      <c r="R396" t="s">
        <v>5429</v>
      </c>
      <c r="S396" t="s">
        <v>5790</v>
      </c>
      <c r="AB396" s="1"/>
      <c r="AE396" t="s">
        <v>5897</v>
      </c>
      <c r="AF396" t="s">
        <v>5982</v>
      </c>
      <c r="AG396" t="s">
        <v>5988</v>
      </c>
    </row>
    <row r="397" spans="1:33" x14ac:dyDescent="0.3">
      <c r="A397" s="3">
        <v>441</v>
      </c>
      <c r="B397" s="3" t="s">
        <v>3157</v>
      </c>
      <c r="C397" t="s">
        <v>3298</v>
      </c>
      <c r="D397" t="s">
        <v>3646</v>
      </c>
      <c r="F397" t="s">
        <v>3932</v>
      </c>
      <c r="G397" s="1"/>
      <c r="H397">
        <v>2019</v>
      </c>
      <c r="I397" t="s">
        <v>2945</v>
      </c>
      <c r="J397" t="s">
        <v>2830</v>
      </c>
      <c r="K397">
        <v>18</v>
      </c>
      <c r="L397">
        <v>32</v>
      </c>
      <c r="M397" t="s">
        <v>4435</v>
      </c>
      <c r="N397" t="s">
        <v>4721</v>
      </c>
      <c r="O397" t="s">
        <v>2830</v>
      </c>
      <c r="P397" t="s">
        <v>5144</v>
      </c>
      <c r="R397" t="s">
        <v>5430</v>
      </c>
      <c r="S397" t="s">
        <v>5791</v>
      </c>
      <c r="AB397" s="1"/>
      <c r="AE397" t="s">
        <v>5899</v>
      </c>
      <c r="AF397" t="s">
        <v>5981</v>
      </c>
      <c r="AG397" t="s">
        <v>5988</v>
      </c>
    </row>
    <row r="398" spans="1:33" x14ac:dyDescent="0.3">
      <c r="A398" s="4">
        <v>442</v>
      </c>
      <c r="B398" s="6" t="s">
        <v>3157</v>
      </c>
      <c r="C398" t="s">
        <v>3299</v>
      </c>
      <c r="D398" t="s">
        <v>3647</v>
      </c>
      <c r="F398" t="s">
        <v>3968</v>
      </c>
      <c r="G398" s="1"/>
      <c r="H398">
        <v>2019</v>
      </c>
      <c r="I398" t="s">
        <v>2863</v>
      </c>
      <c r="J398" t="s">
        <v>2830</v>
      </c>
      <c r="K398">
        <v>48</v>
      </c>
      <c r="L398">
        <v>68</v>
      </c>
      <c r="M398" t="s">
        <v>4436</v>
      </c>
      <c r="N398" t="s">
        <v>4741</v>
      </c>
      <c r="O398" t="s">
        <v>2830</v>
      </c>
      <c r="P398" t="s">
        <v>5145</v>
      </c>
      <c r="R398" t="s">
        <v>5431</v>
      </c>
      <c r="S398" t="s">
        <v>5792</v>
      </c>
      <c r="AB398" s="1"/>
      <c r="AE398" t="s">
        <v>5899</v>
      </c>
      <c r="AF398" t="s">
        <v>5981</v>
      </c>
      <c r="AG398" t="s">
        <v>5988</v>
      </c>
    </row>
    <row r="399" spans="1:33" x14ac:dyDescent="0.3">
      <c r="A399" s="3">
        <v>443</v>
      </c>
      <c r="B399" s="3" t="s">
        <v>3157</v>
      </c>
      <c r="C399" t="s">
        <v>575</v>
      </c>
      <c r="D399" t="s">
        <v>3648</v>
      </c>
      <c r="F399" t="s">
        <v>3969</v>
      </c>
      <c r="G399" s="1"/>
      <c r="H399">
        <v>2019</v>
      </c>
      <c r="I399" t="s">
        <v>2830</v>
      </c>
      <c r="J399" t="s">
        <v>2830</v>
      </c>
      <c r="K399">
        <v>781</v>
      </c>
      <c r="L399">
        <v>788</v>
      </c>
      <c r="M399" t="s">
        <v>4437</v>
      </c>
      <c r="N399" t="s">
        <v>2830</v>
      </c>
      <c r="O399" t="s">
        <v>4912</v>
      </c>
      <c r="P399" t="s">
        <v>581</v>
      </c>
      <c r="R399" t="s">
        <v>5432</v>
      </c>
      <c r="S399" t="s">
        <v>5793</v>
      </c>
      <c r="AB399" s="1"/>
      <c r="AE399" t="s">
        <v>5897</v>
      </c>
      <c r="AF399" t="s">
        <v>5982</v>
      </c>
      <c r="AG399" t="s">
        <v>5988</v>
      </c>
    </row>
    <row r="400" spans="1:33" x14ac:dyDescent="0.3">
      <c r="A400" s="4">
        <v>444</v>
      </c>
      <c r="B400" s="6" t="s">
        <v>3157</v>
      </c>
      <c r="C400" t="s">
        <v>981</v>
      </c>
      <c r="D400" t="s">
        <v>3649</v>
      </c>
      <c r="F400" t="s">
        <v>3969</v>
      </c>
      <c r="G400" s="1"/>
      <c r="H400">
        <v>2019</v>
      </c>
      <c r="I400" t="s">
        <v>2830</v>
      </c>
      <c r="J400" t="s">
        <v>2830</v>
      </c>
      <c r="K400">
        <v>1177</v>
      </c>
      <c r="L400">
        <v>1182</v>
      </c>
      <c r="M400" t="s">
        <v>4438</v>
      </c>
      <c r="N400" t="s">
        <v>2830</v>
      </c>
      <c r="O400" t="s">
        <v>4912</v>
      </c>
      <c r="P400" t="s">
        <v>985</v>
      </c>
      <c r="R400" t="s">
        <v>5433</v>
      </c>
      <c r="S400" t="s">
        <v>5794</v>
      </c>
      <c r="AB400" s="1"/>
      <c r="AE400" t="s">
        <v>5897</v>
      </c>
      <c r="AF400" t="s">
        <v>5982</v>
      </c>
      <c r="AG400" t="s">
        <v>5988</v>
      </c>
    </row>
    <row r="401" spans="1:33" x14ac:dyDescent="0.3">
      <c r="A401" s="3">
        <v>445</v>
      </c>
      <c r="B401" s="3" t="s">
        <v>3157</v>
      </c>
      <c r="C401" t="s">
        <v>3300</v>
      </c>
      <c r="D401" t="s">
        <v>3650</v>
      </c>
      <c r="F401" t="s">
        <v>3970</v>
      </c>
      <c r="G401" s="1"/>
      <c r="H401">
        <v>2019</v>
      </c>
      <c r="I401" t="s">
        <v>2830</v>
      </c>
      <c r="J401" t="s">
        <v>2830</v>
      </c>
      <c r="K401">
        <v>1</v>
      </c>
      <c r="L401">
        <v>473</v>
      </c>
      <c r="M401" t="s">
        <v>4439</v>
      </c>
      <c r="N401" t="s">
        <v>2830</v>
      </c>
      <c r="O401" t="s">
        <v>4913</v>
      </c>
      <c r="P401" t="s">
        <v>5146</v>
      </c>
      <c r="R401" t="s">
        <v>5434</v>
      </c>
      <c r="S401" t="s">
        <v>2830</v>
      </c>
      <c r="AB401" s="1"/>
      <c r="AE401" t="s">
        <v>5941</v>
      </c>
      <c r="AF401" t="s">
        <v>5986</v>
      </c>
      <c r="AG401" t="s">
        <v>5988</v>
      </c>
    </row>
    <row r="402" spans="1:33" x14ac:dyDescent="0.3">
      <c r="A402" s="4">
        <v>446</v>
      </c>
      <c r="B402" s="6" t="s">
        <v>3157</v>
      </c>
      <c r="C402" t="s">
        <v>3301</v>
      </c>
      <c r="D402" t="s">
        <v>3651</v>
      </c>
      <c r="F402" t="s">
        <v>3971</v>
      </c>
      <c r="G402" s="1"/>
      <c r="H402">
        <v>2019</v>
      </c>
      <c r="I402" t="s">
        <v>2830</v>
      </c>
      <c r="J402" t="s">
        <v>2830</v>
      </c>
      <c r="M402" t="s">
        <v>4440</v>
      </c>
      <c r="N402" t="s">
        <v>2830</v>
      </c>
      <c r="O402" t="s">
        <v>4914</v>
      </c>
      <c r="P402" t="s">
        <v>5147</v>
      </c>
      <c r="R402" t="s">
        <v>5435</v>
      </c>
      <c r="S402" t="s">
        <v>5795</v>
      </c>
      <c r="AB402" s="1"/>
      <c r="AE402" t="s">
        <v>5912</v>
      </c>
      <c r="AF402" t="s">
        <v>5982</v>
      </c>
      <c r="AG402" t="s">
        <v>5988</v>
      </c>
    </row>
    <row r="403" spans="1:33" x14ac:dyDescent="0.3">
      <c r="A403" s="3">
        <v>447</v>
      </c>
      <c r="B403" s="3" t="s">
        <v>3157</v>
      </c>
      <c r="C403" t="s">
        <v>3302</v>
      </c>
      <c r="D403" t="s">
        <v>3652</v>
      </c>
      <c r="F403" t="s">
        <v>3972</v>
      </c>
      <c r="G403" s="1"/>
      <c r="H403">
        <v>2019</v>
      </c>
      <c r="I403" t="s">
        <v>4184</v>
      </c>
      <c r="J403" t="s">
        <v>2830</v>
      </c>
      <c r="K403">
        <v>473</v>
      </c>
      <c r="L403">
        <v>492</v>
      </c>
      <c r="M403" t="s">
        <v>4441</v>
      </c>
      <c r="N403" t="s">
        <v>2830</v>
      </c>
      <c r="O403" t="s">
        <v>4915</v>
      </c>
      <c r="P403" t="s">
        <v>5148</v>
      </c>
      <c r="R403" t="s">
        <v>5436</v>
      </c>
      <c r="S403" t="s">
        <v>5796</v>
      </c>
      <c r="AB403" s="1"/>
      <c r="AE403" t="s">
        <v>5923</v>
      </c>
      <c r="AF403" t="s">
        <v>5984</v>
      </c>
      <c r="AG403" t="s">
        <v>5988</v>
      </c>
    </row>
    <row r="404" spans="1:33" x14ac:dyDescent="0.3">
      <c r="A404" s="4">
        <v>448</v>
      </c>
      <c r="B404" s="6" t="s">
        <v>3157</v>
      </c>
      <c r="C404" t="s">
        <v>2682</v>
      </c>
      <c r="D404" t="s">
        <v>3653</v>
      </c>
      <c r="F404" t="s">
        <v>146</v>
      </c>
      <c r="G404" s="1"/>
      <c r="H404">
        <v>2019</v>
      </c>
      <c r="I404" t="s">
        <v>2887</v>
      </c>
      <c r="J404" t="s">
        <v>2830</v>
      </c>
      <c r="K404">
        <v>169657</v>
      </c>
      <c r="L404">
        <v>169676</v>
      </c>
      <c r="M404" t="s">
        <v>4442</v>
      </c>
      <c r="N404" t="s">
        <v>4680</v>
      </c>
      <c r="O404" t="s">
        <v>2830</v>
      </c>
      <c r="P404" t="s">
        <v>2686</v>
      </c>
      <c r="R404" t="s">
        <v>5437</v>
      </c>
      <c r="S404" t="s">
        <v>5797</v>
      </c>
      <c r="AB404" s="1"/>
      <c r="AE404" t="s">
        <v>5897</v>
      </c>
      <c r="AF404" t="s">
        <v>5981</v>
      </c>
      <c r="AG404" t="s">
        <v>5988</v>
      </c>
    </row>
    <row r="405" spans="1:33" x14ac:dyDescent="0.3">
      <c r="A405" s="3">
        <v>449</v>
      </c>
      <c r="B405" s="3" t="s">
        <v>3157</v>
      </c>
      <c r="C405" t="s">
        <v>3303</v>
      </c>
      <c r="D405" t="s">
        <v>3654</v>
      </c>
      <c r="F405" t="s">
        <v>3864</v>
      </c>
      <c r="G405" s="1"/>
      <c r="H405">
        <v>2019</v>
      </c>
      <c r="I405" t="s">
        <v>4185</v>
      </c>
      <c r="J405" t="s">
        <v>2830</v>
      </c>
      <c r="K405">
        <v>63</v>
      </c>
      <c r="L405">
        <v>78</v>
      </c>
      <c r="M405" t="s">
        <v>4443</v>
      </c>
      <c r="N405" t="s">
        <v>4677</v>
      </c>
      <c r="O405" t="s">
        <v>4916</v>
      </c>
      <c r="P405" t="s">
        <v>5149</v>
      </c>
      <c r="R405" t="s">
        <v>5438</v>
      </c>
      <c r="S405" t="s">
        <v>5798</v>
      </c>
      <c r="AB405" s="1"/>
      <c r="AE405" t="s">
        <v>5894</v>
      </c>
      <c r="AF405" t="s">
        <v>5982</v>
      </c>
      <c r="AG405" t="s">
        <v>5988</v>
      </c>
    </row>
    <row r="406" spans="1:33" x14ac:dyDescent="0.3">
      <c r="A406" s="4">
        <v>450</v>
      </c>
      <c r="B406" s="6" t="s">
        <v>3157</v>
      </c>
      <c r="C406" t="s">
        <v>3304</v>
      </c>
      <c r="D406" t="s">
        <v>3655</v>
      </c>
      <c r="F406" t="s">
        <v>3973</v>
      </c>
      <c r="G406" s="1"/>
      <c r="H406">
        <v>2019</v>
      </c>
      <c r="I406" t="s">
        <v>2830</v>
      </c>
      <c r="J406" t="s">
        <v>2830</v>
      </c>
      <c r="K406">
        <v>313</v>
      </c>
      <c r="L406">
        <v>326</v>
      </c>
      <c r="M406" t="s">
        <v>4444</v>
      </c>
      <c r="N406" t="s">
        <v>2830</v>
      </c>
      <c r="O406" t="s">
        <v>4917</v>
      </c>
      <c r="P406" t="s">
        <v>2830</v>
      </c>
      <c r="R406" t="s">
        <v>5439</v>
      </c>
      <c r="S406" t="s">
        <v>2830</v>
      </c>
      <c r="AB406" s="1"/>
      <c r="AE406" t="s">
        <v>5935</v>
      </c>
      <c r="AF406" t="s">
        <v>5982</v>
      </c>
      <c r="AG406" t="s">
        <v>5988</v>
      </c>
    </row>
    <row r="407" spans="1:33" x14ac:dyDescent="0.3">
      <c r="A407" s="3">
        <v>451</v>
      </c>
      <c r="B407" s="3" t="s">
        <v>3157</v>
      </c>
      <c r="C407" t="s">
        <v>3305</v>
      </c>
      <c r="D407" t="s">
        <v>3656</v>
      </c>
      <c r="F407" t="s">
        <v>3974</v>
      </c>
      <c r="G407" s="1"/>
      <c r="H407">
        <v>2019</v>
      </c>
      <c r="I407" t="s">
        <v>2887</v>
      </c>
      <c r="J407" t="s">
        <v>2869</v>
      </c>
      <c r="K407">
        <v>171</v>
      </c>
      <c r="L407">
        <v>184</v>
      </c>
      <c r="M407" t="s">
        <v>4445</v>
      </c>
      <c r="N407" t="s">
        <v>4742</v>
      </c>
      <c r="O407" t="s">
        <v>2830</v>
      </c>
      <c r="P407" t="s">
        <v>5150</v>
      </c>
      <c r="R407" t="s">
        <v>5440</v>
      </c>
      <c r="S407" t="s">
        <v>5799</v>
      </c>
      <c r="AB407" s="1"/>
      <c r="AE407" t="s">
        <v>5942</v>
      </c>
      <c r="AF407" t="s">
        <v>5981</v>
      </c>
      <c r="AG407" t="s">
        <v>5988</v>
      </c>
    </row>
    <row r="408" spans="1:33" x14ac:dyDescent="0.3">
      <c r="A408" s="4">
        <v>452</v>
      </c>
      <c r="B408" s="6" t="s">
        <v>3157</v>
      </c>
      <c r="C408" t="s">
        <v>3306</v>
      </c>
      <c r="D408" t="s">
        <v>3657</v>
      </c>
      <c r="F408" t="s">
        <v>3975</v>
      </c>
      <c r="G408" s="1"/>
      <c r="H408">
        <v>2019</v>
      </c>
      <c r="I408" t="s">
        <v>4186</v>
      </c>
      <c r="J408" t="s">
        <v>2883</v>
      </c>
      <c r="K408">
        <v>925</v>
      </c>
      <c r="L408">
        <v>945</v>
      </c>
      <c r="M408" t="s">
        <v>4446</v>
      </c>
      <c r="N408" t="s">
        <v>4743</v>
      </c>
      <c r="O408" t="s">
        <v>2830</v>
      </c>
      <c r="P408" t="s">
        <v>2830</v>
      </c>
      <c r="R408" t="s">
        <v>5441</v>
      </c>
      <c r="S408" t="s">
        <v>5800</v>
      </c>
      <c r="AB408" s="1"/>
      <c r="AE408" t="s">
        <v>5943</v>
      </c>
      <c r="AF408" t="s">
        <v>5981</v>
      </c>
      <c r="AG408" t="s">
        <v>5988</v>
      </c>
    </row>
    <row r="409" spans="1:33" x14ac:dyDescent="0.3">
      <c r="A409" s="3">
        <v>453</v>
      </c>
      <c r="B409" s="3" t="s">
        <v>3157</v>
      </c>
      <c r="C409" t="s">
        <v>3307</v>
      </c>
      <c r="D409" t="s">
        <v>3658</v>
      </c>
      <c r="F409" t="s">
        <v>3870</v>
      </c>
      <c r="G409" s="1"/>
      <c r="H409">
        <v>2019</v>
      </c>
      <c r="I409" t="s">
        <v>4187</v>
      </c>
      <c r="J409" t="s">
        <v>2830</v>
      </c>
      <c r="M409" t="s">
        <v>4447</v>
      </c>
      <c r="N409" t="s">
        <v>2830</v>
      </c>
      <c r="O409" t="s">
        <v>4918</v>
      </c>
      <c r="P409" t="s">
        <v>5151</v>
      </c>
      <c r="R409" t="s">
        <v>5442</v>
      </c>
      <c r="S409" t="s">
        <v>2830</v>
      </c>
      <c r="AB409" s="1"/>
      <c r="AE409" t="s">
        <v>5903</v>
      </c>
      <c r="AF409" t="s">
        <v>5982</v>
      </c>
      <c r="AG409" t="s">
        <v>5988</v>
      </c>
    </row>
    <row r="410" spans="1:33" x14ac:dyDescent="0.3">
      <c r="A410" s="4">
        <v>454</v>
      </c>
      <c r="B410" s="6" t="s">
        <v>3157</v>
      </c>
      <c r="C410" t="s">
        <v>3308</v>
      </c>
      <c r="D410" t="s">
        <v>3518</v>
      </c>
      <c r="F410" t="s">
        <v>3976</v>
      </c>
      <c r="G410" s="1"/>
      <c r="H410">
        <v>2019</v>
      </c>
      <c r="I410" t="s">
        <v>4188</v>
      </c>
      <c r="J410" t="s">
        <v>2830</v>
      </c>
      <c r="M410" t="s">
        <v>4448</v>
      </c>
      <c r="N410" t="s">
        <v>4744</v>
      </c>
      <c r="O410" t="s">
        <v>4919</v>
      </c>
      <c r="P410" t="s">
        <v>2830</v>
      </c>
      <c r="R410" t="s">
        <v>5443</v>
      </c>
      <c r="S410" t="s">
        <v>2830</v>
      </c>
      <c r="AB410" s="1"/>
      <c r="AE410" t="s">
        <v>5936</v>
      </c>
      <c r="AF410" t="s">
        <v>5983</v>
      </c>
      <c r="AG410" t="s">
        <v>5988</v>
      </c>
    </row>
    <row r="411" spans="1:33" x14ac:dyDescent="0.3">
      <c r="A411" s="3">
        <v>455</v>
      </c>
      <c r="B411" s="3" t="s">
        <v>3157</v>
      </c>
      <c r="C411" t="s">
        <v>3309</v>
      </c>
      <c r="D411" t="s">
        <v>3659</v>
      </c>
      <c r="F411" t="s">
        <v>3977</v>
      </c>
      <c r="G411" s="1"/>
      <c r="H411">
        <v>2019</v>
      </c>
      <c r="I411" t="s">
        <v>2830</v>
      </c>
      <c r="J411" t="s">
        <v>2830</v>
      </c>
      <c r="K411">
        <v>747</v>
      </c>
      <c r="L411">
        <v>756</v>
      </c>
      <c r="M411" t="s">
        <v>4449</v>
      </c>
      <c r="N411" t="s">
        <v>2830</v>
      </c>
      <c r="O411" t="s">
        <v>4920</v>
      </c>
      <c r="P411" t="s">
        <v>2830</v>
      </c>
      <c r="R411" t="s">
        <v>5444</v>
      </c>
      <c r="S411" t="s">
        <v>5801</v>
      </c>
      <c r="AB411" s="1"/>
      <c r="AE411" t="s">
        <v>5944</v>
      </c>
      <c r="AF411" t="s">
        <v>5982</v>
      </c>
      <c r="AG411" t="s">
        <v>5988</v>
      </c>
    </row>
    <row r="412" spans="1:33" x14ac:dyDescent="0.3">
      <c r="A412" s="4">
        <v>456</v>
      </c>
      <c r="B412" s="6" t="s">
        <v>3157</v>
      </c>
      <c r="C412" t="s">
        <v>3310</v>
      </c>
      <c r="D412" t="s">
        <v>3518</v>
      </c>
      <c r="F412" t="s">
        <v>3864</v>
      </c>
      <c r="G412" s="1"/>
      <c r="H412">
        <v>2019</v>
      </c>
      <c r="I412" t="s">
        <v>4189</v>
      </c>
      <c r="J412" t="s">
        <v>2830</v>
      </c>
      <c r="M412" t="s">
        <v>4450</v>
      </c>
      <c r="N412" t="s">
        <v>4677</v>
      </c>
      <c r="O412" t="s">
        <v>4921</v>
      </c>
      <c r="P412" t="s">
        <v>2830</v>
      </c>
      <c r="R412" t="s">
        <v>5445</v>
      </c>
      <c r="S412" t="s">
        <v>2830</v>
      </c>
      <c r="AB412" s="1"/>
      <c r="AE412" t="s">
        <v>5936</v>
      </c>
      <c r="AF412" t="s">
        <v>5983</v>
      </c>
      <c r="AG412" t="s">
        <v>5988</v>
      </c>
    </row>
    <row r="413" spans="1:33" x14ac:dyDescent="0.3">
      <c r="A413" s="3">
        <v>457</v>
      </c>
      <c r="B413" s="3" t="s">
        <v>3157</v>
      </c>
      <c r="C413" t="s">
        <v>648</v>
      </c>
      <c r="D413" t="s">
        <v>3660</v>
      </c>
      <c r="F413" t="s">
        <v>146</v>
      </c>
      <c r="G413" s="1"/>
      <c r="H413">
        <v>2019</v>
      </c>
      <c r="I413" t="s">
        <v>2887</v>
      </c>
      <c r="J413" t="s">
        <v>2830</v>
      </c>
      <c r="K413">
        <v>69422</v>
      </c>
      <c r="L413">
        <v>69433</v>
      </c>
      <c r="M413" t="s">
        <v>4451</v>
      </c>
      <c r="N413" t="s">
        <v>4680</v>
      </c>
      <c r="O413" t="s">
        <v>2830</v>
      </c>
      <c r="P413" t="s">
        <v>652</v>
      </c>
      <c r="R413" t="s">
        <v>5446</v>
      </c>
      <c r="S413" t="s">
        <v>5802</v>
      </c>
      <c r="AB413" s="1"/>
      <c r="AE413" t="s">
        <v>5897</v>
      </c>
      <c r="AF413" t="s">
        <v>5981</v>
      </c>
      <c r="AG413" t="s">
        <v>5988</v>
      </c>
    </row>
    <row r="414" spans="1:33" x14ac:dyDescent="0.3">
      <c r="A414" s="4">
        <v>458</v>
      </c>
      <c r="B414" s="6" t="s">
        <v>3157</v>
      </c>
      <c r="C414" t="s">
        <v>3311</v>
      </c>
      <c r="D414" t="s">
        <v>3661</v>
      </c>
      <c r="F414" t="s">
        <v>3921</v>
      </c>
      <c r="G414" s="1"/>
      <c r="H414">
        <v>2019</v>
      </c>
      <c r="I414" t="s">
        <v>4190</v>
      </c>
      <c r="J414" t="s">
        <v>2830</v>
      </c>
      <c r="K414">
        <v>83</v>
      </c>
      <c r="L414">
        <v>94</v>
      </c>
      <c r="M414" t="s">
        <v>4452</v>
      </c>
      <c r="N414" t="s">
        <v>4713</v>
      </c>
      <c r="O414" t="s">
        <v>4922</v>
      </c>
      <c r="P414" t="s">
        <v>5152</v>
      </c>
      <c r="R414" t="s">
        <v>5447</v>
      </c>
      <c r="S414" t="s">
        <v>5803</v>
      </c>
      <c r="AB414" s="1"/>
      <c r="AE414" t="s">
        <v>5936</v>
      </c>
      <c r="AF414" t="s">
        <v>5982</v>
      </c>
      <c r="AG414" t="s">
        <v>5988</v>
      </c>
    </row>
    <row r="415" spans="1:33" x14ac:dyDescent="0.3">
      <c r="A415" s="3">
        <v>459</v>
      </c>
      <c r="B415" s="3" t="s">
        <v>3157</v>
      </c>
      <c r="C415" t="s">
        <v>1353</v>
      </c>
      <c r="D415" t="s">
        <v>3662</v>
      </c>
      <c r="F415" t="s">
        <v>146</v>
      </c>
      <c r="G415" s="1"/>
      <c r="H415">
        <v>2019</v>
      </c>
      <c r="I415" t="s">
        <v>2887</v>
      </c>
      <c r="J415" t="s">
        <v>2830</v>
      </c>
      <c r="K415">
        <v>24788</v>
      </c>
      <c r="L415">
        <v>24805</v>
      </c>
      <c r="M415" t="s">
        <v>4453</v>
      </c>
      <c r="N415" t="s">
        <v>4680</v>
      </c>
      <c r="O415" t="s">
        <v>2830</v>
      </c>
      <c r="P415" t="s">
        <v>1357</v>
      </c>
      <c r="R415" t="s">
        <v>5448</v>
      </c>
      <c r="S415" t="s">
        <v>5804</v>
      </c>
      <c r="AB415" s="1"/>
      <c r="AE415" t="s">
        <v>5897</v>
      </c>
      <c r="AF415" t="s">
        <v>5981</v>
      </c>
      <c r="AG415" t="s">
        <v>5988</v>
      </c>
    </row>
    <row r="416" spans="1:33" x14ac:dyDescent="0.3">
      <c r="A416" s="4">
        <v>460</v>
      </c>
      <c r="B416" s="6" t="s">
        <v>3157</v>
      </c>
      <c r="C416" t="s">
        <v>3312</v>
      </c>
      <c r="D416" t="s">
        <v>3663</v>
      </c>
      <c r="F416" t="s">
        <v>3864</v>
      </c>
      <c r="G416" s="1"/>
      <c r="H416">
        <v>2019</v>
      </c>
      <c r="I416" t="s">
        <v>4191</v>
      </c>
      <c r="J416" t="s">
        <v>2830</v>
      </c>
      <c r="K416">
        <v>461</v>
      </c>
      <c r="L416">
        <v>472</v>
      </c>
      <c r="M416" t="s">
        <v>4454</v>
      </c>
      <c r="N416" t="s">
        <v>4677</v>
      </c>
      <c r="O416" t="s">
        <v>4923</v>
      </c>
      <c r="P416" t="s">
        <v>5153</v>
      </c>
      <c r="R416" t="s">
        <v>5449</v>
      </c>
      <c r="S416" t="s">
        <v>5805</v>
      </c>
      <c r="AB416" s="1"/>
      <c r="AE416" t="s">
        <v>5936</v>
      </c>
      <c r="AF416" t="s">
        <v>5982</v>
      </c>
      <c r="AG416" t="s">
        <v>5988</v>
      </c>
    </row>
    <row r="417" spans="1:33" x14ac:dyDescent="0.3">
      <c r="A417" s="3">
        <v>461</v>
      </c>
      <c r="B417" s="3" t="s">
        <v>3157</v>
      </c>
      <c r="C417" t="s">
        <v>3313</v>
      </c>
      <c r="D417" t="s">
        <v>3664</v>
      </c>
      <c r="F417" t="s">
        <v>3978</v>
      </c>
      <c r="G417" s="1"/>
      <c r="H417">
        <v>2019</v>
      </c>
      <c r="I417" t="s">
        <v>2830</v>
      </c>
      <c r="J417" t="s">
        <v>2830</v>
      </c>
      <c r="M417" t="s">
        <v>4455</v>
      </c>
      <c r="N417" t="s">
        <v>2830</v>
      </c>
      <c r="O417" t="s">
        <v>4924</v>
      </c>
      <c r="P417" t="s">
        <v>2830</v>
      </c>
      <c r="R417" t="s">
        <v>5450</v>
      </c>
      <c r="S417" t="s">
        <v>5806</v>
      </c>
      <c r="AB417" s="1"/>
      <c r="AE417" t="s">
        <v>5912</v>
      </c>
      <c r="AF417" t="s">
        <v>5982</v>
      </c>
      <c r="AG417" t="s">
        <v>5988</v>
      </c>
    </row>
    <row r="418" spans="1:33" x14ac:dyDescent="0.3">
      <c r="A418" s="4">
        <v>462</v>
      </c>
      <c r="B418" s="6" t="s">
        <v>3157</v>
      </c>
      <c r="C418" t="s">
        <v>3314</v>
      </c>
      <c r="D418" t="s">
        <v>3518</v>
      </c>
      <c r="F418" t="s">
        <v>3892</v>
      </c>
      <c r="G418" s="1"/>
      <c r="H418">
        <v>2019</v>
      </c>
      <c r="I418" t="s">
        <v>4192</v>
      </c>
      <c r="J418" t="s">
        <v>2830</v>
      </c>
      <c r="M418" t="s">
        <v>4456</v>
      </c>
      <c r="N418" t="s">
        <v>4700</v>
      </c>
      <c r="O418" t="s">
        <v>4925</v>
      </c>
      <c r="P418" t="s">
        <v>2830</v>
      </c>
      <c r="R418" t="s">
        <v>5451</v>
      </c>
      <c r="S418" t="s">
        <v>2830</v>
      </c>
      <c r="AB418" s="1"/>
      <c r="AE418" t="s">
        <v>5904</v>
      </c>
      <c r="AF418" t="s">
        <v>5983</v>
      </c>
      <c r="AG418" t="s">
        <v>5988</v>
      </c>
    </row>
    <row r="419" spans="1:33" x14ac:dyDescent="0.3">
      <c r="A419" s="3">
        <v>463</v>
      </c>
      <c r="B419" s="3" t="s">
        <v>3157</v>
      </c>
      <c r="C419" t="s">
        <v>3314</v>
      </c>
      <c r="D419" t="s">
        <v>3518</v>
      </c>
      <c r="F419" t="s">
        <v>3892</v>
      </c>
      <c r="G419" s="1"/>
      <c r="H419">
        <v>2019</v>
      </c>
      <c r="I419" t="s">
        <v>2834</v>
      </c>
      <c r="J419" t="s">
        <v>2830</v>
      </c>
      <c r="M419" t="s">
        <v>4456</v>
      </c>
      <c r="N419" t="s">
        <v>4700</v>
      </c>
      <c r="O419" t="s">
        <v>4926</v>
      </c>
      <c r="P419" t="s">
        <v>2830</v>
      </c>
      <c r="R419" t="s">
        <v>5452</v>
      </c>
      <c r="S419" t="s">
        <v>2830</v>
      </c>
      <c r="AB419" s="1"/>
      <c r="AE419" t="s">
        <v>5904</v>
      </c>
      <c r="AF419" t="s">
        <v>5983</v>
      </c>
      <c r="AG419" t="s">
        <v>5988</v>
      </c>
    </row>
    <row r="420" spans="1:33" x14ac:dyDescent="0.3">
      <c r="A420" s="4">
        <v>464</v>
      </c>
      <c r="B420" s="6" t="s">
        <v>3157</v>
      </c>
      <c r="C420" t="s">
        <v>3315</v>
      </c>
      <c r="D420" t="s">
        <v>3665</v>
      </c>
      <c r="F420" t="s">
        <v>3880</v>
      </c>
      <c r="G420" s="1"/>
      <c r="H420">
        <v>2019</v>
      </c>
      <c r="I420" t="s">
        <v>4193</v>
      </c>
      <c r="J420" t="s">
        <v>2830</v>
      </c>
      <c r="K420">
        <v>59</v>
      </c>
      <c r="L420">
        <v>65</v>
      </c>
      <c r="M420" t="s">
        <v>4457</v>
      </c>
      <c r="N420" t="s">
        <v>4691</v>
      </c>
      <c r="O420" t="s">
        <v>4927</v>
      </c>
      <c r="P420" t="s">
        <v>5154</v>
      </c>
      <c r="R420" t="s">
        <v>5453</v>
      </c>
      <c r="S420" t="s">
        <v>5807</v>
      </c>
      <c r="AB420" s="1"/>
      <c r="AE420" t="s">
        <v>5936</v>
      </c>
      <c r="AF420" t="s">
        <v>5982</v>
      </c>
      <c r="AG420" t="s">
        <v>5988</v>
      </c>
    </row>
    <row r="421" spans="1:33" x14ac:dyDescent="0.3">
      <c r="A421" s="3">
        <v>465</v>
      </c>
      <c r="B421" s="3" t="s">
        <v>3157</v>
      </c>
      <c r="C421" t="s">
        <v>3316</v>
      </c>
      <c r="D421" t="s">
        <v>3666</v>
      </c>
      <c r="F421" t="s">
        <v>3979</v>
      </c>
      <c r="G421" s="1"/>
      <c r="H421">
        <v>2018</v>
      </c>
      <c r="I421" t="s">
        <v>2830</v>
      </c>
      <c r="J421" t="s">
        <v>2830</v>
      </c>
      <c r="K421">
        <v>19</v>
      </c>
      <c r="L421">
        <v>28</v>
      </c>
      <c r="M421" t="s">
        <v>4458</v>
      </c>
      <c r="N421" t="s">
        <v>2830</v>
      </c>
      <c r="O421" t="s">
        <v>4928</v>
      </c>
      <c r="P421" t="s">
        <v>2365</v>
      </c>
      <c r="R421" t="s">
        <v>5454</v>
      </c>
      <c r="S421" t="s">
        <v>5808</v>
      </c>
      <c r="AB421" s="1"/>
      <c r="AE421" t="s">
        <v>5897</v>
      </c>
      <c r="AF421" t="s">
        <v>5982</v>
      </c>
      <c r="AG421" t="s">
        <v>5988</v>
      </c>
    </row>
    <row r="422" spans="1:33" x14ac:dyDescent="0.3">
      <c r="A422" s="4">
        <v>466</v>
      </c>
      <c r="B422" s="6" t="s">
        <v>3157</v>
      </c>
      <c r="C422" t="s">
        <v>2428</v>
      </c>
      <c r="D422" t="s">
        <v>3641</v>
      </c>
      <c r="F422" t="s">
        <v>3980</v>
      </c>
      <c r="G422" s="1"/>
      <c r="H422">
        <v>2018</v>
      </c>
      <c r="I422" t="s">
        <v>4194</v>
      </c>
      <c r="J422" t="s">
        <v>2830</v>
      </c>
      <c r="M422" t="s">
        <v>4459</v>
      </c>
      <c r="N422" t="s">
        <v>2830</v>
      </c>
      <c r="O422" t="s">
        <v>4929</v>
      </c>
      <c r="P422" t="s">
        <v>2433</v>
      </c>
      <c r="R422" t="s">
        <v>5455</v>
      </c>
      <c r="S422" t="s">
        <v>5809</v>
      </c>
      <c r="AB422" s="1"/>
      <c r="AE422" t="s">
        <v>5897</v>
      </c>
      <c r="AF422" t="s">
        <v>5982</v>
      </c>
      <c r="AG422" t="s">
        <v>5988</v>
      </c>
    </row>
    <row r="423" spans="1:33" x14ac:dyDescent="0.3">
      <c r="A423" s="3">
        <v>467</v>
      </c>
      <c r="B423" s="3" t="s">
        <v>3157</v>
      </c>
      <c r="C423" t="s">
        <v>3317</v>
      </c>
      <c r="D423" t="s">
        <v>3667</v>
      </c>
      <c r="F423" t="s">
        <v>3981</v>
      </c>
      <c r="G423" s="1"/>
      <c r="H423">
        <v>2018</v>
      </c>
      <c r="I423" t="s">
        <v>2830</v>
      </c>
      <c r="J423" t="s">
        <v>2830</v>
      </c>
      <c r="K423">
        <v>140</v>
      </c>
      <c r="L423">
        <v>143</v>
      </c>
      <c r="M423" t="s">
        <v>4460</v>
      </c>
      <c r="N423" t="s">
        <v>2830</v>
      </c>
      <c r="O423" t="s">
        <v>4930</v>
      </c>
      <c r="P423" t="s">
        <v>346</v>
      </c>
      <c r="R423" t="s">
        <v>5456</v>
      </c>
      <c r="S423" t="s">
        <v>5810</v>
      </c>
      <c r="AB423" s="1"/>
      <c r="AE423" t="s">
        <v>5897</v>
      </c>
      <c r="AF423" t="s">
        <v>5982</v>
      </c>
      <c r="AG423" t="s">
        <v>5988</v>
      </c>
    </row>
    <row r="424" spans="1:33" x14ac:dyDescent="0.3">
      <c r="A424" s="4">
        <v>468</v>
      </c>
      <c r="B424" s="6" t="s">
        <v>3157</v>
      </c>
      <c r="C424" t="s">
        <v>3318</v>
      </c>
      <c r="D424" t="s">
        <v>3668</v>
      </c>
      <c r="F424" t="s">
        <v>3982</v>
      </c>
      <c r="G424" s="1"/>
      <c r="H424">
        <v>2018</v>
      </c>
      <c r="I424" t="s">
        <v>2830</v>
      </c>
      <c r="J424" t="s">
        <v>2830</v>
      </c>
      <c r="K424">
        <v>60</v>
      </c>
      <c r="L424">
        <v>70</v>
      </c>
      <c r="M424" t="s">
        <v>4461</v>
      </c>
      <c r="N424" t="s">
        <v>2830</v>
      </c>
      <c r="O424" t="s">
        <v>4931</v>
      </c>
      <c r="P424" t="s">
        <v>5155</v>
      </c>
      <c r="R424" t="s">
        <v>5457</v>
      </c>
      <c r="S424" t="s">
        <v>5811</v>
      </c>
      <c r="AB424" s="1"/>
      <c r="AE424" t="s">
        <v>5898</v>
      </c>
      <c r="AF424" t="s">
        <v>5982</v>
      </c>
      <c r="AG424" t="s">
        <v>5988</v>
      </c>
    </row>
    <row r="425" spans="1:33" x14ac:dyDescent="0.3">
      <c r="A425" s="3">
        <v>469</v>
      </c>
      <c r="B425" s="3" t="s">
        <v>3157</v>
      </c>
      <c r="C425" t="s">
        <v>3319</v>
      </c>
      <c r="D425" t="s">
        <v>3669</v>
      </c>
      <c r="F425" t="s">
        <v>3983</v>
      </c>
      <c r="G425" s="1"/>
      <c r="H425">
        <v>2018</v>
      </c>
      <c r="I425" t="s">
        <v>2830</v>
      </c>
      <c r="J425" t="s">
        <v>2830</v>
      </c>
      <c r="K425">
        <v>159</v>
      </c>
      <c r="L425">
        <v>165</v>
      </c>
      <c r="M425" t="s">
        <v>4462</v>
      </c>
      <c r="N425" t="s">
        <v>2830</v>
      </c>
      <c r="O425" t="s">
        <v>4932</v>
      </c>
      <c r="P425" t="s">
        <v>845</v>
      </c>
      <c r="R425" t="s">
        <v>5458</v>
      </c>
      <c r="S425" t="s">
        <v>5812</v>
      </c>
      <c r="AB425" s="1"/>
      <c r="AE425" t="s">
        <v>5897</v>
      </c>
      <c r="AF425" t="s">
        <v>5982</v>
      </c>
      <c r="AG425" t="s">
        <v>5988</v>
      </c>
    </row>
    <row r="426" spans="1:33" x14ac:dyDescent="0.3">
      <c r="A426" s="4">
        <v>470</v>
      </c>
      <c r="B426" s="6" t="s">
        <v>3157</v>
      </c>
      <c r="C426" t="s">
        <v>3320</v>
      </c>
      <c r="D426" t="s">
        <v>3670</v>
      </c>
      <c r="F426" t="s">
        <v>3984</v>
      </c>
      <c r="G426" s="1"/>
      <c r="H426">
        <v>2018</v>
      </c>
      <c r="I426" t="s">
        <v>2830</v>
      </c>
      <c r="J426" t="s">
        <v>2830</v>
      </c>
      <c r="K426">
        <v>1131</v>
      </c>
      <c r="L426">
        <v>1138</v>
      </c>
      <c r="M426" t="s">
        <v>4463</v>
      </c>
      <c r="N426" t="s">
        <v>2830</v>
      </c>
      <c r="O426" t="s">
        <v>4933</v>
      </c>
      <c r="P426" t="s">
        <v>1738</v>
      </c>
      <c r="R426" t="s">
        <v>5459</v>
      </c>
      <c r="S426" t="s">
        <v>5813</v>
      </c>
      <c r="AB426" s="1"/>
      <c r="AE426" t="s">
        <v>5897</v>
      </c>
      <c r="AF426" t="s">
        <v>5982</v>
      </c>
      <c r="AG426" t="s">
        <v>5988</v>
      </c>
    </row>
    <row r="427" spans="1:33" x14ac:dyDescent="0.3">
      <c r="A427" s="3">
        <v>471</v>
      </c>
      <c r="B427" s="3" t="s">
        <v>3157</v>
      </c>
      <c r="C427" t="s">
        <v>3321</v>
      </c>
      <c r="D427" t="s">
        <v>3671</v>
      </c>
      <c r="F427" t="s">
        <v>3985</v>
      </c>
      <c r="G427" s="1"/>
      <c r="H427">
        <v>2018</v>
      </c>
      <c r="I427" t="s">
        <v>2830</v>
      </c>
      <c r="J427" t="s">
        <v>2830</v>
      </c>
      <c r="K427">
        <v>34</v>
      </c>
      <c r="L427">
        <v>45</v>
      </c>
      <c r="M427" t="s">
        <v>4464</v>
      </c>
      <c r="N427" t="s">
        <v>2830</v>
      </c>
      <c r="O427" t="s">
        <v>4934</v>
      </c>
      <c r="P427" t="s">
        <v>5156</v>
      </c>
      <c r="R427" t="s">
        <v>5460</v>
      </c>
      <c r="S427" t="s">
        <v>5814</v>
      </c>
      <c r="AB427" s="1"/>
      <c r="AE427" t="s">
        <v>5898</v>
      </c>
      <c r="AF427" t="s">
        <v>5982</v>
      </c>
      <c r="AG427" t="s">
        <v>5988</v>
      </c>
    </row>
    <row r="428" spans="1:33" x14ac:dyDescent="0.3">
      <c r="A428" s="4">
        <v>472</v>
      </c>
      <c r="B428" s="6" t="s">
        <v>3157</v>
      </c>
      <c r="C428" t="s">
        <v>3322</v>
      </c>
      <c r="D428" t="s">
        <v>3672</v>
      </c>
      <c r="F428" t="s">
        <v>3986</v>
      </c>
      <c r="G428" s="1"/>
      <c r="H428">
        <v>2018</v>
      </c>
      <c r="I428" t="s">
        <v>4195</v>
      </c>
      <c r="J428" t="s">
        <v>2830</v>
      </c>
      <c r="K428">
        <v>59</v>
      </c>
      <c r="L428">
        <v>68</v>
      </c>
      <c r="M428" t="s">
        <v>4465</v>
      </c>
      <c r="N428" t="s">
        <v>4745</v>
      </c>
      <c r="O428" t="s">
        <v>2830</v>
      </c>
      <c r="P428" t="s">
        <v>5157</v>
      </c>
      <c r="R428" t="s">
        <v>5461</v>
      </c>
      <c r="S428" t="s">
        <v>5815</v>
      </c>
      <c r="AB428" s="1"/>
      <c r="AE428" t="s">
        <v>5899</v>
      </c>
      <c r="AF428" t="s">
        <v>5981</v>
      </c>
      <c r="AG428" t="s">
        <v>5988</v>
      </c>
    </row>
    <row r="429" spans="1:33" x14ac:dyDescent="0.3">
      <c r="A429" s="3">
        <v>473</v>
      </c>
      <c r="B429" s="3" t="s">
        <v>3157</v>
      </c>
      <c r="C429" t="s">
        <v>3323</v>
      </c>
      <c r="D429" t="s">
        <v>3673</v>
      </c>
      <c r="F429" t="s">
        <v>3961</v>
      </c>
      <c r="G429" s="1"/>
      <c r="H429">
        <v>2018</v>
      </c>
      <c r="I429" t="s">
        <v>4138</v>
      </c>
      <c r="J429" t="s">
        <v>2830</v>
      </c>
      <c r="M429" t="s">
        <v>4466</v>
      </c>
      <c r="N429" t="s">
        <v>4746</v>
      </c>
      <c r="O429" t="s">
        <v>2830</v>
      </c>
      <c r="P429" t="s">
        <v>5158</v>
      </c>
      <c r="R429" t="s">
        <v>5462</v>
      </c>
      <c r="S429" t="s">
        <v>2830</v>
      </c>
      <c r="AB429" s="1"/>
      <c r="AE429" t="s">
        <v>5939</v>
      </c>
      <c r="AF429" t="s">
        <v>5982</v>
      </c>
      <c r="AG429" t="s">
        <v>5988</v>
      </c>
    </row>
    <row r="430" spans="1:33" x14ac:dyDescent="0.3">
      <c r="A430" s="4">
        <v>474</v>
      </c>
      <c r="B430" s="6" t="s">
        <v>3157</v>
      </c>
      <c r="C430" t="s">
        <v>3324</v>
      </c>
      <c r="D430" t="s">
        <v>3674</v>
      </c>
      <c r="F430" t="s">
        <v>3935</v>
      </c>
      <c r="G430" s="1"/>
      <c r="H430">
        <v>2018</v>
      </c>
      <c r="I430" t="s">
        <v>2986</v>
      </c>
      <c r="J430" t="s">
        <v>2830</v>
      </c>
      <c r="K430">
        <v>103</v>
      </c>
      <c r="L430">
        <v>125</v>
      </c>
      <c r="M430" t="s">
        <v>4467</v>
      </c>
      <c r="N430" t="s">
        <v>4723</v>
      </c>
      <c r="O430" t="s">
        <v>2830</v>
      </c>
      <c r="P430" t="s">
        <v>5159</v>
      </c>
      <c r="R430" t="s">
        <v>5463</v>
      </c>
      <c r="S430" t="s">
        <v>5816</v>
      </c>
      <c r="AB430" s="1"/>
      <c r="AE430" t="s">
        <v>5900</v>
      </c>
      <c r="AF430" t="s">
        <v>5981</v>
      </c>
      <c r="AG430" t="s">
        <v>5988</v>
      </c>
    </row>
    <row r="431" spans="1:33" x14ac:dyDescent="0.3">
      <c r="A431" s="3">
        <v>475</v>
      </c>
      <c r="B431" s="3" t="s">
        <v>3157</v>
      </c>
      <c r="C431" t="s">
        <v>3325</v>
      </c>
      <c r="D431" t="s">
        <v>3675</v>
      </c>
      <c r="F431" t="s">
        <v>3987</v>
      </c>
      <c r="G431" s="1"/>
      <c r="H431">
        <v>2018</v>
      </c>
      <c r="I431" t="s">
        <v>2859</v>
      </c>
      <c r="J431" t="s">
        <v>2830</v>
      </c>
      <c r="K431">
        <v>172</v>
      </c>
      <c r="L431">
        <v>186</v>
      </c>
      <c r="M431" t="s">
        <v>4468</v>
      </c>
      <c r="N431" t="s">
        <v>4747</v>
      </c>
      <c r="O431" t="s">
        <v>2830</v>
      </c>
      <c r="P431" t="s">
        <v>5160</v>
      </c>
      <c r="R431" t="s">
        <v>5464</v>
      </c>
      <c r="S431" t="s">
        <v>5817</v>
      </c>
      <c r="AB431" s="1"/>
      <c r="AE431" t="s">
        <v>5928</v>
      </c>
      <c r="AF431" t="s">
        <v>5981</v>
      </c>
      <c r="AG431" t="s">
        <v>5988</v>
      </c>
    </row>
    <row r="432" spans="1:33" x14ac:dyDescent="0.3">
      <c r="A432" s="4">
        <v>476</v>
      </c>
      <c r="B432" s="6" t="s">
        <v>3157</v>
      </c>
      <c r="C432" t="s">
        <v>3326</v>
      </c>
      <c r="D432" t="s">
        <v>3648</v>
      </c>
      <c r="F432" t="s">
        <v>3846</v>
      </c>
      <c r="G432" s="1"/>
      <c r="H432">
        <v>2018</v>
      </c>
      <c r="I432" t="s">
        <v>2830</v>
      </c>
      <c r="J432" t="s">
        <v>2830</v>
      </c>
      <c r="M432" t="s">
        <v>4469</v>
      </c>
      <c r="N432" t="s">
        <v>2830</v>
      </c>
      <c r="O432" t="s">
        <v>4935</v>
      </c>
      <c r="P432" t="s">
        <v>5161</v>
      </c>
      <c r="R432" t="s">
        <v>5465</v>
      </c>
      <c r="S432" t="s">
        <v>5818</v>
      </c>
      <c r="AB432" s="1"/>
      <c r="AE432" t="s">
        <v>3155</v>
      </c>
      <c r="AF432" t="s">
        <v>5982</v>
      </c>
      <c r="AG432" t="s">
        <v>5988</v>
      </c>
    </row>
    <row r="433" spans="1:33" x14ac:dyDescent="0.3">
      <c r="A433" s="3">
        <v>477</v>
      </c>
      <c r="B433" s="3" t="s">
        <v>3157</v>
      </c>
      <c r="C433" t="s">
        <v>3327</v>
      </c>
      <c r="D433" t="s">
        <v>3676</v>
      </c>
      <c r="F433" t="s">
        <v>3988</v>
      </c>
      <c r="G433" s="1"/>
      <c r="H433">
        <v>2018</v>
      </c>
      <c r="I433" t="s">
        <v>4196</v>
      </c>
      <c r="J433" t="s">
        <v>2830</v>
      </c>
      <c r="K433">
        <v>1052</v>
      </c>
      <c r="L433">
        <v>1062</v>
      </c>
      <c r="M433" t="s">
        <v>4470</v>
      </c>
      <c r="N433" t="s">
        <v>2830</v>
      </c>
      <c r="O433" t="s">
        <v>4936</v>
      </c>
      <c r="P433" t="s">
        <v>65</v>
      </c>
      <c r="R433" t="s">
        <v>5466</v>
      </c>
      <c r="S433" t="s">
        <v>5819</v>
      </c>
      <c r="AB433" s="1"/>
      <c r="AE433" t="s">
        <v>5897</v>
      </c>
      <c r="AF433" t="s">
        <v>5982</v>
      </c>
      <c r="AG433" t="s">
        <v>5988</v>
      </c>
    </row>
    <row r="434" spans="1:33" x14ac:dyDescent="0.3">
      <c r="A434" s="4">
        <v>478</v>
      </c>
      <c r="B434" s="6" t="s">
        <v>3157</v>
      </c>
      <c r="C434" t="s">
        <v>3328</v>
      </c>
      <c r="D434" t="s">
        <v>3518</v>
      </c>
      <c r="F434" t="s">
        <v>3328</v>
      </c>
      <c r="G434" s="1"/>
      <c r="H434">
        <v>2018</v>
      </c>
      <c r="I434" t="s">
        <v>2830</v>
      </c>
      <c r="J434" t="s">
        <v>2830</v>
      </c>
      <c r="M434" t="s">
        <v>4471</v>
      </c>
      <c r="N434" t="s">
        <v>2830</v>
      </c>
      <c r="O434" t="s">
        <v>4937</v>
      </c>
      <c r="P434" t="s">
        <v>2830</v>
      </c>
      <c r="R434" t="s">
        <v>5467</v>
      </c>
      <c r="S434" t="s">
        <v>2830</v>
      </c>
      <c r="AB434" s="1"/>
      <c r="AE434" t="s">
        <v>5897</v>
      </c>
      <c r="AF434" t="s">
        <v>5983</v>
      </c>
      <c r="AG434" t="s">
        <v>5988</v>
      </c>
    </row>
    <row r="435" spans="1:33" x14ac:dyDescent="0.3">
      <c r="A435" s="3">
        <v>479</v>
      </c>
      <c r="B435" s="3" t="s">
        <v>3157</v>
      </c>
      <c r="C435" t="s">
        <v>3329</v>
      </c>
      <c r="D435" t="s">
        <v>3677</v>
      </c>
      <c r="F435" t="s">
        <v>3989</v>
      </c>
      <c r="G435" s="1"/>
      <c r="H435">
        <v>2018</v>
      </c>
      <c r="I435" t="s">
        <v>4197</v>
      </c>
      <c r="J435" t="s">
        <v>2830</v>
      </c>
      <c r="K435">
        <v>140</v>
      </c>
      <c r="L435">
        <v>150</v>
      </c>
      <c r="M435" t="s">
        <v>4472</v>
      </c>
      <c r="N435" t="s">
        <v>4748</v>
      </c>
      <c r="O435" t="s">
        <v>2830</v>
      </c>
      <c r="P435" t="s">
        <v>5162</v>
      </c>
      <c r="R435" t="s">
        <v>5468</v>
      </c>
      <c r="S435" t="s">
        <v>5820</v>
      </c>
      <c r="AB435" s="1"/>
      <c r="AE435" t="s">
        <v>5899</v>
      </c>
      <c r="AF435" t="s">
        <v>5981</v>
      </c>
      <c r="AG435" t="s">
        <v>5988</v>
      </c>
    </row>
    <row r="436" spans="1:33" x14ac:dyDescent="0.3">
      <c r="A436" s="4">
        <v>480</v>
      </c>
      <c r="B436" s="6" t="s">
        <v>3157</v>
      </c>
      <c r="C436" t="s">
        <v>3330</v>
      </c>
      <c r="D436" t="s">
        <v>3678</v>
      </c>
      <c r="F436" t="s">
        <v>3846</v>
      </c>
      <c r="G436" s="1"/>
      <c r="H436">
        <v>2018</v>
      </c>
      <c r="I436" t="s">
        <v>2830</v>
      </c>
      <c r="J436" t="s">
        <v>2830</v>
      </c>
      <c r="K436">
        <v>12</v>
      </c>
      <c r="L436">
        <v>17</v>
      </c>
      <c r="M436" t="s">
        <v>4473</v>
      </c>
      <c r="N436" t="s">
        <v>2830</v>
      </c>
      <c r="O436" t="s">
        <v>4938</v>
      </c>
      <c r="P436" t="s">
        <v>5163</v>
      </c>
      <c r="R436" t="s">
        <v>5469</v>
      </c>
      <c r="S436" t="s">
        <v>5821</v>
      </c>
      <c r="AB436" s="1"/>
      <c r="AE436" t="s">
        <v>3155</v>
      </c>
      <c r="AF436" t="s">
        <v>5982</v>
      </c>
      <c r="AG436" t="s">
        <v>5988</v>
      </c>
    </row>
    <row r="437" spans="1:33" x14ac:dyDescent="0.3">
      <c r="A437" s="3">
        <v>481</v>
      </c>
      <c r="B437" s="3" t="s">
        <v>3157</v>
      </c>
      <c r="C437" t="s">
        <v>3331</v>
      </c>
      <c r="D437" t="s">
        <v>3679</v>
      </c>
      <c r="F437" t="s">
        <v>3990</v>
      </c>
      <c r="G437" s="1"/>
      <c r="H437">
        <v>2018</v>
      </c>
      <c r="I437" t="s">
        <v>4198</v>
      </c>
      <c r="J437" t="s">
        <v>2830</v>
      </c>
      <c r="K437">
        <v>107</v>
      </c>
      <c r="L437">
        <v>114</v>
      </c>
      <c r="M437" t="s">
        <v>4474</v>
      </c>
      <c r="N437" t="s">
        <v>2830</v>
      </c>
      <c r="O437" t="s">
        <v>4939</v>
      </c>
      <c r="P437" t="s">
        <v>5164</v>
      </c>
      <c r="R437" t="s">
        <v>5470</v>
      </c>
      <c r="S437" t="s">
        <v>5822</v>
      </c>
      <c r="AB437" s="1"/>
      <c r="AE437" t="s">
        <v>5898</v>
      </c>
      <c r="AF437" t="s">
        <v>5982</v>
      </c>
      <c r="AG437" t="s">
        <v>5988</v>
      </c>
    </row>
    <row r="438" spans="1:33" x14ac:dyDescent="0.3">
      <c r="A438" s="4">
        <v>482</v>
      </c>
      <c r="B438" s="6" t="s">
        <v>3157</v>
      </c>
      <c r="C438" t="s">
        <v>921</v>
      </c>
      <c r="D438" t="s">
        <v>3680</v>
      </c>
      <c r="F438" t="s">
        <v>3991</v>
      </c>
      <c r="G438" s="1"/>
      <c r="H438">
        <v>2018</v>
      </c>
      <c r="I438" t="s">
        <v>4199</v>
      </c>
      <c r="J438" t="s">
        <v>2830</v>
      </c>
      <c r="K438">
        <v>1255</v>
      </c>
      <c r="L438">
        <v>1258</v>
      </c>
      <c r="M438" t="s">
        <v>4475</v>
      </c>
      <c r="N438" t="s">
        <v>2830</v>
      </c>
      <c r="O438" t="s">
        <v>4940</v>
      </c>
      <c r="P438" t="s">
        <v>925</v>
      </c>
      <c r="R438" t="s">
        <v>5471</v>
      </c>
      <c r="S438" t="s">
        <v>5823</v>
      </c>
      <c r="AB438" s="1"/>
      <c r="AE438" t="s">
        <v>5897</v>
      </c>
      <c r="AF438" t="s">
        <v>5982</v>
      </c>
      <c r="AG438" t="s">
        <v>5988</v>
      </c>
    </row>
    <row r="439" spans="1:33" x14ac:dyDescent="0.3">
      <c r="A439" s="3">
        <v>483</v>
      </c>
      <c r="B439" s="3" t="s">
        <v>3157</v>
      </c>
      <c r="C439" t="s">
        <v>427</v>
      </c>
      <c r="D439" t="s">
        <v>3681</v>
      </c>
      <c r="F439" t="s">
        <v>3991</v>
      </c>
      <c r="G439" s="1"/>
      <c r="H439">
        <v>2018</v>
      </c>
      <c r="I439" t="s">
        <v>4199</v>
      </c>
      <c r="J439" t="s">
        <v>2830</v>
      </c>
      <c r="K439">
        <v>519</v>
      </c>
      <c r="L439">
        <v>523</v>
      </c>
      <c r="M439" t="s">
        <v>4476</v>
      </c>
      <c r="N439" t="s">
        <v>2830</v>
      </c>
      <c r="O439" t="s">
        <v>4940</v>
      </c>
      <c r="P439" t="s">
        <v>433</v>
      </c>
      <c r="R439" t="s">
        <v>5472</v>
      </c>
      <c r="S439" t="s">
        <v>5824</v>
      </c>
      <c r="AB439" s="1"/>
      <c r="AE439" t="s">
        <v>5897</v>
      </c>
      <c r="AF439" t="s">
        <v>5982</v>
      </c>
      <c r="AG439" t="s">
        <v>5988</v>
      </c>
    </row>
    <row r="440" spans="1:33" x14ac:dyDescent="0.3">
      <c r="A440" s="4">
        <v>484</v>
      </c>
      <c r="B440" s="6" t="s">
        <v>3157</v>
      </c>
      <c r="C440" t="s">
        <v>3332</v>
      </c>
      <c r="D440" t="s">
        <v>3682</v>
      </c>
      <c r="F440" t="s">
        <v>3992</v>
      </c>
      <c r="G440" s="1"/>
      <c r="H440">
        <v>2018</v>
      </c>
      <c r="I440" t="s">
        <v>2830</v>
      </c>
      <c r="J440" t="s">
        <v>2830</v>
      </c>
      <c r="K440">
        <v>1</v>
      </c>
      <c r="L440">
        <v>139</v>
      </c>
      <c r="M440" t="s">
        <v>4477</v>
      </c>
      <c r="N440" t="s">
        <v>2830</v>
      </c>
      <c r="O440" t="s">
        <v>4941</v>
      </c>
      <c r="P440" t="s">
        <v>5165</v>
      </c>
      <c r="R440" t="s">
        <v>5473</v>
      </c>
      <c r="S440" t="s">
        <v>2830</v>
      </c>
      <c r="AB440" s="1"/>
      <c r="AE440" t="s">
        <v>5945</v>
      </c>
      <c r="AF440" t="s">
        <v>5986</v>
      </c>
      <c r="AG440" t="s">
        <v>5988</v>
      </c>
    </row>
    <row r="441" spans="1:33" x14ac:dyDescent="0.3">
      <c r="A441" s="3">
        <v>485</v>
      </c>
      <c r="B441" s="3" t="s">
        <v>3157</v>
      </c>
      <c r="C441" t="s">
        <v>3333</v>
      </c>
      <c r="D441" t="s">
        <v>3683</v>
      </c>
      <c r="F441" t="s">
        <v>3993</v>
      </c>
      <c r="G441" s="1"/>
      <c r="H441">
        <v>2018</v>
      </c>
      <c r="I441" t="s">
        <v>2924</v>
      </c>
      <c r="J441" t="s">
        <v>2924</v>
      </c>
      <c r="K441">
        <v>1942</v>
      </c>
      <c r="L441">
        <v>1945</v>
      </c>
      <c r="M441" t="s">
        <v>4478</v>
      </c>
      <c r="N441" t="s">
        <v>4749</v>
      </c>
      <c r="O441" t="s">
        <v>2830</v>
      </c>
      <c r="P441" t="s">
        <v>5166</v>
      </c>
      <c r="R441" t="s">
        <v>5474</v>
      </c>
      <c r="S441" t="s">
        <v>2830</v>
      </c>
      <c r="AB441" s="1"/>
      <c r="AE441" t="s">
        <v>5946</v>
      </c>
      <c r="AF441" t="s">
        <v>5982</v>
      </c>
      <c r="AG441" t="s">
        <v>5988</v>
      </c>
    </row>
    <row r="442" spans="1:33" x14ac:dyDescent="0.3">
      <c r="A442" s="4">
        <v>486</v>
      </c>
      <c r="B442" s="6" t="s">
        <v>3157</v>
      </c>
      <c r="C442" t="s">
        <v>3334</v>
      </c>
      <c r="D442" t="s">
        <v>3684</v>
      </c>
      <c r="F442" t="s">
        <v>3994</v>
      </c>
      <c r="G442" s="1"/>
      <c r="H442">
        <v>2018</v>
      </c>
      <c r="I442" t="s">
        <v>2845</v>
      </c>
      <c r="J442" t="s">
        <v>4244</v>
      </c>
      <c r="K442">
        <v>125</v>
      </c>
      <c r="L442">
        <v>132</v>
      </c>
      <c r="M442" t="s">
        <v>4479</v>
      </c>
      <c r="N442" t="s">
        <v>4750</v>
      </c>
      <c r="O442" t="s">
        <v>4942</v>
      </c>
      <c r="P442" t="s">
        <v>5167</v>
      </c>
      <c r="R442" t="s">
        <v>5475</v>
      </c>
      <c r="S442" t="s">
        <v>5825</v>
      </c>
      <c r="AB442" s="1"/>
      <c r="AE442" t="s">
        <v>5947</v>
      </c>
      <c r="AF442" t="s">
        <v>5982</v>
      </c>
      <c r="AG442" t="s">
        <v>5988</v>
      </c>
    </row>
    <row r="443" spans="1:33" x14ac:dyDescent="0.3">
      <c r="A443" s="3">
        <v>487</v>
      </c>
      <c r="B443" s="3" t="s">
        <v>3157</v>
      </c>
      <c r="C443" t="s">
        <v>3335</v>
      </c>
      <c r="D443" t="s">
        <v>3685</v>
      </c>
      <c r="F443" t="s">
        <v>3864</v>
      </c>
      <c r="G443" s="1"/>
      <c r="H443">
        <v>2018</v>
      </c>
      <c r="I443" t="s">
        <v>4200</v>
      </c>
      <c r="J443" t="s">
        <v>2830</v>
      </c>
      <c r="K443">
        <v>812</v>
      </c>
      <c r="L443">
        <v>827</v>
      </c>
      <c r="M443" t="s">
        <v>4480</v>
      </c>
      <c r="N443" t="s">
        <v>4677</v>
      </c>
      <c r="O443" t="s">
        <v>4943</v>
      </c>
      <c r="P443" t="s">
        <v>5168</v>
      </c>
      <c r="R443" t="s">
        <v>5476</v>
      </c>
      <c r="S443" t="s">
        <v>5826</v>
      </c>
      <c r="AB443" s="1"/>
      <c r="AE443" t="s">
        <v>5936</v>
      </c>
      <c r="AF443" t="s">
        <v>5982</v>
      </c>
      <c r="AG443" t="s">
        <v>5988</v>
      </c>
    </row>
    <row r="444" spans="1:33" x14ac:dyDescent="0.3">
      <c r="A444" s="4">
        <v>488</v>
      </c>
      <c r="B444" s="6" t="s">
        <v>3157</v>
      </c>
      <c r="C444" t="s">
        <v>3336</v>
      </c>
      <c r="D444" t="s">
        <v>3518</v>
      </c>
      <c r="F444" t="s">
        <v>3864</v>
      </c>
      <c r="G444" s="1"/>
      <c r="H444">
        <v>2018</v>
      </c>
      <c r="I444" t="s">
        <v>4201</v>
      </c>
      <c r="J444" t="s">
        <v>2830</v>
      </c>
      <c r="M444" t="s">
        <v>4481</v>
      </c>
      <c r="N444" t="s">
        <v>4677</v>
      </c>
      <c r="O444" t="s">
        <v>4944</v>
      </c>
      <c r="P444" t="s">
        <v>2830</v>
      </c>
      <c r="R444" t="s">
        <v>5477</v>
      </c>
      <c r="S444" t="s">
        <v>2830</v>
      </c>
      <c r="AB444" s="1"/>
      <c r="AE444" t="s">
        <v>5936</v>
      </c>
      <c r="AF444" t="s">
        <v>5983</v>
      </c>
      <c r="AG444" t="s">
        <v>5988</v>
      </c>
    </row>
    <row r="445" spans="1:33" x14ac:dyDescent="0.3">
      <c r="A445" s="3">
        <v>489</v>
      </c>
      <c r="B445" s="3" t="s">
        <v>3157</v>
      </c>
      <c r="C445" t="s">
        <v>3337</v>
      </c>
      <c r="D445" t="s">
        <v>3686</v>
      </c>
      <c r="F445" t="s">
        <v>3921</v>
      </c>
      <c r="G445" s="1"/>
      <c r="H445">
        <v>2018</v>
      </c>
      <c r="I445" t="s">
        <v>4202</v>
      </c>
      <c r="J445" t="s">
        <v>2830</v>
      </c>
      <c r="K445">
        <v>273</v>
      </c>
      <c r="L445">
        <v>284</v>
      </c>
      <c r="M445" t="s">
        <v>4482</v>
      </c>
      <c r="N445" t="s">
        <v>4713</v>
      </c>
      <c r="O445" t="s">
        <v>4945</v>
      </c>
      <c r="P445" t="s">
        <v>5169</v>
      </c>
      <c r="R445" t="s">
        <v>5478</v>
      </c>
      <c r="S445" t="s">
        <v>5827</v>
      </c>
      <c r="AB445" s="1"/>
      <c r="AE445" t="s">
        <v>5936</v>
      </c>
      <c r="AF445" t="s">
        <v>5982</v>
      </c>
      <c r="AG445" t="s">
        <v>5988</v>
      </c>
    </row>
    <row r="446" spans="1:33" x14ac:dyDescent="0.3">
      <c r="A446" s="4">
        <v>490</v>
      </c>
      <c r="B446" s="6" t="s">
        <v>3157</v>
      </c>
      <c r="C446" t="s">
        <v>30</v>
      </c>
      <c r="D446" t="s">
        <v>3687</v>
      </c>
      <c r="F446" t="s">
        <v>33</v>
      </c>
      <c r="G446" s="1"/>
      <c r="H446">
        <v>2017</v>
      </c>
      <c r="I446" t="s">
        <v>2828</v>
      </c>
      <c r="J446" t="s">
        <v>2924</v>
      </c>
      <c r="K446">
        <v>3397</v>
      </c>
      <c r="L446">
        <v>3417</v>
      </c>
      <c r="M446" t="s">
        <v>4483</v>
      </c>
      <c r="N446" t="s">
        <v>4751</v>
      </c>
      <c r="O446" t="s">
        <v>2830</v>
      </c>
      <c r="P446" t="s">
        <v>36</v>
      </c>
      <c r="R446" t="s">
        <v>5479</v>
      </c>
      <c r="S446" t="s">
        <v>5828</v>
      </c>
      <c r="AB446" s="1"/>
      <c r="AE446" t="s">
        <v>5897</v>
      </c>
      <c r="AF446" t="s">
        <v>5981</v>
      </c>
      <c r="AG446" t="s">
        <v>5988</v>
      </c>
    </row>
    <row r="447" spans="1:33" x14ac:dyDescent="0.3">
      <c r="A447" s="3">
        <v>491</v>
      </c>
      <c r="B447" s="3" t="s">
        <v>3157</v>
      </c>
      <c r="C447" t="s">
        <v>3338</v>
      </c>
      <c r="D447" t="s">
        <v>3688</v>
      </c>
      <c r="F447" t="s">
        <v>3995</v>
      </c>
      <c r="G447" s="1"/>
      <c r="H447">
        <v>2017</v>
      </c>
      <c r="I447" t="s">
        <v>2830</v>
      </c>
      <c r="J447" t="s">
        <v>2830</v>
      </c>
      <c r="M447" t="s">
        <v>4484</v>
      </c>
      <c r="N447" t="s">
        <v>2830</v>
      </c>
      <c r="O447" t="s">
        <v>4946</v>
      </c>
      <c r="P447" t="s">
        <v>5170</v>
      </c>
      <c r="R447" t="s">
        <v>5480</v>
      </c>
      <c r="S447" t="s">
        <v>5829</v>
      </c>
      <c r="AB447" s="1"/>
      <c r="AE447" t="s">
        <v>5897</v>
      </c>
      <c r="AF447" t="s">
        <v>5982</v>
      </c>
      <c r="AG447" t="s">
        <v>5988</v>
      </c>
    </row>
    <row r="448" spans="1:33" x14ac:dyDescent="0.3">
      <c r="A448" s="4">
        <v>492</v>
      </c>
      <c r="B448" s="6" t="s">
        <v>3157</v>
      </c>
      <c r="C448" t="s">
        <v>3339</v>
      </c>
      <c r="D448" t="s">
        <v>3689</v>
      </c>
      <c r="F448" t="s">
        <v>3996</v>
      </c>
      <c r="G448" s="1"/>
      <c r="H448">
        <v>2017</v>
      </c>
      <c r="I448" t="s">
        <v>2830</v>
      </c>
      <c r="J448" t="s">
        <v>2830</v>
      </c>
      <c r="K448">
        <v>1</v>
      </c>
      <c r="L448">
        <v>12</v>
      </c>
      <c r="M448" t="s">
        <v>4485</v>
      </c>
      <c r="N448" t="s">
        <v>2830</v>
      </c>
      <c r="O448" t="s">
        <v>4947</v>
      </c>
      <c r="P448" t="s">
        <v>5171</v>
      </c>
      <c r="R448" t="s">
        <v>5481</v>
      </c>
      <c r="S448" t="s">
        <v>2830</v>
      </c>
      <c r="AB448" s="1"/>
      <c r="AE448" t="s">
        <v>5898</v>
      </c>
      <c r="AF448" t="s">
        <v>5982</v>
      </c>
      <c r="AG448" t="s">
        <v>5988</v>
      </c>
    </row>
    <row r="449" spans="1:33" x14ac:dyDescent="0.3">
      <c r="A449" s="3">
        <v>493</v>
      </c>
      <c r="B449" s="3" t="s">
        <v>3157</v>
      </c>
      <c r="C449" t="s">
        <v>3340</v>
      </c>
      <c r="D449" t="s">
        <v>3690</v>
      </c>
      <c r="F449" t="s">
        <v>3997</v>
      </c>
      <c r="G449" s="1"/>
      <c r="H449">
        <v>2017</v>
      </c>
      <c r="I449" t="s">
        <v>2959</v>
      </c>
      <c r="J449" t="s">
        <v>4113</v>
      </c>
      <c r="K449">
        <v>1864</v>
      </c>
      <c r="L449">
        <v>1874</v>
      </c>
      <c r="M449" t="s">
        <v>4486</v>
      </c>
      <c r="N449" t="s">
        <v>4752</v>
      </c>
      <c r="O449" t="s">
        <v>2830</v>
      </c>
      <c r="P449" t="s">
        <v>5172</v>
      </c>
      <c r="R449" t="s">
        <v>5482</v>
      </c>
      <c r="S449" t="s">
        <v>5830</v>
      </c>
      <c r="AB449" s="1"/>
      <c r="AE449" t="s">
        <v>5936</v>
      </c>
      <c r="AF449" t="s">
        <v>5981</v>
      </c>
      <c r="AG449" t="s">
        <v>5988</v>
      </c>
    </row>
    <row r="450" spans="1:33" x14ac:dyDescent="0.3">
      <c r="A450" s="4">
        <v>494</v>
      </c>
      <c r="B450" s="6" t="s">
        <v>3157</v>
      </c>
      <c r="C450" t="s">
        <v>3341</v>
      </c>
      <c r="D450" t="s">
        <v>3691</v>
      </c>
      <c r="F450" t="s">
        <v>3998</v>
      </c>
      <c r="G450" s="1"/>
      <c r="H450">
        <v>2017</v>
      </c>
      <c r="I450" t="s">
        <v>4203</v>
      </c>
      <c r="J450" t="s">
        <v>2830</v>
      </c>
      <c r="K450">
        <v>447</v>
      </c>
      <c r="L450">
        <v>455</v>
      </c>
      <c r="M450" t="s">
        <v>4487</v>
      </c>
      <c r="N450" t="s">
        <v>4753</v>
      </c>
      <c r="O450" t="s">
        <v>4948</v>
      </c>
      <c r="P450" t="s">
        <v>5173</v>
      </c>
      <c r="R450" t="s">
        <v>5483</v>
      </c>
      <c r="S450" t="s">
        <v>5831</v>
      </c>
      <c r="AB450" s="1"/>
      <c r="AE450" t="s">
        <v>5908</v>
      </c>
      <c r="AF450" t="s">
        <v>5982</v>
      </c>
      <c r="AG450" t="s">
        <v>5988</v>
      </c>
    </row>
    <row r="451" spans="1:33" x14ac:dyDescent="0.3">
      <c r="A451" s="3">
        <v>495</v>
      </c>
      <c r="B451" s="3" t="s">
        <v>3157</v>
      </c>
      <c r="C451" t="s">
        <v>3342</v>
      </c>
      <c r="D451" t="s">
        <v>3692</v>
      </c>
      <c r="F451" t="s">
        <v>3999</v>
      </c>
      <c r="G451" s="1"/>
      <c r="H451">
        <v>2017</v>
      </c>
      <c r="I451" t="s">
        <v>2830</v>
      </c>
      <c r="J451" t="s">
        <v>2830</v>
      </c>
      <c r="M451" t="s">
        <v>4488</v>
      </c>
      <c r="N451" t="s">
        <v>2830</v>
      </c>
      <c r="O451" t="s">
        <v>4949</v>
      </c>
      <c r="P451" t="s">
        <v>5174</v>
      </c>
      <c r="R451" t="s">
        <v>5484</v>
      </c>
      <c r="S451" t="s">
        <v>2830</v>
      </c>
      <c r="AB451" s="1"/>
      <c r="AE451" t="s">
        <v>5898</v>
      </c>
      <c r="AF451" t="s">
        <v>5982</v>
      </c>
      <c r="AG451" t="s">
        <v>5988</v>
      </c>
    </row>
    <row r="452" spans="1:33" x14ac:dyDescent="0.3">
      <c r="A452" s="4">
        <v>496</v>
      </c>
      <c r="B452" s="6" t="s">
        <v>3157</v>
      </c>
      <c r="C452" t="s">
        <v>3343</v>
      </c>
      <c r="D452" t="s">
        <v>3693</v>
      </c>
      <c r="F452" t="s">
        <v>4000</v>
      </c>
      <c r="G452" s="1"/>
      <c r="H452">
        <v>2017</v>
      </c>
      <c r="I452" t="s">
        <v>4120</v>
      </c>
      <c r="J452" t="s">
        <v>2894</v>
      </c>
      <c r="K452">
        <v>1</v>
      </c>
      <c r="L452">
        <v>9</v>
      </c>
      <c r="M452" t="s">
        <v>4489</v>
      </c>
      <c r="N452" t="s">
        <v>4754</v>
      </c>
      <c r="O452" t="s">
        <v>2830</v>
      </c>
      <c r="P452" t="s">
        <v>5175</v>
      </c>
      <c r="R452" t="s">
        <v>5485</v>
      </c>
      <c r="S452" t="s">
        <v>2830</v>
      </c>
      <c r="AB452" s="1"/>
      <c r="AE452" t="s">
        <v>5948</v>
      </c>
      <c r="AF452" t="s">
        <v>5981</v>
      </c>
      <c r="AG452" t="s">
        <v>5988</v>
      </c>
    </row>
    <row r="453" spans="1:33" x14ac:dyDescent="0.3">
      <c r="A453" s="3">
        <v>497</v>
      </c>
      <c r="B453" s="3" t="s">
        <v>3157</v>
      </c>
      <c r="C453" t="s">
        <v>3344</v>
      </c>
      <c r="D453" t="s">
        <v>3694</v>
      </c>
      <c r="F453" t="s">
        <v>4001</v>
      </c>
      <c r="G453" s="1"/>
      <c r="H453">
        <v>2017</v>
      </c>
      <c r="I453" t="s">
        <v>2845</v>
      </c>
      <c r="J453" t="s">
        <v>2868</v>
      </c>
      <c r="K453">
        <v>519</v>
      </c>
      <c r="L453">
        <v>534</v>
      </c>
      <c r="M453" t="s">
        <v>4490</v>
      </c>
      <c r="N453" t="s">
        <v>4755</v>
      </c>
      <c r="O453" t="s">
        <v>2830</v>
      </c>
      <c r="P453" t="s">
        <v>5176</v>
      </c>
      <c r="R453" t="s">
        <v>5486</v>
      </c>
      <c r="S453" t="s">
        <v>5832</v>
      </c>
      <c r="AB453" s="1"/>
      <c r="AE453" t="s">
        <v>5949</v>
      </c>
      <c r="AF453" t="s">
        <v>5981</v>
      </c>
      <c r="AG453" t="s">
        <v>5988</v>
      </c>
    </row>
    <row r="454" spans="1:33" x14ac:dyDescent="0.3">
      <c r="A454" s="4">
        <v>498</v>
      </c>
      <c r="B454" s="6" t="s">
        <v>3157</v>
      </c>
      <c r="C454" t="s">
        <v>1638</v>
      </c>
      <c r="D454" t="s">
        <v>3695</v>
      </c>
      <c r="F454" t="s">
        <v>4002</v>
      </c>
      <c r="G454" s="1"/>
      <c r="H454">
        <v>2017</v>
      </c>
      <c r="I454" t="s">
        <v>2830</v>
      </c>
      <c r="J454" t="s">
        <v>2830</v>
      </c>
      <c r="M454" t="s">
        <v>4491</v>
      </c>
      <c r="N454" t="s">
        <v>2830</v>
      </c>
      <c r="O454" t="s">
        <v>4950</v>
      </c>
      <c r="P454" t="s">
        <v>1644</v>
      </c>
      <c r="R454" t="s">
        <v>5487</v>
      </c>
      <c r="S454" t="s">
        <v>2830</v>
      </c>
      <c r="AB454" s="1"/>
      <c r="AE454" t="s">
        <v>5897</v>
      </c>
      <c r="AF454" t="s">
        <v>5982</v>
      </c>
      <c r="AG454" t="s">
        <v>5988</v>
      </c>
    </row>
    <row r="455" spans="1:33" x14ac:dyDescent="0.3">
      <c r="A455" s="3">
        <v>499</v>
      </c>
      <c r="B455" s="3" t="s">
        <v>3157</v>
      </c>
      <c r="C455" t="s">
        <v>3345</v>
      </c>
      <c r="D455" t="s">
        <v>3696</v>
      </c>
      <c r="F455" t="s">
        <v>3946</v>
      </c>
      <c r="G455" s="1"/>
      <c r="H455">
        <v>2017</v>
      </c>
      <c r="I455" t="s">
        <v>4204</v>
      </c>
      <c r="J455" t="s">
        <v>2869</v>
      </c>
      <c r="K455">
        <v>397</v>
      </c>
      <c r="L455">
        <v>413</v>
      </c>
      <c r="M455" t="s">
        <v>4492</v>
      </c>
      <c r="N455" t="s">
        <v>4729</v>
      </c>
      <c r="O455" t="s">
        <v>2830</v>
      </c>
      <c r="P455" t="s">
        <v>5177</v>
      </c>
      <c r="R455" t="s">
        <v>5488</v>
      </c>
      <c r="S455" t="s">
        <v>5833</v>
      </c>
      <c r="AB455" s="1"/>
      <c r="AE455" t="s">
        <v>5930</v>
      </c>
      <c r="AF455" t="s">
        <v>5981</v>
      </c>
      <c r="AG455" t="s">
        <v>5989</v>
      </c>
    </row>
    <row r="456" spans="1:33" x14ac:dyDescent="0.3">
      <c r="A456" s="4">
        <v>500</v>
      </c>
      <c r="B456" s="6" t="s">
        <v>3157</v>
      </c>
      <c r="C456" t="s">
        <v>3346</v>
      </c>
      <c r="D456" t="s">
        <v>3518</v>
      </c>
      <c r="F456" t="s">
        <v>3346</v>
      </c>
      <c r="G456" s="1"/>
      <c r="H456">
        <v>2017</v>
      </c>
      <c r="I456" t="s">
        <v>2830</v>
      </c>
      <c r="J456" t="s">
        <v>2830</v>
      </c>
      <c r="M456" t="s">
        <v>4493</v>
      </c>
      <c r="N456" t="s">
        <v>4756</v>
      </c>
      <c r="O456" t="s">
        <v>4951</v>
      </c>
      <c r="P456" t="s">
        <v>2830</v>
      </c>
      <c r="R456" t="s">
        <v>5489</v>
      </c>
      <c r="S456" t="s">
        <v>2830</v>
      </c>
      <c r="AB456" s="1"/>
      <c r="AE456" t="s">
        <v>5897</v>
      </c>
      <c r="AF456" t="s">
        <v>5983</v>
      </c>
      <c r="AG456" t="s">
        <v>5988</v>
      </c>
    </row>
    <row r="457" spans="1:33" x14ac:dyDescent="0.3">
      <c r="A457" s="3">
        <v>501</v>
      </c>
      <c r="B457" s="3" t="s">
        <v>3157</v>
      </c>
      <c r="C457" t="s">
        <v>3347</v>
      </c>
      <c r="D457" t="s">
        <v>3697</v>
      </c>
      <c r="F457" t="s">
        <v>4003</v>
      </c>
      <c r="G457" s="1"/>
      <c r="H457">
        <v>2017</v>
      </c>
      <c r="I457" t="s">
        <v>2869</v>
      </c>
      <c r="J457" t="s">
        <v>2830</v>
      </c>
      <c r="K457">
        <v>1051</v>
      </c>
      <c r="L457">
        <v>1062</v>
      </c>
      <c r="M457" t="s">
        <v>4494</v>
      </c>
      <c r="N457" t="s">
        <v>2830</v>
      </c>
      <c r="O457" t="s">
        <v>4952</v>
      </c>
      <c r="P457" t="s">
        <v>5178</v>
      </c>
      <c r="R457" t="s">
        <v>5490</v>
      </c>
      <c r="S457" t="s">
        <v>2830</v>
      </c>
      <c r="AB457" s="1"/>
      <c r="AE457" t="s">
        <v>5950</v>
      </c>
      <c r="AF457" t="s">
        <v>5982</v>
      </c>
      <c r="AG457" t="s">
        <v>5988</v>
      </c>
    </row>
    <row r="458" spans="1:33" x14ac:dyDescent="0.3">
      <c r="A458" s="4">
        <v>502</v>
      </c>
      <c r="B458" s="6" t="s">
        <v>3157</v>
      </c>
      <c r="C458" t="s">
        <v>3348</v>
      </c>
      <c r="D458" t="s">
        <v>3518</v>
      </c>
      <c r="F458" t="s">
        <v>3864</v>
      </c>
      <c r="G458" s="1"/>
      <c r="H458">
        <v>2017</v>
      </c>
      <c r="I458" t="s">
        <v>4205</v>
      </c>
      <c r="J458" t="s">
        <v>2830</v>
      </c>
      <c r="K458">
        <v>1</v>
      </c>
      <c r="L458">
        <v>764</v>
      </c>
      <c r="M458" t="s">
        <v>4495</v>
      </c>
      <c r="N458" t="s">
        <v>4677</v>
      </c>
      <c r="O458" t="s">
        <v>4953</v>
      </c>
      <c r="P458" t="s">
        <v>2830</v>
      </c>
      <c r="R458" t="s">
        <v>5491</v>
      </c>
      <c r="S458" t="s">
        <v>2830</v>
      </c>
      <c r="AB458" s="1"/>
      <c r="AE458" t="s">
        <v>5936</v>
      </c>
      <c r="AF458" t="s">
        <v>5983</v>
      </c>
      <c r="AG458" t="s">
        <v>5988</v>
      </c>
    </row>
    <row r="459" spans="1:33" x14ac:dyDescent="0.3">
      <c r="A459" s="3">
        <v>503</v>
      </c>
      <c r="B459" s="3" t="s">
        <v>3157</v>
      </c>
      <c r="C459" t="s">
        <v>3349</v>
      </c>
      <c r="D459" t="s">
        <v>3698</v>
      </c>
      <c r="F459" t="s">
        <v>3864</v>
      </c>
      <c r="G459" s="1"/>
      <c r="H459">
        <v>2017</v>
      </c>
      <c r="I459" t="s">
        <v>4206</v>
      </c>
      <c r="J459" t="s">
        <v>2830</v>
      </c>
      <c r="K459">
        <v>559</v>
      </c>
      <c r="L459">
        <v>576</v>
      </c>
      <c r="M459" t="s">
        <v>4496</v>
      </c>
      <c r="N459" t="s">
        <v>4677</v>
      </c>
      <c r="O459" t="s">
        <v>4954</v>
      </c>
      <c r="P459" t="s">
        <v>5179</v>
      </c>
      <c r="R459" t="s">
        <v>5492</v>
      </c>
      <c r="S459" t="s">
        <v>5834</v>
      </c>
      <c r="AB459" s="1"/>
      <c r="AE459" t="s">
        <v>5936</v>
      </c>
      <c r="AF459" t="s">
        <v>5982</v>
      </c>
      <c r="AG459" t="s">
        <v>5988</v>
      </c>
    </row>
    <row r="460" spans="1:33" x14ac:dyDescent="0.3">
      <c r="A460" s="4">
        <v>504</v>
      </c>
      <c r="B460" s="6" t="s">
        <v>3157</v>
      </c>
      <c r="C460" t="s">
        <v>3350</v>
      </c>
      <c r="D460" t="s">
        <v>3699</v>
      </c>
      <c r="F460" t="s">
        <v>4004</v>
      </c>
      <c r="G460" s="1"/>
      <c r="H460">
        <v>2017</v>
      </c>
      <c r="I460" t="s">
        <v>2894</v>
      </c>
      <c r="J460" t="s">
        <v>2830</v>
      </c>
      <c r="K460">
        <v>3673</v>
      </c>
      <c r="L460">
        <v>3708</v>
      </c>
      <c r="M460" t="s">
        <v>4497</v>
      </c>
      <c r="N460" t="s">
        <v>4757</v>
      </c>
      <c r="O460" t="s">
        <v>4955</v>
      </c>
      <c r="P460" t="s">
        <v>2830</v>
      </c>
      <c r="R460" t="s">
        <v>5493</v>
      </c>
      <c r="S460" t="s">
        <v>2830</v>
      </c>
      <c r="AB460" s="1"/>
      <c r="AE460" t="s">
        <v>5951</v>
      </c>
      <c r="AF460" t="s">
        <v>5982</v>
      </c>
      <c r="AG460" t="s">
        <v>5988</v>
      </c>
    </row>
    <row r="461" spans="1:33" x14ac:dyDescent="0.3">
      <c r="A461" s="3">
        <v>505</v>
      </c>
      <c r="B461" s="3" t="s">
        <v>3157</v>
      </c>
      <c r="C461" t="s">
        <v>3351</v>
      </c>
      <c r="D461" t="s">
        <v>3518</v>
      </c>
      <c r="F461" t="s">
        <v>3921</v>
      </c>
      <c r="G461" s="1"/>
      <c r="H461">
        <v>2017</v>
      </c>
      <c r="I461" t="s">
        <v>4207</v>
      </c>
      <c r="J461" t="s">
        <v>2830</v>
      </c>
      <c r="K461">
        <v>1</v>
      </c>
      <c r="L461">
        <v>351</v>
      </c>
      <c r="M461" t="s">
        <v>4498</v>
      </c>
      <c r="N461" t="s">
        <v>4713</v>
      </c>
      <c r="O461" t="s">
        <v>4956</v>
      </c>
      <c r="P461" t="s">
        <v>2830</v>
      </c>
      <c r="R461" t="s">
        <v>5494</v>
      </c>
      <c r="S461" t="s">
        <v>2830</v>
      </c>
      <c r="AB461" s="1"/>
      <c r="AE461" t="s">
        <v>5936</v>
      </c>
      <c r="AF461" t="s">
        <v>5983</v>
      </c>
      <c r="AG461" t="s">
        <v>5988</v>
      </c>
    </row>
    <row r="462" spans="1:33" x14ac:dyDescent="0.3">
      <c r="A462" s="4">
        <v>506</v>
      </c>
      <c r="B462" s="6" t="s">
        <v>3157</v>
      </c>
      <c r="C462" t="s">
        <v>475</v>
      </c>
      <c r="D462" t="s">
        <v>3700</v>
      </c>
      <c r="F462" t="s">
        <v>4005</v>
      </c>
      <c r="G462" s="1"/>
      <c r="H462">
        <v>2016</v>
      </c>
      <c r="I462" t="s">
        <v>2830</v>
      </c>
      <c r="J462" t="s">
        <v>2830</v>
      </c>
      <c r="K462">
        <v>207</v>
      </c>
      <c r="L462">
        <v>218</v>
      </c>
      <c r="M462" t="s">
        <v>4499</v>
      </c>
      <c r="N462" t="s">
        <v>4758</v>
      </c>
      <c r="O462" t="s">
        <v>4957</v>
      </c>
      <c r="P462" t="s">
        <v>482</v>
      </c>
      <c r="R462" t="s">
        <v>5495</v>
      </c>
      <c r="S462" t="s">
        <v>2830</v>
      </c>
      <c r="AB462" s="1"/>
      <c r="AE462" t="s">
        <v>5908</v>
      </c>
      <c r="AF462" t="s">
        <v>5982</v>
      </c>
      <c r="AG462" t="s">
        <v>5988</v>
      </c>
    </row>
    <row r="463" spans="1:33" x14ac:dyDescent="0.3">
      <c r="A463" s="3">
        <v>507</v>
      </c>
      <c r="B463" s="3" t="s">
        <v>3157</v>
      </c>
      <c r="C463" t="s">
        <v>3352</v>
      </c>
      <c r="D463" t="s">
        <v>3701</v>
      </c>
      <c r="F463" t="s">
        <v>3968</v>
      </c>
      <c r="G463" s="1"/>
      <c r="H463">
        <v>2016</v>
      </c>
      <c r="I463" t="s">
        <v>2860</v>
      </c>
      <c r="J463" t="s">
        <v>2830</v>
      </c>
      <c r="K463">
        <v>12</v>
      </c>
      <c r="L463">
        <v>26</v>
      </c>
      <c r="M463" t="s">
        <v>4500</v>
      </c>
      <c r="N463" t="s">
        <v>4741</v>
      </c>
      <c r="O463" t="s">
        <v>2830</v>
      </c>
      <c r="P463" t="s">
        <v>5180</v>
      </c>
      <c r="R463" t="s">
        <v>5496</v>
      </c>
      <c r="S463" t="s">
        <v>5835</v>
      </c>
      <c r="AB463" s="1"/>
      <c r="AE463" t="s">
        <v>5899</v>
      </c>
      <c r="AF463" t="s">
        <v>5981</v>
      </c>
      <c r="AG463" t="s">
        <v>5988</v>
      </c>
    </row>
    <row r="464" spans="1:33" x14ac:dyDescent="0.3">
      <c r="A464" s="4">
        <v>508</v>
      </c>
      <c r="B464" s="6" t="s">
        <v>3157</v>
      </c>
      <c r="C464" t="s">
        <v>599</v>
      </c>
      <c r="D464" t="s">
        <v>3702</v>
      </c>
      <c r="F464" t="s">
        <v>3934</v>
      </c>
      <c r="G464" s="1"/>
      <c r="H464">
        <v>2016</v>
      </c>
      <c r="I464" t="s">
        <v>4208</v>
      </c>
      <c r="J464" t="s">
        <v>2830</v>
      </c>
      <c r="M464" t="s">
        <v>4501</v>
      </c>
      <c r="N464" t="s">
        <v>4722</v>
      </c>
      <c r="O464" t="s">
        <v>4958</v>
      </c>
      <c r="P464" t="s">
        <v>605</v>
      </c>
      <c r="R464" t="s">
        <v>5497</v>
      </c>
      <c r="S464" t="s">
        <v>5836</v>
      </c>
      <c r="AB464" s="1"/>
      <c r="AE464" t="s">
        <v>5897</v>
      </c>
      <c r="AF464" t="s">
        <v>5982</v>
      </c>
      <c r="AG464" t="s">
        <v>5988</v>
      </c>
    </row>
    <row r="465" spans="1:33" x14ac:dyDescent="0.3">
      <c r="A465" s="3">
        <v>509</v>
      </c>
      <c r="B465" s="3" t="s">
        <v>3157</v>
      </c>
      <c r="C465" t="s">
        <v>3353</v>
      </c>
      <c r="D465" t="s">
        <v>3703</v>
      </c>
      <c r="F465" t="s">
        <v>4006</v>
      </c>
      <c r="G465" s="1"/>
      <c r="H465">
        <v>2016</v>
      </c>
      <c r="I465" t="s">
        <v>2830</v>
      </c>
      <c r="J465" t="s">
        <v>2830</v>
      </c>
      <c r="M465" t="s">
        <v>4502</v>
      </c>
      <c r="N465" t="s">
        <v>2830</v>
      </c>
      <c r="O465" t="s">
        <v>4959</v>
      </c>
      <c r="P465" t="s">
        <v>5181</v>
      </c>
      <c r="R465" t="s">
        <v>5498</v>
      </c>
      <c r="S465" t="s">
        <v>5837</v>
      </c>
      <c r="AB465" s="1"/>
      <c r="AE465" t="s">
        <v>3155</v>
      </c>
      <c r="AF465" t="s">
        <v>5982</v>
      </c>
      <c r="AG465" t="s">
        <v>5988</v>
      </c>
    </row>
    <row r="466" spans="1:33" x14ac:dyDescent="0.3">
      <c r="A466" s="4">
        <v>510</v>
      </c>
      <c r="B466" s="6" t="s">
        <v>3157</v>
      </c>
      <c r="C466" t="s">
        <v>3354</v>
      </c>
      <c r="D466" t="s">
        <v>3704</v>
      </c>
      <c r="F466" t="s">
        <v>4007</v>
      </c>
      <c r="G466" s="1"/>
      <c r="H466">
        <v>2016</v>
      </c>
      <c r="I466" t="s">
        <v>2830</v>
      </c>
      <c r="J466" t="s">
        <v>2830</v>
      </c>
      <c r="K466">
        <v>1</v>
      </c>
      <c r="L466">
        <v>12</v>
      </c>
      <c r="M466" t="s">
        <v>4503</v>
      </c>
      <c r="N466" t="s">
        <v>2830</v>
      </c>
      <c r="O466" t="s">
        <v>4960</v>
      </c>
      <c r="P466" t="s">
        <v>5182</v>
      </c>
      <c r="R466" t="s">
        <v>5499</v>
      </c>
      <c r="S466" t="s">
        <v>5838</v>
      </c>
      <c r="AB466" s="1"/>
      <c r="AE466" t="s">
        <v>5898</v>
      </c>
      <c r="AF466" t="s">
        <v>5982</v>
      </c>
      <c r="AG466" t="s">
        <v>5988</v>
      </c>
    </row>
    <row r="467" spans="1:33" x14ac:dyDescent="0.3">
      <c r="A467" s="3">
        <v>511</v>
      </c>
      <c r="B467" s="3" t="s">
        <v>3157</v>
      </c>
      <c r="C467" t="s">
        <v>3355</v>
      </c>
      <c r="D467" t="s">
        <v>3705</v>
      </c>
      <c r="F467" t="s">
        <v>3894</v>
      </c>
      <c r="G467" s="1"/>
      <c r="H467">
        <v>2016</v>
      </c>
      <c r="I467" t="s">
        <v>4209</v>
      </c>
      <c r="J467" t="s">
        <v>2830</v>
      </c>
      <c r="K467">
        <v>1573</v>
      </c>
      <c r="L467">
        <v>1582</v>
      </c>
      <c r="M467" t="s">
        <v>4504</v>
      </c>
      <c r="N467" t="s">
        <v>2830</v>
      </c>
      <c r="O467" t="s">
        <v>4961</v>
      </c>
      <c r="P467" t="s">
        <v>5183</v>
      </c>
      <c r="R467" t="s">
        <v>5500</v>
      </c>
      <c r="S467" t="s">
        <v>5839</v>
      </c>
      <c r="AB467" s="1"/>
      <c r="AE467" t="s">
        <v>3155</v>
      </c>
      <c r="AF467" t="s">
        <v>5982</v>
      </c>
      <c r="AG467" t="s">
        <v>5988</v>
      </c>
    </row>
    <row r="468" spans="1:33" x14ac:dyDescent="0.3">
      <c r="A468" s="4">
        <v>512</v>
      </c>
      <c r="B468" s="6" t="s">
        <v>3157</v>
      </c>
      <c r="C468" t="s">
        <v>3356</v>
      </c>
      <c r="D468" t="s">
        <v>3706</v>
      </c>
      <c r="F468" t="s">
        <v>4008</v>
      </c>
      <c r="G468" s="1"/>
      <c r="H468">
        <v>2016</v>
      </c>
      <c r="I468" t="s">
        <v>4210</v>
      </c>
      <c r="J468" t="s">
        <v>2830</v>
      </c>
      <c r="K468">
        <v>103</v>
      </c>
      <c r="L468">
        <v>108</v>
      </c>
      <c r="M468" t="s">
        <v>4505</v>
      </c>
      <c r="N468" t="s">
        <v>4759</v>
      </c>
      <c r="O468" t="s">
        <v>2830</v>
      </c>
      <c r="P468" t="s">
        <v>5184</v>
      </c>
      <c r="R468" t="s">
        <v>5501</v>
      </c>
      <c r="S468" t="s">
        <v>5840</v>
      </c>
      <c r="AB468" s="1"/>
      <c r="AE468" t="s">
        <v>5900</v>
      </c>
      <c r="AF468" t="s">
        <v>5981</v>
      </c>
      <c r="AG468" t="s">
        <v>5988</v>
      </c>
    </row>
    <row r="469" spans="1:33" x14ac:dyDescent="0.3">
      <c r="A469" s="3">
        <v>513</v>
      </c>
      <c r="B469" s="3" t="s">
        <v>3157</v>
      </c>
      <c r="C469" t="s">
        <v>3357</v>
      </c>
      <c r="D469" t="s">
        <v>3707</v>
      </c>
      <c r="F469" t="s">
        <v>4009</v>
      </c>
      <c r="G469" s="1"/>
      <c r="H469">
        <v>2016</v>
      </c>
      <c r="I469" t="s">
        <v>4211</v>
      </c>
      <c r="J469" t="s">
        <v>2830</v>
      </c>
      <c r="K469">
        <v>13</v>
      </c>
      <c r="L469">
        <v>33</v>
      </c>
      <c r="M469" t="s">
        <v>4506</v>
      </c>
      <c r="N469" t="s">
        <v>4760</v>
      </c>
      <c r="O469" t="s">
        <v>2830</v>
      </c>
      <c r="P469" t="s">
        <v>5185</v>
      </c>
      <c r="R469" t="s">
        <v>5502</v>
      </c>
      <c r="S469" t="s">
        <v>5841</v>
      </c>
      <c r="AB469" s="1"/>
      <c r="AE469" t="s">
        <v>5900</v>
      </c>
      <c r="AF469" t="s">
        <v>5981</v>
      </c>
      <c r="AG469" t="s">
        <v>5988</v>
      </c>
    </row>
    <row r="470" spans="1:33" x14ac:dyDescent="0.3">
      <c r="A470" s="4">
        <v>514</v>
      </c>
      <c r="B470" s="6" t="s">
        <v>3157</v>
      </c>
      <c r="C470" t="s">
        <v>1912</v>
      </c>
      <c r="D470" t="s">
        <v>3708</v>
      </c>
      <c r="F470" t="s">
        <v>4010</v>
      </c>
      <c r="G470" s="1"/>
      <c r="H470">
        <v>2016</v>
      </c>
      <c r="I470" t="s">
        <v>2830</v>
      </c>
      <c r="J470" t="s">
        <v>2830</v>
      </c>
      <c r="M470" t="s">
        <v>4507</v>
      </c>
      <c r="N470" t="s">
        <v>2830</v>
      </c>
      <c r="O470" t="s">
        <v>4962</v>
      </c>
      <c r="P470" t="s">
        <v>1918</v>
      </c>
      <c r="R470" t="s">
        <v>5503</v>
      </c>
      <c r="S470" t="s">
        <v>5842</v>
      </c>
      <c r="AB470" s="1"/>
      <c r="AE470" t="s">
        <v>5897</v>
      </c>
      <c r="AF470" t="s">
        <v>5982</v>
      </c>
      <c r="AG470" t="s">
        <v>5988</v>
      </c>
    </row>
    <row r="471" spans="1:33" x14ac:dyDescent="0.3">
      <c r="A471" s="3">
        <v>515</v>
      </c>
      <c r="B471" s="3" t="s">
        <v>3157</v>
      </c>
      <c r="C471" t="s">
        <v>3358</v>
      </c>
      <c r="D471" t="s">
        <v>3709</v>
      </c>
      <c r="F471" t="s">
        <v>4011</v>
      </c>
      <c r="G471" s="1"/>
      <c r="H471">
        <v>2016</v>
      </c>
      <c r="I471" t="s">
        <v>2860</v>
      </c>
      <c r="J471" t="s">
        <v>2894</v>
      </c>
      <c r="K471">
        <v>309</v>
      </c>
      <c r="L471">
        <v>319</v>
      </c>
      <c r="M471" t="s">
        <v>4508</v>
      </c>
      <c r="N471" t="s">
        <v>4761</v>
      </c>
      <c r="O471" t="s">
        <v>2830</v>
      </c>
      <c r="P471" t="s">
        <v>5186</v>
      </c>
      <c r="R471" t="s">
        <v>5504</v>
      </c>
      <c r="S471" t="s">
        <v>2830</v>
      </c>
      <c r="AB471" s="1"/>
      <c r="AE471" t="s">
        <v>5952</v>
      </c>
      <c r="AF471" t="s">
        <v>5985</v>
      </c>
      <c r="AG471" t="s">
        <v>5988</v>
      </c>
    </row>
    <row r="472" spans="1:33" x14ac:dyDescent="0.3">
      <c r="A472" s="4">
        <v>516</v>
      </c>
      <c r="B472" s="6" t="s">
        <v>3157</v>
      </c>
      <c r="C472" t="s">
        <v>3359</v>
      </c>
      <c r="D472" t="s">
        <v>3710</v>
      </c>
      <c r="F472" t="s">
        <v>4012</v>
      </c>
      <c r="G472" s="1"/>
      <c r="H472">
        <v>2016</v>
      </c>
      <c r="I472" t="s">
        <v>2830</v>
      </c>
      <c r="J472" t="s">
        <v>2830</v>
      </c>
      <c r="K472">
        <v>346</v>
      </c>
      <c r="L472">
        <v>351</v>
      </c>
      <c r="M472" t="s">
        <v>4509</v>
      </c>
      <c r="N472" t="s">
        <v>2830</v>
      </c>
      <c r="O472" t="s">
        <v>4963</v>
      </c>
      <c r="P472" t="s">
        <v>5187</v>
      </c>
      <c r="R472" t="s">
        <v>5505</v>
      </c>
      <c r="S472" t="s">
        <v>2830</v>
      </c>
      <c r="AB472" s="1"/>
      <c r="AE472" t="s">
        <v>5898</v>
      </c>
      <c r="AF472" t="s">
        <v>5982</v>
      </c>
      <c r="AG472" t="s">
        <v>5988</v>
      </c>
    </row>
    <row r="473" spans="1:33" x14ac:dyDescent="0.3">
      <c r="A473" s="3">
        <v>517</v>
      </c>
      <c r="B473" s="3" t="s">
        <v>3157</v>
      </c>
      <c r="C473" t="s">
        <v>957</v>
      </c>
      <c r="D473" t="s">
        <v>3711</v>
      </c>
      <c r="F473" t="s">
        <v>4013</v>
      </c>
      <c r="G473" s="1"/>
      <c r="H473">
        <v>2016</v>
      </c>
      <c r="I473" t="s">
        <v>2830</v>
      </c>
      <c r="J473" t="s">
        <v>2830</v>
      </c>
      <c r="M473" t="s">
        <v>4510</v>
      </c>
      <c r="N473" t="s">
        <v>2830</v>
      </c>
      <c r="O473" t="s">
        <v>4964</v>
      </c>
      <c r="P473" t="s">
        <v>963</v>
      </c>
      <c r="R473" t="s">
        <v>5506</v>
      </c>
      <c r="S473" t="s">
        <v>5843</v>
      </c>
      <c r="AB473" s="1"/>
      <c r="AE473" t="s">
        <v>5897</v>
      </c>
      <c r="AF473" t="s">
        <v>5982</v>
      </c>
      <c r="AG473" t="s">
        <v>5988</v>
      </c>
    </row>
    <row r="474" spans="1:33" x14ac:dyDescent="0.3">
      <c r="A474" s="4">
        <v>518</v>
      </c>
      <c r="B474" s="6" t="s">
        <v>3157</v>
      </c>
      <c r="C474" t="s">
        <v>3360</v>
      </c>
      <c r="D474" t="s">
        <v>3712</v>
      </c>
      <c r="F474" t="s">
        <v>4014</v>
      </c>
      <c r="G474" s="1"/>
      <c r="H474">
        <v>2016</v>
      </c>
      <c r="I474" t="s">
        <v>2830</v>
      </c>
      <c r="J474" t="s">
        <v>2830</v>
      </c>
      <c r="M474" t="s">
        <v>4511</v>
      </c>
      <c r="N474" t="s">
        <v>2830</v>
      </c>
      <c r="O474" t="s">
        <v>4965</v>
      </c>
      <c r="P474" t="s">
        <v>5188</v>
      </c>
      <c r="R474" t="s">
        <v>5507</v>
      </c>
      <c r="S474" t="s">
        <v>2830</v>
      </c>
      <c r="AB474" s="1"/>
      <c r="AE474" t="s">
        <v>5912</v>
      </c>
      <c r="AF474" t="s">
        <v>5982</v>
      </c>
      <c r="AG474" t="s">
        <v>5988</v>
      </c>
    </row>
    <row r="475" spans="1:33" x14ac:dyDescent="0.3">
      <c r="A475" s="3">
        <v>519</v>
      </c>
      <c r="B475" s="3" t="s">
        <v>3157</v>
      </c>
      <c r="C475" t="s">
        <v>3361</v>
      </c>
      <c r="D475" t="s">
        <v>3713</v>
      </c>
      <c r="F475" t="s">
        <v>4015</v>
      </c>
      <c r="G475" s="1"/>
      <c r="H475">
        <v>2016</v>
      </c>
      <c r="I475" t="s">
        <v>4212</v>
      </c>
      <c r="J475" t="s">
        <v>2830</v>
      </c>
      <c r="K475">
        <v>147</v>
      </c>
      <c r="L475">
        <v>153</v>
      </c>
      <c r="M475" t="s">
        <v>4512</v>
      </c>
      <c r="N475" t="s">
        <v>4762</v>
      </c>
      <c r="O475" t="s">
        <v>4966</v>
      </c>
      <c r="P475" t="s">
        <v>2830</v>
      </c>
      <c r="R475" t="s">
        <v>5508</v>
      </c>
      <c r="S475" t="s">
        <v>2830</v>
      </c>
      <c r="AB475" s="1"/>
      <c r="AE475" t="s">
        <v>5913</v>
      </c>
      <c r="AF475" t="s">
        <v>5982</v>
      </c>
      <c r="AG475" t="s">
        <v>5988</v>
      </c>
    </row>
    <row r="476" spans="1:33" x14ac:dyDescent="0.3">
      <c r="A476" s="4">
        <v>520</v>
      </c>
      <c r="B476" s="6" t="s">
        <v>3157</v>
      </c>
      <c r="C476" t="s">
        <v>3362</v>
      </c>
      <c r="D476" t="s">
        <v>3687</v>
      </c>
      <c r="F476" t="s">
        <v>4016</v>
      </c>
      <c r="G476" s="1"/>
      <c r="H476">
        <v>2016</v>
      </c>
      <c r="I476" t="s">
        <v>4213</v>
      </c>
      <c r="J476" t="s">
        <v>2830</v>
      </c>
      <c r="M476" t="s">
        <v>4513</v>
      </c>
      <c r="N476" t="s">
        <v>4763</v>
      </c>
      <c r="O476" t="s">
        <v>2830</v>
      </c>
      <c r="P476" t="s">
        <v>5189</v>
      </c>
      <c r="R476" t="s">
        <v>5509</v>
      </c>
      <c r="S476" t="s">
        <v>2830</v>
      </c>
      <c r="AB476" s="1"/>
      <c r="AE476" t="s">
        <v>5910</v>
      </c>
      <c r="AF476" t="s">
        <v>5981</v>
      </c>
      <c r="AG476" t="s">
        <v>5988</v>
      </c>
    </row>
    <row r="477" spans="1:33" x14ac:dyDescent="0.3">
      <c r="A477" s="3">
        <v>521</v>
      </c>
      <c r="B477" s="3" t="s">
        <v>3157</v>
      </c>
      <c r="C477" t="s">
        <v>3363</v>
      </c>
      <c r="D477" t="s">
        <v>3714</v>
      </c>
      <c r="F477" t="s">
        <v>4017</v>
      </c>
      <c r="G477" s="1"/>
      <c r="H477">
        <v>2015</v>
      </c>
      <c r="I477" t="s">
        <v>4151</v>
      </c>
      <c r="J477" t="s">
        <v>2891</v>
      </c>
      <c r="M477" t="s">
        <v>4514</v>
      </c>
      <c r="N477" t="s">
        <v>4764</v>
      </c>
      <c r="O477" t="s">
        <v>2830</v>
      </c>
      <c r="P477" t="s">
        <v>5190</v>
      </c>
      <c r="R477" t="s">
        <v>5510</v>
      </c>
      <c r="S477" t="s">
        <v>2830</v>
      </c>
      <c r="AB477" s="1"/>
      <c r="AE477" t="s">
        <v>5953</v>
      </c>
      <c r="AF477" t="s">
        <v>5981</v>
      </c>
      <c r="AG477" t="s">
        <v>5988</v>
      </c>
    </row>
    <row r="478" spans="1:33" x14ac:dyDescent="0.3">
      <c r="A478" s="4">
        <v>522</v>
      </c>
      <c r="B478" s="6" t="s">
        <v>3157</v>
      </c>
      <c r="C478" t="s">
        <v>2167</v>
      </c>
      <c r="D478" t="s">
        <v>3715</v>
      </c>
      <c r="F478" t="s">
        <v>4018</v>
      </c>
      <c r="G478" s="1"/>
      <c r="H478">
        <v>2015</v>
      </c>
      <c r="I478" t="s">
        <v>2830</v>
      </c>
      <c r="J478" t="s">
        <v>2830</v>
      </c>
      <c r="K478">
        <v>536</v>
      </c>
      <c r="L478">
        <v>543</v>
      </c>
      <c r="M478" t="s">
        <v>4515</v>
      </c>
      <c r="N478" t="s">
        <v>2830</v>
      </c>
      <c r="O478" t="s">
        <v>4967</v>
      </c>
      <c r="P478" t="s">
        <v>2173</v>
      </c>
      <c r="R478" t="s">
        <v>5511</v>
      </c>
      <c r="S478" t="s">
        <v>5844</v>
      </c>
      <c r="AB478" s="1"/>
      <c r="AE478" t="s">
        <v>5897</v>
      </c>
      <c r="AF478" t="s">
        <v>5982</v>
      </c>
      <c r="AG478" t="s">
        <v>5988</v>
      </c>
    </row>
    <row r="479" spans="1:33" x14ac:dyDescent="0.3">
      <c r="A479" s="3">
        <v>523</v>
      </c>
      <c r="B479" s="3" t="s">
        <v>3157</v>
      </c>
      <c r="C479" t="s">
        <v>451</v>
      </c>
      <c r="D479" t="s">
        <v>3716</v>
      </c>
      <c r="F479" t="s">
        <v>3881</v>
      </c>
      <c r="G479" s="1"/>
      <c r="H479">
        <v>2015</v>
      </c>
      <c r="I479" t="s">
        <v>2869</v>
      </c>
      <c r="J479" t="s">
        <v>2830</v>
      </c>
      <c r="K479">
        <v>169</v>
      </c>
      <c r="L479">
        <v>178</v>
      </c>
      <c r="M479" t="s">
        <v>4516</v>
      </c>
      <c r="N479" t="s">
        <v>4692</v>
      </c>
      <c r="O479" t="s">
        <v>4968</v>
      </c>
      <c r="P479" t="s">
        <v>457</v>
      </c>
      <c r="R479" t="s">
        <v>5512</v>
      </c>
      <c r="S479" t="s">
        <v>5845</v>
      </c>
      <c r="AB479" s="1"/>
      <c r="AE479" t="s">
        <v>5908</v>
      </c>
      <c r="AF479" t="s">
        <v>5982</v>
      </c>
      <c r="AG479" t="s">
        <v>5988</v>
      </c>
    </row>
    <row r="480" spans="1:33" x14ac:dyDescent="0.3">
      <c r="A480" s="4">
        <v>524</v>
      </c>
      <c r="B480" s="6" t="s">
        <v>3157</v>
      </c>
      <c r="C480" t="s">
        <v>2311</v>
      </c>
      <c r="D480" t="s">
        <v>3717</v>
      </c>
      <c r="F480" t="s">
        <v>4019</v>
      </c>
      <c r="G480" s="1"/>
      <c r="H480">
        <v>2015</v>
      </c>
      <c r="I480" t="s">
        <v>2830</v>
      </c>
      <c r="J480" t="s">
        <v>2830</v>
      </c>
      <c r="K480">
        <v>315</v>
      </c>
      <c r="L480">
        <v>320</v>
      </c>
      <c r="M480" t="s">
        <v>4517</v>
      </c>
      <c r="N480" t="s">
        <v>2830</v>
      </c>
      <c r="O480" t="s">
        <v>4969</v>
      </c>
      <c r="P480" t="s">
        <v>2317</v>
      </c>
      <c r="R480" t="s">
        <v>5513</v>
      </c>
      <c r="S480" t="s">
        <v>5846</v>
      </c>
      <c r="AB480" s="1"/>
      <c r="AE480" t="s">
        <v>5897</v>
      </c>
      <c r="AF480" t="s">
        <v>5982</v>
      </c>
      <c r="AG480" t="s">
        <v>5988</v>
      </c>
    </row>
    <row r="481" spans="1:33" x14ac:dyDescent="0.3">
      <c r="A481" s="3">
        <v>525</v>
      </c>
      <c r="B481" s="3" t="s">
        <v>3157</v>
      </c>
      <c r="C481" t="s">
        <v>1789</v>
      </c>
      <c r="D481" t="s">
        <v>3718</v>
      </c>
      <c r="F481" t="s">
        <v>4020</v>
      </c>
      <c r="G481" s="1"/>
      <c r="H481">
        <v>2015</v>
      </c>
      <c r="I481" t="s">
        <v>2830</v>
      </c>
      <c r="J481" t="s">
        <v>2830</v>
      </c>
      <c r="K481">
        <v>73</v>
      </c>
      <c r="L481">
        <v>82</v>
      </c>
      <c r="M481" t="s">
        <v>4518</v>
      </c>
      <c r="N481" t="s">
        <v>2830</v>
      </c>
      <c r="O481" t="s">
        <v>4970</v>
      </c>
      <c r="P481" t="s">
        <v>1795</v>
      </c>
      <c r="R481" t="s">
        <v>5514</v>
      </c>
      <c r="S481" t="s">
        <v>5847</v>
      </c>
      <c r="AB481" s="1"/>
      <c r="AE481" t="s">
        <v>5898</v>
      </c>
      <c r="AF481" t="s">
        <v>5982</v>
      </c>
      <c r="AG481" t="s">
        <v>5988</v>
      </c>
    </row>
    <row r="482" spans="1:33" x14ac:dyDescent="0.3">
      <c r="A482" s="4">
        <v>526</v>
      </c>
      <c r="B482" s="6" t="s">
        <v>3157</v>
      </c>
      <c r="C482" t="s">
        <v>1146</v>
      </c>
      <c r="D482" t="s">
        <v>3719</v>
      </c>
      <c r="F482" t="s">
        <v>4021</v>
      </c>
      <c r="G482" s="1"/>
      <c r="H482">
        <v>2015</v>
      </c>
      <c r="I482" t="s">
        <v>2830</v>
      </c>
      <c r="J482" t="s">
        <v>2830</v>
      </c>
      <c r="K482">
        <v>83</v>
      </c>
      <c r="L482">
        <v>92</v>
      </c>
      <c r="M482" t="s">
        <v>4519</v>
      </c>
      <c r="N482" t="s">
        <v>2830</v>
      </c>
      <c r="O482" t="s">
        <v>4971</v>
      </c>
      <c r="P482" t="s">
        <v>1152</v>
      </c>
      <c r="R482" t="s">
        <v>5515</v>
      </c>
      <c r="S482" t="s">
        <v>5848</v>
      </c>
      <c r="AB482" s="1"/>
      <c r="AE482" t="s">
        <v>5897</v>
      </c>
      <c r="AF482" t="s">
        <v>5982</v>
      </c>
      <c r="AG482" t="s">
        <v>5988</v>
      </c>
    </row>
    <row r="483" spans="1:33" x14ac:dyDescent="0.3">
      <c r="A483" s="3">
        <v>527</v>
      </c>
      <c r="B483" s="3" t="s">
        <v>3157</v>
      </c>
      <c r="C483" t="s">
        <v>3364</v>
      </c>
      <c r="D483" t="s">
        <v>3720</v>
      </c>
      <c r="F483" t="s">
        <v>4022</v>
      </c>
      <c r="G483" s="1"/>
      <c r="H483">
        <v>2015</v>
      </c>
      <c r="I483" t="s">
        <v>2830</v>
      </c>
      <c r="J483" t="s">
        <v>2830</v>
      </c>
      <c r="K483">
        <v>73</v>
      </c>
      <c r="L483">
        <v>80</v>
      </c>
      <c r="M483" t="s">
        <v>4520</v>
      </c>
      <c r="N483" t="s">
        <v>2830</v>
      </c>
      <c r="O483" t="s">
        <v>2830</v>
      </c>
      <c r="P483" t="s">
        <v>5191</v>
      </c>
      <c r="R483" t="s">
        <v>5516</v>
      </c>
      <c r="S483" t="s">
        <v>5849</v>
      </c>
      <c r="AB483" s="1"/>
      <c r="AE483" t="s">
        <v>5954</v>
      </c>
      <c r="AF483" t="s">
        <v>5982</v>
      </c>
      <c r="AG483" t="s">
        <v>5988</v>
      </c>
    </row>
    <row r="484" spans="1:33" x14ac:dyDescent="0.3">
      <c r="A484" s="4">
        <v>528</v>
      </c>
      <c r="B484" s="6" t="s">
        <v>3157</v>
      </c>
      <c r="C484" t="s">
        <v>3365</v>
      </c>
      <c r="D484" t="s">
        <v>3721</v>
      </c>
      <c r="F484" t="s">
        <v>4023</v>
      </c>
      <c r="G484" s="1"/>
      <c r="H484">
        <v>2015</v>
      </c>
      <c r="I484" t="s">
        <v>2830</v>
      </c>
      <c r="J484" t="s">
        <v>2830</v>
      </c>
      <c r="M484" t="s">
        <v>4521</v>
      </c>
      <c r="N484" t="s">
        <v>2830</v>
      </c>
      <c r="O484" t="s">
        <v>4972</v>
      </c>
      <c r="P484" t="s">
        <v>5192</v>
      </c>
      <c r="R484" t="s">
        <v>5517</v>
      </c>
      <c r="S484" t="s">
        <v>2830</v>
      </c>
      <c r="AB484" s="1"/>
      <c r="AE484" t="s">
        <v>5912</v>
      </c>
      <c r="AF484" t="s">
        <v>5982</v>
      </c>
      <c r="AG484" t="s">
        <v>5988</v>
      </c>
    </row>
    <row r="485" spans="1:33" x14ac:dyDescent="0.3">
      <c r="A485" s="3">
        <v>529</v>
      </c>
      <c r="B485" s="3" t="s">
        <v>3157</v>
      </c>
      <c r="C485" t="s">
        <v>3366</v>
      </c>
      <c r="D485" t="s">
        <v>3518</v>
      </c>
      <c r="F485" t="s">
        <v>3875</v>
      </c>
      <c r="G485" s="1"/>
      <c r="H485">
        <v>2015</v>
      </c>
      <c r="I485" t="s">
        <v>4214</v>
      </c>
      <c r="J485" t="s">
        <v>2830</v>
      </c>
      <c r="K485">
        <v>1</v>
      </c>
      <c r="L485">
        <v>400</v>
      </c>
      <c r="M485" t="s">
        <v>4522</v>
      </c>
      <c r="N485" t="s">
        <v>4687</v>
      </c>
      <c r="O485" t="s">
        <v>4973</v>
      </c>
      <c r="P485" t="s">
        <v>2830</v>
      </c>
      <c r="R485" t="s">
        <v>5518</v>
      </c>
      <c r="S485" t="s">
        <v>2830</v>
      </c>
      <c r="AB485" s="1"/>
      <c r="AE485" t="s">
        <v>5936</v>
      </c>
      <c r="AF485" t="s">
        <v>5983</v>
      </c>
      <c r="AG485" t="s">
        <v>5988</v>
      </c>
    </row>
    <row r="486" spans="1:33" x14ac:dyDescent="0.3">
      <c r="A486" s="4">
        <v>530</v>
      </c>
      <c r="B486" s="6" t="s">
        <v>3157</v>
      </c>
      <c r="C486" t="s">
        <v>3367</v>
      </c>
      <c r="D486" t="s">
        <v>3518</v>
      </c>
      <c r="F486" t="s">
        <v>3880</v>
      </c>
      <c r="G486" s="1"/>
      <c r="H486">
        <v>2015</v>
      </c>
      <c r="I486" t="s">
        <v>4215</v>
      </c>
      <c r="J486" t="s">
        <v>2830</v>
      </c>
      <c r="K486">
        <v>1</v>
      </c>
      <c r="L486">
        <v>454</v>
      </c>
      <c r="M486" t="s">
        <v>4523</v>
      </c>
      <c r="N486" t="s">
        <v>4691</v>
      </c>
      <c r="O486" t="s">
        <v>4974</v>
      </c>
      <c r="P486" t="s">
        <v>2830</v>
      </c>
      <c r="R486" t="s">
        <v>5519</v>
      </c>
      <c r="S486" t="s">
        <v>2830</v>
      </c>
      <c r="AB486" s="1"/>
      <c r="AE486" t="s">
        <v>5936</v>
      </c>
      <c r="AF486" t="s">
        <v>5983</v>
      </c>
      <c r="AG486" t="s">
        <v>5988</v>
      </c>
    </row>
    <row r="487" spans="1:33" x14ac:dyDescent="0.3">
      <c r="A487" s="3">
        <v>531</v>
      </c>
      <c r="B487" s="3" t="s">
        <v>3157</v>
      </c>
      <c r="C487" t="s">
        <v>3368</v>
      </c>
      <c r="D487" t="s">
        <v>3722</v>
      </c>
      <c r="F487" t="s">
        <v>3952</v>
      </c>
      <c r="G487" s="1"/>
      <c r="H487">
        <v>2015</v>
      </c>
      <c r="I487" t="s">
        <v>4216</v>
      </c>
      <c r="J487" t="s">
        <v>2830</v>
      </c>
      <c r="M487" t="s">
        <v>4524</v>
      </c>
      <c r="N487" t="s">
        <v>4732</v>
      </c>
      <c r="O487" t="s">
        <v>4975</v>
      </c>
      <c r="P487" t="s">
        <v>5193</v>
      </c>
      <c r="R487" t="s">
        <v>5520</v>
      </c>
      <c r="S487" t="s">
        <v>5850</v>
      </c>
      <c r="AB487" s="1"/>
      <c r="AE487" t="s">
        <v>5934</v>
      </c>
      <c r="AF487" t="s">
        <v>5982</v>
      </c>
      <c r="AG487" t="s">
        <v>5988</v>
      </c>
    </row>
    <row r="488" spans="1:33" x14ac:dyDescent="0.3">
      <c r="A488" s="4">
        <v>532</v>
      </c>
      <c r="B488" s="6" t="s">
        <v>3157</v>
      </c>
      <c r="C488" t="s">
        <v>3369</v>
      </c>
      <c r="D488" t="s">
        <v>3723</v>
      </c>
      <c r="F488" t="s">
        <v>3935</v>
      </c>
      <c r="G488" s="1"/>
      <c r="H488">
        <v>2015</v>
      </c>
      <c r="I488" t="s">
        <v>4217</v>
      </c>
      <c r="J488" t="s">
        <v>2830</v>
      </c>
      <c r="K488">
        <v>1</v>
      </c>
      <c r="L488">
        <v>15</v>
      </c>
      <c r="M488" t="s">
        <v>4525</v>
      </c>
      <c r="N488" t="s">
        <v>4723</v>
      </c>
      <c r="O488" t="s">
        <v>2830</v>
      </c>
      <c r="P488" t="s">
        <v>5194</v>
      </c>
      <c r="R488" t="s">
        <v>5521</v>
      </c>
      <c r="S488" t="s">
        <v>5851</v>
      </c>
      <c r="AB488" s="1"/>
      <c r="AE488" t="s">
        <v>5900</v>
      </c>
      <c r="AF488" t="s">
        <v>5981</v>
      </c>
      <c r="AG488" t="s">
        <v>5988</v>
      </c>
    </row>
    <row r="489" spans="1:33" x14ac:dyDescent="0.3">
      <c r="A489" s="3">
        <v>533</v>
      </c>
      <c r="B489" s="3" t="s">
        <v>3157</v>
      </c>
      <c r="C489" t="s">
        <v>3370</v>
      </c>
      <c r="D489" t="s">
        <v>3724</v>
      </c>
      <c r="F489" t="s">
        <v>4024</v>
      </c>
      <c r="G489" s="1"/>
      <c r="H489">
        <v>2014</v>
      </c>
      <c r="I489" t="s">
        <v>4218</v>
      </c>
      <c r="J489" t="s">
        <v>2830</v>
      </c>
      <c r="K489">
        <v>1</v>
      </c>
      <c r="L489">
        <v>323</v>
      </c>
      <c r="M489" t="s">
        <v>4526</v>
      </c>
      <c r="N489" t="s">
        <v>2830</v>
      </c>
      <c r="O489" t="s">
        <v>4976</v>
      </c>
      <c r="P489" t="s">
        <v>5195</v>
      </c>
      <c r="R489" t="s">
        <v>5522</v>
      </c>
      <c r="S489" t="s">
        <v>2830</v>
      </c>
      <c r="AB489" s="1"/>
      <c r="AE489" t="s">
        <v>5955</v>
      </c>
      <c r="AF489" t="s">
        <v>5986</v>
      </c>
      <c r="AG489" t="s">
        <v>5988</v>
      </c>
    </row>
    <row r="490" spans="1:33" x14ac:dyDescent="0.3">
      <c r="A490" s="4">
        <v>534</v>
      </c>
      <c r="B490" s="6" t="s">
        <v>3157</v>
      </c>
      <c r="C490" t="s">
        <v>3371</v>
      </c>
      <c r="D490" t="s">
        <v>3518</v>
      </c>
      <c r="F490" t="s">
        <v>4025</v>
      </c>
      <c r="G490" s="1"/>
      <c r="H490">
        <v>2014</v>
      </c>
      <c r="I490" t="s">
        <v>4219</v>
      </c>
      <c r="J490" t="s">
        <v>2830</v>
      </c>
      <c r="M490" t="s">
        <v>4527</v>
      </c>
      <c r="N490" t="s">
        <v>4765</v>
      </c>
      <c r="O490" t="s">
        <v>4977</v>
      </c>
      <c r="P490" t="s">
        <v>2830</v>
      </c>
      <c r="R490" t="s">
        <v>5523</v>
      </c>
      <c r="S490" t="s">
        <v>2830</v>
      </c>
      <c r="AB490" s="1"/>
      <c r="AE490" t="s">
        <v>2830</v>
      </c>
      <c r="AF490" t="s">
        <v>5983</v>
      </c>
      <c r="AG490" t="s">
        <v>5988</v>
      </c>
    </row>
    <row r="491" spans="1:33" x14ac:dyDescent="0.3">
      <c r="A491" s="3">
        <v>535</v>
      </c>
      <c r="B491" s="3" t="s">
        <v>3157</v>
      </c>
      <c r="C491" t="s">
        <v>3372</v>
      </c>
      <c r="D491" t="s">
        <v>3518</v>
      </c>
      <c r="F491" t="s">
        <v>3372</v>
      </c>
      <c r="G491" s="1"/>
      <c r="H491">
        <v>2014</v>
      </c>
      <c r="I491" t="s">
        <v>2830</v>
      </c>
      <c r="J491" t="s">
        <v>2830</v>
      </c>
      <c r="K491">
        <v>640</v>
      </c>
      <c r="M491" t="s">
        <v>4528</v>
      </c>
      <c r="N491" t="s">
        <v>2830</v>
      </c>
      <c r="O491" t="s">
        <v>4978</v>
      </c>
      <c r="P491" t="s">
        <v>2830</v>
      </c>
      <c r="R491" t="s">
        <v>5524</v>
      </c>
      <c r="S491" t="s">
        <v>2830</v>
      </c>
      <c r="AB491" s="1"/>
      <c r="AE491" t="s">
        <v>5897</v>
      </c>
      <c r="AF491" t="s">
        <v>5983</v>
      </c>
      <c r="AG491" t="s">
        <v>5988</v>
      </c>
    </row>
    <row r="492" spans="1:33" x14ac:dyDescent="0.3">
      <c r="A492" s="4">
        <v>536</v>
      </c>
      <c r="B492" s="6" t="s">
        <v>3157</v>
      </c>
      <c r="C492" t="s">
        <v>3373</v>
      </c>
      <c r="D492" t="s">
        <v>3725</v>
      </c>
      <c r="F492" t="s">
        <v>4026</v>
      </c>
      <c r="G492" s="1"/>
      <c r="H492">
        <v>2014</v>
      </c>
      <c r="I492" t="s">
        <v>2830</v>
      </c>
      <c r="J492" t="s">
        <v>2830</v>
      </c>
      <c r="K492">
        <v>917</v>
      </c>
      <c r="L492">
        <v>925</v>
      </c>
      <c r="M492" t="s">
        <v>4529</v>
      </c>
      <c r="N492" t="s">
        <v>2830</v>
      </c>
      <c r="O492" t="s">
        <v>4979</v>
      </c>
      <c r="P492" t="s">
        <v>2830</v>
      </c>
      <c r="R492" t="s">
        <v>5525</v>
      </c>
      <c r="S492" t="s">
        <v>2830</v>
      </c>
      <c r="AB492" s="1"/>
      <c r="AE492" t="s">
        <v>5956</v>
      </c>
      <c r="AF492" t="s">
        <v>5982</v>
      </c>
      <c r="AG492" t="s">
        <v>5988</v>
      </c>
    </row>
    <row r="493" spans="1:33" x14ac:dyDescent="0.3">
      <c r="A493" s="3">
        <v>537</v>
      </c>
      <c r="B493" s="3" t="s">
        <v>3157</v>
      </c>
      <c r="C493" t="s">
        <v>3374</v>
      </c>
      <c r="D493" t="s">
        <v>3726</v>
      </c>
      <c r="F493" t="s">
        <v>4027</v>
      </c>
      <c r="G493" s="1"/>
      <c r="H493">
        <v>2014</v>
      </c>
      <c r="I493" t="s">
        <v>2830</v>
      </c>
      <c r="J493" t="s">
        <v>2830</v>
      </c>
      <c r="K493">
        <v>29</v>
      </c>
      <c r="L493">
        <v>116</v>
      </c>
      <c r="M493" t="s">
        <v>4530</v>
      </c>
      <c r="N493" t="s">
        <v>2830</v>
      </c>
      <c r="O493" t="s">
        <v>4980</v>
      </c>
      <c r="P493" t="s">
        <v>2830</v>
      </c>
      <c r="R493" t="s">
        <v>5526</v>
      </c>
      <c r="S493" t="s">
        <v>2830</v>
      </c>
      <c r="AB493" s="1"/>
      <c r="AE493" t="s">
        <v>5957</v>
      </c>
      <c r="AF493" t="s">
        <v>5984</v>
      </c>
      <c r="AG493" t="s">
        <v>5988</v>
      </c>
    </row>
    <row r="494" spans="1:33" x14ac:dyDescent="0.3">
      <c r="A494" s="4">
        <v>538</v>
      </c>
      <c r="B494" s="6" t="s">
        <v>3157</v>
      </c>
      <c r="C494" t="s">
        <v>3375</v>
      </c>
      <c r="D494" t="s">
        <v>3727</v>
      </c>
      <c r="F494" t="s">
        <v>4028</v>
      </c>
      <c r="G494" s="1"/>
      <c r="H494">
        <v>2014</v>
      </c>
      <c r="I494" t="s">
        <v>2891</v>
      </c>
      <c r="J494" t="s">
        <v>2830</v>
      </c>
      <c r="K494">
        <v>122</v>
      </c>
      <c r="L494">
        <v>134</v>
      </c>
      <c r="M494" t="s">
        <v>4531</v>
      </c>
      <c r="N494" t="s">
        <v>2830</v>
      </c>
      <c r="O494" t="s">
        <v>4981</v>
      </c>
      <c r="P494" t="s">
        <v>2830</v>
      </c>
      <c r="R494" t="s">
        <v>5527</v>
      </c>
      <c r="S494" t="s">
        <v>2830</v>
      </c>
      <c r="AB494" s="1"/>
      <c r="AE494" t="s">
        <v>5912</v>
      </c>
      <c r="AF494" t="s">
        <v>5982</v>
      </c>
      <c r="AG494" t="s">
        <v>5988</v>
      </c>
    </row>
    <row r="495" spans="1:33" x14ac:dyDescent="0.3">
      <c r="A495" s="3">
        <v>539</v>
      </c>
      <c r="B495" s="3" t="s">
        <v>3157</v>
      </c>
      <c r="C495" t="s">
        <v>3376</v>
      </c>
      <c r="D495" t="s">
        <v>3728</v>
      </c>
      <c r="F495" t="s">
        <v>4029</v>
      </c>
      <c r="G495" s="1"/>
      <c r="H495">
        <v>2014</v>
      </c>
      <c r="I495" t="s">
        <v>2869</v>
      </c>
      <c r="J495" t="s">
        <v>2830</v>
      </c>
      <c r="K495">
        <v>1241</v>
      </c>
      <c r="L495">
        <v>1246</v>
      </c>
      <c r="M495" t="s">
        <v>4532</v>
      </c>
      <c r="N495" t="s">
        <v>2830</v>
      </c>
      <c r="O495" t="s">
        <v>4982</v>
      </c>
      <c r="P495" t="s">
        <v>2830</v>
      </c>
      <c r="R495" t="s">
        <v>5528</v>
      </c>
      <c r="S495" t="s">
        <v>5852</v>
      </c>
      <c r="AB495" s="1"/>
      <c r="AE495" t="s">
        <v>5958</v>
      </c>
      <c r="AF495" t="s">
        <v>5982</v>
      </c>
      <c r="AG495" t="s">
        <v>5988</v>
      </c>
    </row>
    <row r="496" spans="1:33" x14ac:dyDescent="0.3">
      <c r="A496" s="4">
        <v>540</v>
      </c>
      <c r="B496" s="6" t="s">
        <v>3157</v>
      </c>
      <c r="C496" t="s">
        <v>3377</v>
      </c>
      <c r="D496" t="s">
        <v>3729</v>
      </c>
      <c r="F496" t="s">
        <v>4030</v>
      </c>
      <c r="G496" s="1"/>
      <c r="H496">
        <v>2014</v>
      </c>
      <c r="I496" t="s">
        <v>2830</v>
      </c>
      <c r="J496" t="s">
        <v>2830</v>
      </c>
      <c r="K496">
        <v>693</v>
      </c>
      <c r="L496">
        <v>704</v>
      </c>
      <c r="M496" t="s">
        <v>4533</v>
      </c>
      <c r="N496" t="s">
        <v>2830</v>
      </c>
      <c r="O496" t="s">
        <v>4983</v>
      </c>
      <c r="P496" t="s">
        <v>2830</v>
      </c>
      <c r="R496" t="s">
        <v>5529</v>
      </c>
      <c r="S496" t="s">
        <v>2830</v>
      </c>
      <c r="AB496" s="1"/>
      <c r="AE496" t="s">
        <v>5913</v>
      </c>
      <c r="AF496" t="s">
        <v>5982</v>
      </c>
      <c r="AG496" t="s">
        <v>5988</v>
      </c>
    </row>
    <row r="497" spans="1:33" x14ac:dyDescent="0.3">
      <c r="A497" s="3">
        <v>541</v>
      </c>
      <c r="B497" s="3" t="s">
        <v>3157</v>
      </c>
      <c r="C497" t="s">
        <v>3378</v>
      </c>
      <c r="D497" t="s">
        <v>3518</v>
      </c>
      <c r="F497" t="s">
        <v>3923</v>
      </c>
      <c r="G497" s="1"/>
      <c r="H497">
        <v>2014</v>
      </c>
      <c r="I497" t="s">
        <v>2949</v>
      </c>
      <c r="J497" t="s">
        <v>2830</v>
      </c>
      <c r="K497">
        <v>1</v>
      </c>
      <c r="L497">
        <v>531</v>
      </c>
      <c r="M497" t="s">
        <v>4534</v>
      </c>
      <c r="N497" t="s">
        <v>4715</v>
      </c>
      <c r="O497" t="s">
        <v>4984</v>
      </c>
      <c r="P497" t="s">
        <v>2830</v>
      </c>
      <c r="R497" t="s">
        <v>5530</v>
      </c>
      <c r="S497" t="s">
        <v>2830</v>
      </c>
      <c r="AB497" s="1"/>
      <c r="AE497" t="s">
        <v>5936</v>
      </c>
      <c r="AF497" t="s">
        <v>5983</v>
      </c>
      <c r="AG497" t="s">
        <v>5988</v>
      </c>
    </row>
    <row r="498" spans="1:33" x14ac:dyDescent="0.3">
      <c r="A498" s="4">
        <v>542</v>
      </c>
      <c r="B498" s="6" t="s">
        <v>3157</v>
      </c>
      <c r="C498" t="s">
        <v>3379</v>
      </c>
      <c r="D498" t="s">
        <v>3730</v>
      </c>
      <c r="F498" t="s">
        <v>4031</v>
      </c>
      <c r="G498" s="1"/>
      <c r="H498">
        <v>2014</v>
      </c>
      <c r="I498" t="s">
        <v>2830</v>
      </c>
      <c r="J498" t="s">
        <v>2830</v>
      </c>
      <c r="K498">
        <v>818</v>
      </c>
      <c r="L498">
        <v>827</v>
      </c>
      <c r="M498" t="s">
        <v>4535</v>
      </c>
      <c r="N498" t="s">
        <v>2830</v>
      </c>
      <c r="O498" t="s">
        <v>4985</v>
      </c>
      <c r="P498" t="s">
        <v>5196</v>
      </c>
      <c r="R498" t="s">
        <v>5531</v>
      </c>
      <c r="S498" t="s">
        <v>2830</v>
      </c>
      <c r="AB498" s="1"/>
      <c r="AE498" t="s">
        <v>5959</v>
      </c>
      <c r="AF498" t="s">
        <v>5982</v>
      </c>
      <c r="AG498" t="s">
        <v>5988</v>
      </c>
    </row>
    <row r="499" spans="1:33" x14ac:dyDescent="0.3">
      <c r="A499" s="3">
        <v>543</v>
      </c>
      <c r="B499" s="3" t="s">
        <v>3157</v>
      </c>
      <c r="C499" t="s">
        <v>3380</v>
      </c>
      <c r="D499" t="s">
        <v>3731</v>
      </c>
      <c r="F499" t="s">
        <v>4032</v>
      </c>
      <c r="G499" s="1"/>
      <c r="H499">
        <v>2014</v>
      </c>
      <c r="I499" t="s">
        <v>4220</v>
      </c>
      <c r="J499" t="s">
        <v>2894</v>
      </c>
      <c r="K499">
        <v>723</v>
      </c>
      <c r="L499">
        <v>734</v>
      </c>
      <c r="M499" t="s">
        <v>4536</v>
      </c>
      <c r="N499" t="s">
        <v>4766</v>
      </c>
      <c r="O499" t="s">
        <v>2830</v>
      </c>
      <c r="P499" t="s">
        <v>5197</v>
      </c>
      <c r="R499" t="s">
        <v>5532</v>
      </c>
      <c r="S499" t="s">
        <v>5853</v>
      </c>
      <c r="AB499" s="1"/>
      <c r="AE499" t="s">
        <v>5900</v>
      </c>
      <c r="AF499" t="s">
        <v>5981</v>
      </c>
      <c r="AG499" t="s">
        <v>5988</v>
      </c>
    </row>
    <row r="500" spans="1:33" x14ac:dyDescent="0.3">
      <c r="A500" s="4">
        <v>544</v>
      </c>
      <c r="B500" s="6" t="s">
        <v>3157</v>
      </c>
      <c r="C500" t="s">
        <v>3381</v>
      </c>
      <c r="D500" t="s">
        <v>3732</v>
      </c>
      <c r="F500" t="s">
        <v>4033</v>
      </c>
      <c r="G500" s="1"/>
      <c r="H500">
        <v>2014</v>
      </c>
      <c r="I500" t="s">
        <v>2841</v>
      </c>
      <c r="J500" t="s">
        <v>2830</v>
      </c>
      <c r="K500">
        <v>3167</v>
      </c>
      <c r="L500">
        <v>3175</v>
      </c>
      <c r="M500" t="s">
        <v>4537</v>
      </c>
      <c r="N500" t="s">
        <v>4767</v>
      </c>
      <c r="O500" t="s">
        <v>4986</v>
      </c>
      <c r="P500" t="s">
        <v>2830</v>
      </c>
      <c r="R500" t="s">
        <v>5533</v>
      </c>
      <c r="S500" t="s">
        <v>5854</v>
      </c>
      <c r="AB500" s="1"/>
      <c r="AE500" t="s">
        <v>5960</v>
      </c>
      <c r="AF500" t="s">
        <v>5982</v>
      </c>
      <c r="AG500" t="s">
        <v>5988</v>
      </c>
    </row>
    <row r="501" spans="1:33" x14ac:dyDescent="0.3">
      <c r="A501" s="3">
        <v>545</v>
      </c>
      <c r="B501" s="3" t="s">
        <v>3157</v>
      </c>
      <c r="C501" t="s">
        <v>3382</v>
      </c>
      <c r="D501" t="s">
        <v>3733</v>
      </c>
      <c r="F501" t="s">
        <v>4034</v>
      </c>
      <c r="G501" s="1"/>
      <c r="H501">
        <v>2014</v>
      </c>
      <c r="I501" t="s">
        <v>2830</v>
      </c>
      <c r="J501" t="s">
        <v>2830</v>
      </c>
      <c r="K501">
        <v>994</v>
      </c>
      <c r="L501">
        <v>1003</v>
      </c>
      <c r="M501" t="s">
        <v>4538</v>
      </c>
      <c r="N501" t="s">
        <v>2830</v>
      </c>
      <c r="O501" t="s">
        <v>4987</v>
      </c>
      <c r="P501" t="s">
        <v>5198</v>
      </c>
      <c r="R501" t="s">
        <v>5534</v>
      </c>
      <c r="S501" t="s">
        <v>2830</v>
      </c>
      <c r="AB501" s="1"/>
      <c r="AE501" t="s">
        <v>5959</v>
      </c>
      <c r="AF501" t="s">
        <v>5982</v>
      </c>
      <c r="AG501" t="s">
        <v>5988</v>
      </c>
    </row>
    <row r="502" spans="1:33" x14ac:dyDescent="0.3">
      <c r="A502" s="4">
        <v>546</v>
      </c>
      <c r="B502" s="6" t="s">
        <v>3157</v>
      </c>
      <c r="C502" t="s">
        <v>3383</v>
      </c>
      <c r="D502" t="s">
        <v>3734</v>
      </c>
      <c r="F502" t="s">
        <v>4035</v>
      </c>
      <c r="G502" s="1"/>
      <c r="H502">
        <v>2013</v>
      </c>
      <c r="I502" t="s">
        <v>2830</v>
      </c>
      <c r="J502" t="s">
        <v>2830</v>
      </c>
      <c r="K502">
        <v>351</v>
      </c>
      <c r="L502">
        <v>360</v>
      </c>
      <c r="M502" t="s">
        <v>4539</v>
      </c>
      <c r="N502" t="s">
        <v>4768</v>
      </c>
      <c r="O502" t="s">
        <v>4988</v>
      </c>
      <c r="P502" t="s">
        <v>2830</v>
      </c>
      <c r="R502" t="s">
        <v>5535</v>
      </c>
      <c r="S502" t="s">
        <v>5855</v>
      </c>
      <c r="AB502" s="1"/>
      <c r="AE502" t="s">
        <v>2830</v>
      </c>
      <c r="AF502" t="s">
        <v>5982</v>
      </c>
      <c r="AG502" t="s">
        <v>5988</v>
      </c>
    </row>
    <row r="503" spans="1:33" x14ac:dyDescent="0.3">
      <c r="A503" s="3">
        <v>547</v>
      </c>
      <c r="B503" s="3" t="s">
        <v>3157</v>
      </c>
      <c r="C503" t="s">
        <v>3384</v>
      </c>
      <c r="D503" t="s">
        <v>3735</v>
      </c>
      <c r="F503" t="s">
        <v>4036</v>
      </c>
      <c r="G503" s="1"/>
      <c r="H503">
        <v>2013</v>
      </c>
      <c r="I503" t="s">
        <v>2830</v>
      </c>
      <c r="J503" t="s">
        <v>2830</v>
      </c>
      <c r="K503">
        <v>536</v>
      </c>
      <c r="L503">
        <v>539</v>
      </c>
      <c r="M503" t="s">
        <v>4540</v>
      </c>
      <c r="N503" t="s">
        <v>2830</v>
      </c>
      <c r="O503" t="s">
        <v>2830</v>
      </c>
      <c r="P503" t="s">
        <v>1371</v>
      </c>
      <c r="R503" t="s">
        <v>5536</v>
      </c>
      <c r="S503" t="s">
        <v>5856</v>
      </c>
      <c r="AB503" s="1"/>
      <c r="AE503" t="s">
        <v>2830</v>
      </c>
      <c r="AF503" t="s">
        <v>5982</v>
      </c>
      <c r="AG503" t="s">
        <v>5988</v>
      </c>
    </row>
    <row r="504" spans="1:33" x14ac:dyDescent="0.3">
      <c r="A504" s="4">
        <v>548</v>
      </c>
      <c r="B504" s="6" t="s">
        <v>3157</v>
      </c>
      <c r="C504" t="s">
        <v>3385</v>
      </c>
      <c r="D504" t="s">
        <v>3736</v>
      </c>
      <c r="F504" t="s">
        <v>2721</v>
      </c>
      <c r="G504" s="1"/>
      <c r="H504">
        <v>2013</v>
      </c>
      <c r="I504" t="s">
        <v>3005</v>
      </c>
      <c r="J504" t="s">
        <v>4113</v>
      </c>
      <c r="K504">
        <v>55</v>
      </c>
      <c r="L504">
        <v>62</v>
      </c>
      <c r="M504" t="s">
        <v>4541</v>
      </c>
      <c r="N504" t="s">
        <v>4769</v>
      </c>
      <c r="O504" t="s">
        <v>2830</v>
      </c>
      <c r="P504" t="s">
        <v>2724</v>
      </c>
      <c r="R504" t="s">
        <v>5537</v>
      </c>
      <c r="S504" t="s">
        <v>2830</v>
      </c>
      <c r="AB504" s="1"/>
      <c r="AE504" t="s">
        <v>2830</v>
      </c>
      <c r="AF504" t="s">
        <v>5981</v>
      </c>
      <c r="AG504" t="s">
        <v>5988</v>
      </c>
    </row>
    <row r="505" spans="1:33" x14ac:dyDescent="0.3">
      <c r="A505" s="3">
        <v>549</v>
      </c>
      <c r="B505" s="3" t="s">
        <v>3157</v>
      </c>
      <c r="C505" t="s">
        <v>3386</v>
      </c>
      <c r="D505" t="s">
        <v>3737</v>
      </c>
      <c r="F505" t="s">
        <v>3864</v>
      </c>
      <c r="G505" s="1"/>
      <c r="H505">
        <v>2013</v>
      </c>
      <c r="I505" t="s">
        <v>4221</v>
      </c>
      <c r="J505" t="s">
        <v>2830</v>
      </c>
      <c r="K505">
        <v>118</v>
      </c>
      <c r="L505">
        <v>127</v>
      </c>
      <c r="M505" t="s">
        <v>4542</v>
      </c>
      <c r="N505" t="s">
        <v>4677</v>
      </c>
      <c r="O505" t="s">
        <v>4989</v>
      </c>
      <c r="P505" t="s">
        <v>5199</v>
      </c>
      <c r="R505" t="s">
        <v>5538</v>
      </c>
      <c r="S505" t="s">
        <v>5857</v>
      </c>
      <c r="AB505" s="1"/>
      <c r="AE505" t="s">
        <v>2830</v>
      </c>
      <c r="AF505" t="s">
        <v>5982</v>
      </c>
      <c r="AG505" t="s">
        <v>5988</v>
      </c>
    </row>
    <row r="506" spans="1:33" x14ac:dyDescent="0.3">
      <c r="A506" s="4">
        <v>550</v>
      </c>
      <c r="B506" s="6" t="s">
        <v>3157</v>
      </c>
      <c r="C506" t="s">
        <v>3387</v>
      </c>
      <c r="D506" t="s">
        <v>3518</v>
      </c>
      <c r="F506" t="s">
        <v>4025</v>
      </c>
      <c r="G506" s="1"/>
      <c r="H506">
        <v>2013</v>
      </c>
      <c r="I506" t="s">
        <v>4222</v>
      </c>
      <c r="J506" t="s">
        <v>2830</v>
      </c>
      <c r="M506" t="s">
        <v>4543</v>
      </c>
      <c r="N506" t="s">
        <v>4765</v>
      </c>
      <c r="O506" t="s">
        <v>4990</v>
      </c>
      <c r="P506" t="s">
        <v>2830</v>
      </c>
      <c r="R506" t="s">
        <v>5539</v>
      </c>
      <c r="S506" t="s">
        <v>2830</v>
      </c>
      <c r="AB506" s="1"/>
      <c r="AE506" t="s">
        <v>2830</v>
      </c>
      <c r="AF506" t="s">
        <v>5983</v>
      </c>
      <c r="AG506" t="s">
        <v>5988</v>
      </c>
    </row>
    <row r="507" spans="1:33" x14ac:dyDescent="0.3">
      <c r="A507" s="3">
        <v>551</v>
      </c>
      <c r="B507" s="3" t="s">
        <v>3157</v>
      </c>
      <c r="C507" t="s">
        <v>2217</v>
      </c>
      <c r="D507" t="s">
        <v>3738</v>
      </c>
      <c r="F507" t="s">
        <v>4037</v>
      </c>
      <c r="G507" s="1"/>
      <c r="H507">
        <v>2013</v>
      </c>
      <c r="I507" t="s">
        <v>2830</v>
      </c>
      <c r="J507" t="s">
        <v>2830</v>
      </c>
      <c r="M507" t="s">
        <v>4544</v>
      </c>
      <c r="N507" t="s">
        <v>4770</v>
      </c>
      <c r="O507" t="s">
        <v>4991</v>
      </c>
      <c r="P507" t="s">
        <v>2224</v>
      </c>
      <c r="R507" t="s">
        <v>5540</v>
      </c>
      <c r="S507" t="s">
        <v>2830</v>
      </c>
      <c r="AB507" s="1"/>
      <c r="AE507" t="s">
        <v>2830</v>
      </c>
      <c r="AF507" t="s">
        <v>5982</v>
      </c>
      <c r="AG507" t="s">
        <v>5988</v>
      </c>
    </row>
    <row r="508" spans="1:33" x14ac:dyDescent="0.3">
      <c r="A508" s="4">
        <v>552</v>
      </c>
      <c r="B508" s="6" t="s">
        <v>3157</v>
      </c>
      <c r="C508" t="s">
        <v>1377</v>
      </c>
      <c r="D508" t="s">
        <v>3739</v>
      </c>
      <c r="F508" t="s">
        <v>4038</v>
      </c>
      <c r="G508" s="1"/>
      <c r="H508">
        <v>2013</v>
      </c>
      <c r="I508" t="s">
        <v>2830</v>
      </c>
      <c r="J508" t="s">
        <v>2830</v>
      </c>
      <c r="K508">
        <v>962</v>
      </c>
      <c r="L508">
        <v>968</v>
      </c>
      <c r="M508" t="s">
        <v>4545</v>
      </c>
      <c r="N508" t="s">
        <v>2830</v>
      </c>
      <c r="O508" t="s">
        <v>4992</v>
      </c>
      <c r="P508" t="s">
        <v>2830</v>
      </c>
      <c r="R508" t="s">
        <v>5541</v>
      </c>
      <c r="S508" t="s">
        <v>5858</v>
      </c>
      <c r="AB508" s="1"/>
      <c r="AE508" t="s">
        <v>2830</v>
      </c>
      <c r="AF508" t="s">
        <v>5982</v>
      </c>
      <c r="AG508" t="s">
        <v>5988</v>
      </c>
    </row>
    <row r="509" spans="1:33" x14ac:dyDescent="0.3">
      <c r="A509" s="3">
        <v>553</v>
      </c>
      <c r="B509" s="3" t="s">
        <v>3157</v>
      </c>
      <c r="C509" t="s">
        <v>3388</v>
      </c>
      <c r="D509" t="s">
        <v>3740</v>
      </c>
      <c r="F509" t="s">
        <v>4039</v>
      </c>
      <c r="G509" s="1"/>
      <c r="H509">
        <v>2013</v>
      </c>
      <c r="I509" t="s">
        <v>2854</v>
      </c>
      <c r="J509" t="s">
        <v>2894</v>
      </c>
      <c r="M509" t="s">
        <v>4546</v>
      </c>
      <c r="N509" t="s">
        <v>4771</v>
      </c>
      <c r="O509" t="s">
        <v>2830</v>
      </c>
      <c r="P509" t="s">
        <v>5200</v>
      </c>
      <c r="R509" t="s">
        <v>5542</v>
      </c>
      <c r="S509" t="s">
        <v>5859</v>
      </c>
      <c r="AB509" s="1"/>
      <c r="AE509" t="s">
        <v>2830</v>
      </c>
      <c r="AF509" t="s">
        <v>5981</v>
      </c>
      <c r="AG509" t="s">
        <v>5988</v>
      </c>
    </row>
    <row r="510" spans="1:33" x14ac:dyDescent="0.3">
      <c r="A510" s="4">
        <v>554</v>
      </c>
      <c r="B510" s="6" t="s">
        <v>3157</v>
      </c>
      <c r="C510" t="s">
        <v>3389</v>
      </c>
      <c r="D510" t="s">
        <v>3741</v>
      </c>
      <c r="F510" t="s">
        <v>4040</v>
      </c>
      <c r="G510" s="1"/>
      <c r="H510">
        <v>2013</v>
      </c>
      <c r="I510" t="s">
        <v>2830</v>
      </c>
      <c r="J510" t="s">
        <v>2830</v>
      </c>
      <c r="K510">
        <v>198</v>
      </c>
      <c r="L510">
        <v>204</v>
      </c>
      <c r="M510" t="s">
        <v>4547</v>
      </c>
      <c r="N510" t="s">
        <v>2830</v>
      </c>
      <c r="O510" t="s">
        <v>4993</v>
      </c>
      <c r="P510" t="s">
        <v>2830</v>
      </c>
      <c r="R510" t="s">
        <v>5543</v>
      </c>
      <c r="S510" t="s">
        <v>2830</v>
      </c>
      <c r="AB510" s="1"/>
      <c r="AE510" t="s">
        <v>2830</v>
      </c>
      <c r="AF510" t="s">
        <v>5982</v>
      </c>
      <c r="AG510" t="s">
        <v>5988</v>
      </c>
    </row>
    <row r="511" spans="1:33" x14ac:dyDescent="0.3">
      <c r="A511" s="3">
        <v>555</v>
      </c>
      <c r="B511" s="3" t="s">
        <v>3157</v>
      </c>
      <c r="C511" t="s">
        <v>3390</v>
      </c>
      <c r="D511" t="s">
        <v>3742</v>
      </c>
      <c r="F511" t="s">
        <v>4041</v>
      </c>
      <c r="G511" s="1"/>
      <c r="H511">
        <v>2013</v>
      </c>
      <c r="I511" t="s">
        <v>2924</v>
      </c>
      <c r="J511" t="s">
        <v>2883</v>
      </c>
      <c r="K511">
        <v>398</v>
      </c>
      <c r="L511">
        <v>408</v>
      </c>
      <c r="M511" t="s">
        <v>4548</v>
      </c>
      <c r="N511" t="s">
        <v>4772</v>
      </c>
      <c r="O511" t="s">
        <v>2830</v>
      </c>
      <c r="P511" t="s">
        <v>2830</v>
      </c>
      <c r="R511" t="s">
        <v>5544</v>
      </c>
      <c r="S511" t="s">
        <v>5860</v>
      </c>
      <c r="AB511" s="1"/>
      <c r="AE511" t="s">
        <v>2830</v>
      </c>
      <c r="AF511" t="s">
        <v>5981</v>
      </c>
      <c r="AG511" t="s">
        <v>5988</v>
      </c>
    </row>
    <row r="512" spans="1:33" x14ac:dyDescent="0.3">
      <c r="A512" s="4">
        <v>556</v>
      </c>
      <c r="B512" s="6" t="s">
        <v>3157</v>
      </c>
      <c r="C512" t="s">
        <v>3391</v>
      </c>
      <c r="D512" t="s">
        <v>3743</v>
      </c>
      <c r="F512" t="s">
        <v>4025</v>
      </c>
      <c r="G512" s="1"/>
      <c r="H512">
        <v>2013</v>
      </c>
      <c r="I512" t="s">
        <v>4223</v>
      </c>
      <c r="J512" t="s">
        <v>2830</v>
      </c>
      <c r="K512">
        <v>393</v>
      </c>
      <c r="L512">
        <v>398</v>
      </c>
      <c r="M512" t="s">
        <v>4549</v>
      </c>
      <c r="N512" t="s">
        <v>4765</v>
      </c>
      <c r="O512" t="s">
        <v>4994</v>
      </c>
      <c r="P512" t="s">
        <v>5201</v>
      </c>
      <c r="R512" t="s">
        <v>5545</v>
      </c>
      <c r="S512" t="s">
        <v>5861</v>
      </c>
      <c r="AB512" s="1"/>
      <c r="AE512" t="s">
        <v>2830</v>
      </c>
      <c r="AF512" t="s">
        <v>5982</v>
      </c>
      <c r="AG512" t="s">
        <v>5988</v>
      </c>
    </row>
    <row r="513" spans="1:33" x14ac:dyDescent="0.3">
      <c r="A513" s="3">
        <v>557</v>
      </c>
      <c r="B513" s="3" t="s">
        <v>3157</v>
      </c>
      <c r="C513" t="s">
        <v>3392</v>
      </c>
      <c r="D513" t="s">
        <v>3744</v>
      </c>
      <c r="F513" t="s">
        <v>3986</v>
      </c>
      <c r="G513" s="1"/>
      <c r="H513">
        <v>2013</v>
      </c>
      <c r="I513" t="s">
        <v>4224</v>
      </c>
      <c r="J513" t="s">
        <v>2830</v>
      </c>
      <c r="K513">
        <v>49</v>
      </c>
      <c r="L513">
        <v>58</v>
      </c>
      <c r="M513" t="s">
        <v>4550</v>
      </c>
      <c r="N513" t="s">
        <v>4745</v>
      </c>
      <c r="O513" t="s">
        <v>2830</v>
      </c>
      <c r="P513" t="s">
        <v>5202</v>
      </c>
      <c r="R513" t="s">
        <v>5546</v>
      </c>
      <c r="S513" t="s">
        <v>5862</v>
      </c>
      <c r="AB513" s="1"/>
      <c r="AE513" t="s">
        <v>5899</v>
      </c>
      <c r="AF513" t="s">
        <v>5981</v>
      </c>
      <c r="AG513" t="s">
        <v>5988</v>
      </c>
    </row>
    <row r="514" spans="1:33" x14ac:dyDescent="0.3">
      <c r="A514" s="4">
        <v>558</v>
      </c>
      <c r="B514" s="6" t="s">
        <v>3157</v>
      </c>
      <c r="C514" t="s">
        <v>3393</v>
      </c>
      <c r="D514" t="s">
        <v>3745</v>
      </c>
      <c r="F514" t="s">
        <v>3862</v>
      </c>
      <c r="G514" s="1"/>
      <c r="H514">
        <v>2013</v>
      </c>
      <c r="I514" t="s">
        <v>4225</v>
      </c>
      <c r="J514" t="s">
        <v>4245</v>
      </c>
      <c r="K514">
        <v>1091</v>
      </c>
      <c r="L514">
        <v>1109</v>
      </c>
      <c r="M514" t="s">
        <v>4551</v>
      </c>
      <c r="N514" t="s">
        <v>4675</v>
      </c>
      <c r="O514" t="s">
        <v>2830</v>
      </c>
      <c r="P514" t="s">
        <v>5203</v>
      </c>
      <c r="R514" t="s">
        <v>5547</v>
      </c>
      <c r="S514" t="s">
        <v>5863</v>
      </c>
      <c r="AB514" s="1"/>
      <c r="AE514" t="s">
        <v>5961</v>
      </c>
      <c r="AF514" t="s">
        <v>5981</v>
      </c>
      <c r="AG514" t="s">
        <v>5988</v>
      </c>
    </row>
    <row r="515" spans="1:33" x14ac:dyDescent="0.3">
      <c r="A515" s="3">
        <v>559</v>
      </c>
      <c r="B515" s="3" t="s">
        <v>3157</v>
      </c>
      <c r="C515" t="s">
        <v>3394</v>
      </c>
      <c r="D515" t="s">
        <v>3746</v>
      </c>
      <c r="F515" t="s">
        <v>3846</v>
      </c>
      <c r="G515" s="1"/>
      <c r="H515">
        <v>2013</v>
      </c>
      <c r="I515" t="s">
        <v>2830</v>
      </c>
      <c r="J515" t="s">
        <v>2830</v>
      </c>
      <c r="K515">
        <v>237</v>
      </c>
      <c r="L515">
        <v>241</v>
      </c>
      <c r="M515" t="s">
        <v>4552</v>
      </c>
      <c r="N515" t="s">
        <v>2830</v>
      </c>
      <c r="O515" t="s">
        <v>4995</v>
      </c>
      <c r="P515" t="s">
        <v>5204</v>
      </c>
      <c r="R515" t="s">
        <v>5548</v>
      </c>
      <c r="S515" t="s">
        <v>5864</v>
      </c>
      <c r="AB515" s="1"/>
      <c r="AE515" t="s">
        <v>3155</v>
      </c>
      <c r="AF515" t="s">
        <v>5982</v>
      </c>
      <c r="AG515" t="s">
        <v>5988</v>
      </c>
    </row>
    <row r="516" spans="1:33" x14ac:dyDescent="0.3">
      <c r="A516" s="4">
        <v>560</v>
      </c>
      <c r="B516" s="6" t="s">
        <v>3157</v>
      </c>
      <c r="C516" t="s">
        <v>3395</v>
      </c>
      <c r="D516" t="s">
        <v>3747</v>
      </c>
      <c r="F516" t="s">
        <v>4042</v>
      </c>
      <c r="G516" s="1"/>
      <c r="H516">
        <v>2013</v>
      </c>
      <c r="I516" t="s">
        <v>2830</v>
      </c>
      <c r="J516" t="s">
        <v>2830</v>
      </c>
      <c r="M516" t="s">
        <v>4553</v>
      </c>
      <c r="N516" t="s">
        <v>2830</v>
      </c>
      <c r="O516" t="s">
        <v>4996</v>
      </c>
      <c r="P516" t="s">
        <v>5205</v>
      </c>
      <c r="R516" t="s">
        <v>5549</v>
      </c>
      <c r="S516" t="s">
        <v>5865</v>
      </c>
      <c r="AB516" s="1"/>
      <c r="AE516" t="s">
        <v>3155</v>
      </c>
      <c r="AF516" t="s">
        <v>5982</v>
      </c>
      <c r="AG516" t="s">
        <v>5988</v>
      </c>
    </row>
    <row r="517" spans="1:33" x14ac:dyDescent="0.3">
      <c r="A517" s="3">
        <v>561</v>
      </c>
      <c r="B517" s="3" t="s">
        <v>3157</v>
      </c>
      <c r="C517" t="s">
        <v>3396</v>
      </c>
      <c r="D517" t="s">
        <v>3748</v>
      </c>
      <c r="F517" t="s">
        <v>4043</v>
      </c>
      <c r="G517" s="1"/>
      <c r="H517">
        <v>2013</v>
      </c>
      <c r="I517" t="s">
        <v>2830</v>
      </c>
      <c r="J517" t="s">
        <v>2830</v>
      </c>
      <c r="K517">
        <v>974</v>
      </c>
      <c r="L517">
        <v>983</v>
      </c>
      <c r="M517" t="s">
        <v>4554</v>
      </c>
      <c r="N517" t="s">
        <v>2830</v>
      </c>
      <c r="O517" t="s">
        <v>4997</v>
      </c>
      <c r="P517" t="s">
        <v>5206</v>
      </c>
      <c r="R517" t="s">
        <v>5550</v>
      </c>
      <c r="S517" t="s">
        <v>2830</v>
      </c>
      <c r="AB517" s="1"/>
      <c r="AE517" t="s">
        <v>5959</v>
      </c>
      <c r="AF517" t="s">
        <v>5982</v>
      </c>
      <c r="AG517" t="s">
        <v>5988</v>
      </c>
    </row>
    <row r="518" spans="1:33" x14ac:dyDescent="0.3">
      <c r="A518" s="4">
        <v>562</v>
      </c>
      <c r="B518" s="6" t="s">
        <v>3157</v>
      </c>
      <c r="C518" t="s">
        <v>3397</v>
      </c>
      <c r="D518" t="s">
        <v>3749</v>
      </c>
      <c r="F518" t="s">
        <v>4044</v>
      </c>
      <c r="G518" s="1"/>
      <c r="H518">
        <v>2013</v>
      </c>
      <c r="I518" t="s">
        <v>2924</v>
      </c>
      <c r="J518" t="s">
        <v>2830</v>
      </c>
      <c r="K518">
        <v>480</v>
      </c>
      <c r="L518">
        <v>485</v>
      </c>
      <c r="M518" t="s">
        <v>4555</v>
      </c>
      <c r="N518" t="s">
        <v>4773</v>
      </c>
      <c r="O518" t="s">
        <v>2830</v>
      </c>
      <c r="P518" t="s">
        <v>5207</v>
      </c>
      <c r="R518" t="s">
        <v>5551</v>
      </c>
      <c r="S518" t="s">
        <v>5866</v>
      </c>
      <c r="AB518" s="1"/>
      <c r="AE518" t="s">
        <v>5899</v>
      </c>
      <c r="AF518" t="s">
        <v>5982</v>
      </c>
      <c r="AG518" t="s">
        <v>5988</v>
      </c>
    </row>
    <row r="519" spans="1:33" x14ac:dyDescent="0.3">
      <c r="A519" s="3">
        <v>563</v>
      </c>
      <c r="B519" s="3" t="s">
        <v>3157</v>
      </c>
      <c r="C519" t="s">
        <v>3398</v>
      </c>
      <c r="D519" t="s">
        <v>3750</v>
      </c>
      <c r="F519" t="s">
        <v>4045</v>
      </c>
      <c r="G519" s="1"/>
      <c r="H519">
        <v>2013</v>
      </c>
      <c r="I519" t="s">
        <v>2833</v>
      </c>
      <c r="J519" t="s">
        <v>2894</v>
      </c>
      <c r="K519">
        <v>567</v>
      </c>
      <c r="L519">
        <v>583</v>
      </c>
      <c r="M519" t="s">
        <v>4556</v>
      </c>
      <c r="N519" t="s">
        <v>4774</v>
      </c>
      <c r="O519" t="s">
        <v>2830</v>
      </c>
      <c r="P519" t="s">
        <v>5208</v>
      </c>
      <c r="R519" t="s">
        <v>5552</v>
      </c>
      <c r="S519" t="s">
        <v>5867</v>
      </c>
      <c r="AB519" s="1"/>
      <c r="AE519" t="s">
        <v>5962</v>
      </c>
      <c r="AF519" t="s">
        <v>5981</v>
      </c>
      <c r="AG519" t="s">
        <v>5988</v>
      </c>
    </row>
    <row r="520" spans="1:33" x14ac:dyDescent="0.3">
      <c r="A520" s="4">
        <v>564</v>
      </c>
      <c r="B520" s="6" t="s">
        <v>3157</v>
      </c>
      <c r="C520" t="s">
        <v>3399</v>
      </c>
      <c r="D520" t="s">
        <v>3751</v>
      </c>
      <c r="F520" t="s">
        <v>4046</v>
      </c>
      <c r="G520" s="1"/>
      <c r="H520">
        <v>2012</v>
      </c>
      <c r="I520" t="s">
        <v>2830</v>
      </c>
      <c r="J520" t="s">
        <v>2830</v>
      </c>
      <c r="K520">
        <v>527</v>
      </c>
      <c r="L520">
        <v>542</v>
      </c>
      <c r="M520" t="s">
        <v>4557</v>
      </c>
      <c r="N520" t="s">
        <v>2830</v>
      </c>
      <c r="O520" t="s">
        <v>4998</v>
      </c>
      <c r="P520" t="s">
        <v>2830</v>
      </c>
      <c r="R520" t="s">
        <v>5553</v>
      </c>
      <c r="S520" t="s">
        <v>2830</v>
      </c>
      <c r="AB520" s="1"/>
      <c r="AE520" t="s">
        <v>2830</v>
      </c>
      <c r="AF520" t="s">
        <v>5982</v>
      </c>
      <c r="AG520" t="s">
        <v>5988</v>
      </c>
    </row>
    <row r="521" spans="1:33" x14ac:dyDescent="0.3">
      <c r="A521" s="3">
        <v>565</v>
      </c>
      <c r="B521" s="3" t="s">
        <v>3157</v>
      </c>
      <c r="C521" t="s">
        <v>3400</v>
      </c>
      <c r="D521" t="s">
        <v>3752</v>
      </c>
      <c r="F521" t="s">
        <v>4047</v>
      </c>
      <c r="G521" s="1"/>
      <c r="H521">
        <v>2012</v>
      </c>
      <c r="I521" t="s">
        <v>2830</v>
      </c>
      <c r="J521" t="s">
        <v>2830</v>
      </c>
      <c r="K521">
        <v>1074</v>
      </c>
      <c r="L521">
        <v>1079</v>
      </c>
      <c r="M521" t="s">
        <v>4558</v>
      </c>
      <c r="N521" t="s">
        <v>4775</v>
      </c>
      <c r="O521" t="s">
        <v>4999</v>
      </c>
      <c r="P521" t="s">
        <v>618</v>
      </c>
      <c r="R521" t="s">
        <v>5554</v>
      </c>
      <c r="S521" t="s">
        <v>5868</v>
      </c>
      <c r="AB521" s="1"/>
      <c r="AE521" t="s">
        <v>2830</v>
      </c>
      <c r="AF521" t="s">
        <v>5982</v>
      </c>
      <c r="AG521" t="s">
        <v>5988</v>
      </c>
    </row>
    <row r="522" spans="1:33" x14ac:dyDescent="0.3">
      <c r="A522" s="4">
        <v>566</v>
      </c>
      <c r="B522" s="6" t="s">
        <v>3157</v>
      </c>
      <c r="C522" t="s">
        <v>3401</v>
      </c>
      <c r="D522" t="s">
        <v>3753</v>
      </c>
      <c r="F522" t="s">
        <v>4048</v>
      </c>
      <c r="G522" s="1"/>
      <c r="H522">
        <v>2012</v>
      </c>
      <c r="I522" t="s">
        <v>2868</v>
      </c>
      <c r="J522" t="s">
        <v>2830</v>
      </c>
      <c r="K522">
        <v>2443</v>
      </c>
      <c r="L522">
        <v>2468</v>
      </c>
      <c r="M522" t="s">
        <v>4559</v>
      </c>
      <c r="N522" t="s">
        <v>2830</v>
      </c>
      <c r="O522" t="s">
        <v>5000</v>
      </c>
      <c r="P522" t="s">
        <v>2830</v>
      </c>
      <c r="R522" t="s">
        <v>5555</v>
      </c>
      <c r="S522" t="s">
        <v>2830</v>
      </c>
      <c r="AB522" s="1"/>
      <c r="AE522" t="s">
        <v>2830</v>
      </c>
      <c r="AF522" t="s">
        <v>5982</v>
      </c>
      <c r="AG522" t="s">
        <v>5988</v>
      </c>
    </row>
    <row r="523" spans="1:33" x14ac:dyDescent="0.3">
      <c r="A523" s="3">
        <v>567</v>
      </c>
      <c r="B523" s="3" t="s">
        <v>3157</v>
      </c>
      <c r="C523" t="s">
        <v>2500</v>
      </c>
      <c r="D523" t="s">
        <v>3754</v>
      </c>
      <c r="F523" t="s">
        <v>3980</v>
      </c>
      <c r="G523" s="1"/>
      <c r="H523">
        <v>2012</v>
      </c>
      <c r="I523" t="s">
        <v>2830</v>
      </c>
      <c r="J523" t="s">
        <v>2830</v>
      </c>
      <c r="K523">
        <v>352</v>
      </c>
      <c r="L523">
        <v>355</v>
      </c>
      <c r="M523" t="s">
        <v>4560</v>
      </c>
      <c r="N523" t="s">
        <v>2830</v>
      </c>
      <c r="O523" t="s">
        <v>5001</v>
      </c>
      <c r="P523" t="s">
        <v>2506</v>
      </c>
      <c r="R523" t="s">
        <v>5556</v>
      </c>
      <c r="S523" t="s">
        <v>5869</v>
      </c>
      <c r="AB523" s="1"/>
      <c r="AE523" t="s">
        <v>2830</v>
      </c>
      <c r="AF523" t="s">
        <v>5982</v>
      </c>
      <c r="AG523" t="s">
        <v>5988</v>
      </c>
    </row>
    <row r="524" spans="1:33" x14ac:dyDescent="0.3">
      <c r="A524" s="4">
        <v>568</v>
      </c>
      <c r="B524" s="6" t="s">
        <v>3157</v>
      </c>
      <c r="C524" t="s">
        <v>1294</v>
      </c>
      <c r="D524" t="s">
        <v>3755</v>
      </c>
      <c r="F524" t="s">
        <v>4049</v>
      </c>
      <c r="G524" s="1"/>
      <c r="H524">
        <v>2012</v>
      </c>
      <c r="I524" t="s">
        <v>2830</v>
      </c>
      <c r="J524" t="s">
        <v>2830</v>
      </c>
      <c r="M524" t="s">
        <v>4561</v>
      </c>
      <c r="N524" t="s">
        <v>2830</v>
      </c>
      <c r="O524" t="s">
        <v>5002</v>
      </c>
      <c r="P524" t="s">
        <v>1301</v>
      </c>
      <c r="R524" t="s">
        <v>5557</v>
      </c>
      <c r="S524" t="s">
        <v>2830</v>
      </c>
      <c r="AB524" s="1"/>
      <c r="AE524" t="s">
        <v>2830</v>
      </c>
      <c r="AF524" t="s">
        <v>5982</v>
      </c>
      <c r="AG524" t="s">
        <v>5988</v>
      </c>
    </row>
    <row r="525" spans="1:33" x14ac:dyDescent="0.3">
      <c r="A525" s="3">
        <v>569</v>
      </c>
      <c r="B525" s="3" t="s">
        <v>3157</v>
      </c>
      <c r="C525" t="s">
        <v>3402</v>
      </c>
      <c r="D525" t="s">
        <v>3756</v>
      </c>
      <c r="F525" t="s">
        <v>3864</v>
      </c>
      <c r="G525" s="1"/>
      <c r="H525">
        <v>2012</v>
      </c>
      <c r="I525" t="s">
        <v>4226</v>
      </c>
      <c r="J525" t="s">
        <v>2830</v>
      </c>
      <c r="K525">
        <v>424</v>
      </c>
      <c r="L525">
        <v>433</v>
      </c>
      <c r="M525" t="s">
        <v>4562</v>
      </c>
      <c r="N525" t="s">
        <v>4677</v>
      </c>
      <c r="O525" t="s">
        <v>5003</v>
      </c>
      <c r="P525" t="s">
        <v>5209</v>
      </c>
      <c r="R525" t="s">
        <v>5558</v>
      </c>
      <c r="S525" t="s">
        <v>5870</v>
      </c>
      <c r="AB525" s="1"/>
      <c r="AE525" t="s">
        <v>2830</v>
      </c>
      <c r="AF525" t="s">
        <v>5982</v>
      </c>
      <c r="AG525" t="s">
        <v>5988</v>
      </c>
    </row>
    <row r="526" spans="1:33" x14ac:dyDescent="0.3">
      <c r="A526" s="4">
        <v>570</v>
      </c>
      <c r="B526" s="6" t="s">
        <v>3157</v>
      </c>
      <c r="C526" t="s">
        <v>3403</v>
      </c>
      <c r="D526" t="s">
        <v>3757</v>
      </c>
      <c r="F526" t="s">
        <v>4050</v>
      </c>
      <c r="G526" s="1"/>
      <c r="H526">
        <v>2012</v>
      </c>
      <c r="I526" t="s">
        <v>2956</v>
      </c>
      <c r="J526" t="s">
        <v>2891</v>
      </c>
      <c r="M526" t="s">
        <v>4563</v>
      </c>
      <c r="N526" t="s">
        <v>4776</v>
      </c>
      <c r="O526" t="s">
        <v>2830</v>
      </c>
      <c r="P526" t="s">
        <v>5210</v>
      </c>
      <c r="R526" t="s">
        <v>5559</v>
      </c>
      <c r="S526" t="s">
        <v>5871</v>
      </c>
      <c r="AB526" s="1"/>
      <c r="AE526" t="s">
        <v>2830</v>
      </c>
      <c r="AF526" t="s">
        <v>5982</v>
      </c>
      <c r="AG526" t="s">
        <v>5988</v>
      </c>
    </row>
    <row r="527" spans="1:33" x14ac:dyDescent="0.3">
      <c r="A527" s="3">
        <v>571</v>
      </c>
      <c r="B527" s="3" t="s">
        <v>3157</v>
      </c>
      <c r="C527" t="s">
        <v>3404</v>
      </c>
      <c r="D527" t="s">
        <v>3758</v>
      </c>
      <c r="F527" t="s">
        <v>4051</v>
      </c>
      <c r="G527" s="1"/>
      <c r="H527">
        <v>2012</v>
      </c>
      <c r="I527" t="s">
        <v>2830</v>
      </c>
      <c r="J527" t="s">
        <v>2830</v>
      </c>
      <c r="K527">
        <v>307</v>
      </c>
      <c r="L527">
        <v>320</v>
      </c>
      <c r="M527" t="s">
        <v>4564</v>
      </c>
      <c r="N527" t="s">
        <v>2830</v>
      </c>
      <c r="O527" t="s">
        <v>5004</v>
      </c>
      <c r="P527" t="s">
        <v>2830</v>
      </c>
      <c r="R527" t="s">
        <v>5560</v>
      </c>
      <c r="S527" t="s">
        <v>2830</v>
      </c>
      <c r="AB527" s="1"/>
      <c r="AE527" t="s">
        <v>5935</v>
      </c>
      <c r="AF527" t="s">
        <v>5982</v>
      </c>
      <c r="AG527" t="s">
        <v>5988</v>
      </c>
    </row>
    <row r="528" spans="1:33" x14ac:dyDescent="0.3">
      <c r="A528" s="4">
        <v>572</v>
      </c>
      <c r="B528" s="6" t="s">
        <v>3157</v>
      </c>
      <c r="C528" t="s">
        <v>3405</v>
      </c>
      <c r="D528" t="s">
        <v>3759</v>
      </c>
      <c r="F528" t="s">
        <v>3886</v>
      </c>
      <c r="G528" s="1"/>
      <c r="H528">
        <v>2012</v>
      </c>
      <c r="I528" t="s">
        <v>2876</v>
      </c>
      <c r="J528" t="s">
        <v>2830</v>
      </c>
      <c r="K528">
        <v>1052</v>
      </c>
      <c r="L528">
        <v>1056</v>
      </c>
      <c r="M528" t="s">
        <v>4565</v>
      </c>
      <c r="N528" t="s">
        <v>4695</v>
      </c>
      <c r="O528" t="s">
        <v>2830</v>
      </c>
      <c r="P528" t="s">
        <v>5211</v>
      </c>
      <c r="R528" t="s">
        <v>5561</v>
      </c>
      <c r="S528" t="s">
        <v>5872</v>
      </c>
      <c r="AB528" s="1"/>
      <c r="AE528" t="s">
        <v>5899</v>
      </c>
      <c r="AF528" t="s">
        <v>5982</v>
      </c>
      <c r="AG528" t="s">
        <v>5988</v>
      </c>
    </row>
    <row r="529" spans="1:33" x14ac:dyDescent="0.3">
      <c r="A529" s="4">
        <v>664</v>
      </c>
      <c r="B529" s="6" t="s">
        <v>5992</v>
      </c>
      <c r="C529" t="s">
        <v>611</v>
      </c>
      <c r="D529" t="s">
        <v>6136</v>
      </c>
      <c r="E529" t="s">
        <v>6407</v>
      </c>
      <c r="F529" t="s">
        <v>6640</v>
      </c>
      <c r="G529" s="1"/>
      <c r="H529">
        <v>2012</v>
      </c>
      <c r="K529">
        <v>1074</v>
      </c>
      <c r="L529">
        <v>1079</v>
      </c>
      <c r="M529" t="s">
        <v>6880</v>
      </c>
      <c r="N529" t="s">
        <v>7188</v>
      </c>
      <c r="O529" t="s">
        <v>7325</v>
      </c>
      <c r="P529" t="s">
        <v>618</v>
      </c>
      <c r="R529" t="str">
        <f>HYPERLINK("http://dx.doi.org/10.1109/ICDM.2012.73","http://dx.doi.org/10.1109/ICDM.2012.73")</f>
        <v>http://dx.doi.org/10.1109/ICDM.2012.73</v>
      </c>
      <c r="S529" t="s">
        <v>7389</v>
      </c>
      <c r="AB529" s="1"/>
      <c r="AE529" t="s">
        <v>43</v>
      </c>
      <c r="AF529" t="s">
        <v>7607</v>
      </c>
      <c r="AG529" t="s">
        <v>5988</v>
      </c>
    </row>
    <row r="530" spans="1:33" x14ac:dyDescent="0.3">
      <c r="A530" s="3">
        <v>665</v>
      </c>
      <c r="B530" s="3" t="s">
        <v>5992</v>
      </c>
      <c r="C530" t="s">
        <v>5993</v>
      </c>
      <c r="D530" t="s">
        <v>6137</v>
      </c>
      <c r="E530" t="s">
        <v>6408</v>
      </c>
      <c r="F530" t="s">
        <v>6641</v>
      </c>
      <c r="G530" s="1"/>
      <c r="H530">
        <v>2019</v>
      </c>
      <c r="K530">
        <v>59</v>
      </c>
      <c r="L530">
        <v>65</v>
      </c>
      <c r="M530" t="s">
        <v>6881</v>
      </c>
      <c r="N530" t="s">
        <v>7189</v>
      </c>
      <c r="O530" t="s">
        <v>7326</v>
      </c>
      <c r="P530" t="s">
        <v>5154</v>
      </c>
      <c r="R530" t="str">
        <f>HYPERLINK("http://dx.doi.org/10.1007/978-981-13-2622-6_6","http://dx.doi.org/10.1007/978-981-13-2622-6_6")</f>
        <v>http://dx.doi.org/10.1007/978-981-13-2622-6_6</v>
      </c>
      <c r="S530" t="s">
        <v>7390</v>
      </c>
      <c r="AB530" s="1"/>
      <c r="AE530" t="s">
        <v>7611</v>
      </c>
      <c r="AF530" t="s">
        <v>7607</v>
      </c>
      <c r="AG530" t="s">
        <v>5988</v>
      </c>
    </row>
    <row r="531" spans="1:33" x14ac:dyDescent="0.3">
      <c r="A531" s="4">
        <v>666</v>
      </c>
      <c r="B531" s="6" t="s">
        <v>5992</v>
      </c>
      <c r="C531" t="s">
        <v>389</v>
      </c>
      <c r="D531" t="s">
        <v>6138</v>
      </c>
      <c r="E531" t="s">
        <v>6409</v>
      </c>
      <c r="F531" t="s">
        <v>6642</v>
      </c>
      <c r="G531" s="1"/>
      <c r="H531">
        <v>2022</v>
      </c>
      <c r="K531">
        <v>321</v>
      </c>
      <c r="L531">
        <v>326</v>
      </c>
      <c r="M531" t="s">
        <v>6882</v>
      </c>
      <c r="N531" t="s">
        <v>7190</v>
      </c>
      <c r="O531" t="s">
        <v>395</v>
      </c>
      <c r="P531" t="s">
        <v>396</v>
      </c>
      <c r="R531" t="str">
        <f>HYPERLINK("http://dx.doi.org/10.1109/SCC55611.2022.00053","http://dx.doi.org/10.1109/SCC55611.2022.00053")</f>
        <v>http://dx.doi.org/10.1109/SCC55611.2022.00053</v>
      </c>
      <c r="S531" t="s">
        <v>7391</v>
      </c>
      <c r="AB531" s="1"/>
      <c r="AE531" t="s">
        <v>7612</v>
      </c>
      <c r="AF531" t="s">
        <v>7607</v>
      </c>
      <c r="AG531" t="s">
        <v>5988</v>
      </c>
    </row>
    <row r="532" spans="1:33" x14ac:dyDescent="0.3">
      <c r="A532" s="3">
        <v>667</v>
      </c>
      <c r="B532" s="3" t="s">
        <v>5992</v>
      </c>
      <c r="C532" t="s">
        <v>439</v>
      </c>
      <c r="D532" t="s">
        <v>6139</v>
      </c>
      <c r="E532" t="s">
        <v>6410</v>
      </c>
      <c r="F532" t="s">
        <v>6643</v>
      </c>
      <c r="G532" s="1"/>
      <c r="H532">
        <v>2020</v>
      </c>
      <c r="K532" t="s">
        <v>2830</v>
      </c>
      <c r="L532" t="s">
        <v>2830</v>
      </c>
      <c r="M532" t="s">
        <v>443</v>
      </c>
      <c r="N532" t="s">
        <v>2830</v>
      </c>
      <c r="O532" t="s">
        <v>444</v>
      </c>
      <c r="P532" t="s">
        <v>2830</v>
      </c>
      <c r="R532" t="s">
        <v>2830</v>
      </c>
      <c r="S532" t="s">
        <v>7392</v>
      </c>
      <c r="AB532" s="1"/>
      <c r="AE532" t="s">
        <v>43</v>
      </c>
      <c r="AF532" t="s">
        <v>7607</v>
      </c>
      <c r="AG532" t="s">
        <v>5988</v>
      </c>
    </row>
    <row r="533" spans="1:33" x14ac:dyDescent="0.3">
      <c r="A533" s="4">
        <v>668</v>
      </c>
      <c r="B533" s="6" t="s">
        <v>5992</v>
      </c>
      <c r="C533" t="s">
        <v>3325</v>
      </c>
      <c r="D533" t="s">
        <v>6140</v>
      </c>
      <c r="E533" t="s">
        <v>6411</v>
      </c>
      <c r="F533" t="s">
        <v>6644</v>
      </c>
      <c r="G533" s="1"/>
      <c r="H533">
        <v>2018</v>
      </c>
      <c r="K533">
        <v>172</v>
      </c>
      <c r="L533">
        <v>186</v>
      </c>
      <c r="M533" t="s">
        <v>6883</v>
      </c>
      <c r="N533" t="s">
        <v>7191</v>
      </c>
      <c r="O533" t="s">
        <v>2830</v>
      </c>
      <c r="P533" t="s">
        <v>5160</v>
      </c>
      <c r="R533" t="str">
        <f>HYPERLINK("http://dx.doi.org/10.1016/j.jss.2018.05.016","http://dx.doi.org/10.1016/j.jss.2018.05.016")</f>
        <v>http://dx.doi.org/10.1016/j.jss.2018.05.016</v>
      </c>
      <c r="S533" t="s">
        <v>7393</v>
      </c>
      <c r="AB533" s="1"/>
      <c r="AE533" t="s">
        <v>7613</v>
      </c>
      <c r="AF533" t="s">
        <v>5981</v>
      </c>
      <c r="AG533" t="s">
        <v>5988</v>
      </c>
    </row>
    <row r="534" spans="1:33" x14ac:dyDescent="0.3">
      <c r="A534" s="3">
        <v>669</v>
      </c>
      <c r="B534" s="3" t="s">
        <v>5992</v>
      </c>
      <c r="C534" t="s">
        <v>5994</v>
      </c>
      <c r="D534" t="s">
        <v>6141</v>
      </c>
      <c r="E534" t="s">
        <v>6412</v>
      </c>
      <c r="F534" t="s">
        <v>6645</v>
      </c>
      <c r="G534" s="1"/>
      <c r="H534">
        <v>2022</v>
      </c>
      <c r="K534">
        <v>3064</v>
      </c>
      <c r="L534">
        <v>3069</v>
      </c>
      <c r="M534" t="s">
        <v>6884</v>
      </c>
      <c r="N534" t="s">
        <v>7192</v>
      </c>
      <c r="O534" t="s">
        <v>2830</v>
      </c>
      <c r="P534" t="s">
        <v>7103</v>
      </c>
      <c r="R534" t="str">
        <f>HYPERLINK("http://dx.doi.org/10.1016/j.ifacol.2022.10.199","http://dx.doi.org/10.1016/j.ifacol.2022.10.199")</f>
        <v>http://dx.doi.org/10.1016/j.ifacol.2022.10.199</v>
      </c>
      <c r="S534" t="s">
        <v>7394</v>
      </c>
      <c r="AB534" s="1"/>
      <c r="AE534" t="s">
        <v>7614</v>
      </c>
      <c r="AF534" t="s">
        <v>7607</v>
      </c>
      <c r="AG534" t="s">
        <v>5988</v>
      </c>
    </row>
    <row r="535" spans="1:33" x14ac:dyDescent="0.3">
      <c r="A535" s="4">
        <v>670</v>
      </c>
      <c r="B535" s="6" t="s">
        <v>5992</v>
      </c>
      <c r="C535" t="s">
        <v>365</v>
      </c>
      <c r="D535" t="s">
        <v>6142</v>
      </c>
      <c r="E535" t="s">
        <v>6413</v>
      </c>
      <c r="F535" t="s">
        <v>6646</v>
      </c>
      <c r="G535" s="1"/>
      <c r="H535">
        <v>2020</v>
      </c>
      <c r="K535">
        <v>2822</v>
      </c>
      <c r="L535">
        <v>2829</v>
      </c>
      <c r="M535" t="s">
        <v>369</v>
      </c>
      <c r="N535" t="s">
        <v>7193</v>
      </c>
      <c r="O535" t="s">
        <v>370</v>
      </c>
      <c r="P535" t="s">
        <v>2830</v>
      </c>
      <c r="R535" t="s">
        <v>2830</v>
      </c>
      <c r="S535" t="s">
        <v>5752</v>
      </c>
      <c r="AB535" s="1"/>
      <c r="AE535" t="s">
        <v>43</v>
      </c>
      <c r="AF535" t="s">
        <v>7607</v>
      </c>
      <c r="AG535" t="s">
        <v>5988</v>
      </c>
    </row>
    <row r="536" spans="1:33" x14ac:dyDescent="0.3">
      <c r="A536" s="3">
        <v>671</v>
      </c>
      <c r="B536" s="3" t="s">
        <v>5992</v>
      </c>
      <c r="C536" t="s">
        <v>5995</v>
      </c>
      <c r="D536" t="s">
        <v>6143</v>
      </c>
      <c r="E536" t="s">
        <v>6414</v>
      </c>
      <c r="F536" t="s">
        <v>6647</v>
      </c>
      <c r="G536" s="1"/>
      <c r="H536">
        <v>2021</v>
      </c>
      <c r="K536">
        <v>1448</v>
      </c>
      <c r="L536">
        <v>1460</v>
      </c>
      <c r="M536" t="s">
        <v>6885</v>
      </c>
      <c r="N536" t="s">
        <v>7194</v>
      </c>
      <c r="O536" t="s">
        <v>7327</v>
      </c>
      <c r="P536" t="s">
        <v>7104</v>
      </c>
      <c r="R536" t="str">
        <f>HYPERLINK("http://dx.doi.org/10.1109/ICSE43902.2021.00130","http://dx.doi.org/10.1109/ICSE43902.2021.00130")</f>
        <v>http://dx.doi.org/10.1109/ICSE43902.2021.00130</v>
      </c>
      <c r="S536" t="s">
        <v>7395</v>
      </c>
      <c r="AB536" s="1"/>
      <c r="AE536" t="s">
        <v>7612</v>
      </c>
      <c r="AF536" t="s">
        <v>7607</v>
      </c>
      <c r="AG536" t="s">
        <v>5988</v>
      </c>
    </row>
    <row r="537" spans="1:33" x14ac:dyDescent="0.3">
      <c r="A537" s="4">
        <v>672</v>
      </c>
      <c r="B537" s="6" t="s">
        <v>5992</v>
      </c>
      <c r="C537" t="s">
        <v>5996</v>
      </c>
      <c r="D537" t="s">
        <v>6144</v>
      </c>
      <c r="E537" t="s">
        <v>6415</v>
      </c>
      <c r="F537" t="s">
        <v>6648</v>
      </c>
      <c r="G537" s="1"/>
      <c r="H537">
        <v>2018</v>
      </c>
      <c r="K537">
        <v>140</v>
      </c>
      <c r="L537">
        <v>143</v>
      </c>
      <c r="M537" t="s">
        <v>344</v>
      </c>
      <c r="N537" t="s">
        <v>2830</v>
      </c>
      <c r="O537" t="s">
        <v>345</v>
      </c>
      <c r="P537" t="s">
        <v>346</v>
      </c>
      <c r="R537" t="str">
        <f>HYPERLINK("http://dx.doi.org/10.1109/EDCC.2018.00033","http://dx.doi.org/10.1109/EDCC.2018.00033")</f>
        <v>http://dx.doi.org/10.1109/EDCC.2018.00033</v>
      </c>
      <c r="S537" t="s">
        <v>7396</v>
      </c>
      <c r="AB537" s="1"/>
      <c r="AE537" t="s">
        <v>43</v>
      </c>
      <c r="AF537" t="s">
        <v>7607</v>
      </c>
      <c r="AG537" t="s">
        <v>5988</v>
      </c>
    </row>
    <row r="538" spans="1:33" x14ac:dyDescent="0.3">
      <c r="A538" s="3">
        <v>673</v>
      </c>
      <c r="B538" s="3" t="s">
        <v>5992</v>
      </c>
      <c r="C538" t="s">
        <v>3239</v>
      </c>
      <c r="D538" t="s">
        <v>6145</v>
      </c>
      <c r="E538" t="s">
        <v>6416</v>
      </c>
      <c r="F538" t="s">
        <v>6649</v>
      </c>
      <c r="G538" s="1"/>
      <c r="H538">
        <v>2021</v>
      </c>
      <c r="K538">
        <v>335</v>
      </c>
      <c r="L538">
        <v>347</v>
      </c>
      <c r="M538" t="s">
        <v>6886</v>
      </c>
      <c r="N538" t="s">
        <v>7195</v>
      </c>
      <c r="O538" t="s">
        <v>7328</v>
      </c>
      <c r="P538" t="s">
        <v>5110</v>
      </c>
      <c r="R538" t="str">
        <f>HYPERLINK("http://dx.doi.org/10.1007/978-3-030-86472-9_31","http://dx.doi.org/10.1007/978-3-030-86472-9_31")</f>
        <v>http://dx.doi.org/10.1007/978-3-030-86472-9_31</v>
      </c>
      <c r="S538" t="s">
        <v>7397</v>
      </c>
      <c r="AB538" s="1"/>
      <c r="AE538" t="s">
        <v>7615</v>
      </c>
      <c r="AF538" t="s">
        <v>7607</v>
      </c>
      <c r="AG538" t="s">
        <v>5988</v>
      </c>
    </row>
    <row r="539" spans="1:33" x14ac:dyDescent="0.3">
      <c r="A539" s="4">
        <v>674</v>
      </c>
      <c r="B539" s="6" t="s">
        <v>5992</v>
      </c>
      <c r="C539" t="s">
        <v>3258</v>
      </c>
      <c r="D539" t="s">
        <v>6146</v>
      </c>
      <c r="E539" t="s">
        <v>6417</v>
      </c>
      <c r="F539" t="s">
        <v>6650</v>
      </c>
      <c r="G539" s="1"/>
      <c r="H539">
        <v>2020</v>
      </c>
      <c r="K539" t="s">
        <v>2830</v>
      </c>
      <c r="L539" t="s">
        <v>2830</v>
      </c>
      <c r="M539" t="s">
        <v>6887</v>
      </c>
      <c r="N539" t="s">
        <v>7196</v>
      </c>
      <c r="O539" t="s">
        <v>2830</v>
      </c>
      <c r="P539" t="s">
        <v>5120</v>
      </c>
      <c r="R539" t="str">
        <f>HYPERLINK("http://dx.doi.org/10.1016/j.cose.2020.101935","http://dx.doi.org/10.1016/j.cose.2020.101935")</f>
        <v>http://dx.doi.org/10.1016/j.cose.2020.101935</v>
      </c>
      <c r="S539" t="s">
        <v>7398</v>
      </c>
      <c r="AB539" s="1"/>
      <c r="AE539" t="s">
        <v>7616</v>
      </c>
      <c r="AF539" t="s">
        <v>5981</v>
      </c>
      <c r="AG539" t="s">
        <v>5988</v>
      </c>
    </row>
    <row r="540" spans="1:33" x14ac:dyDescent="0.3">
      <c r="A540" s="3">
        <v>675</v>
      </c>
      <c r="B540" s="3" t="s">
        <v>5992</v>
      </c>
      <c r="C540" t="s">
        <v>5997</v>
      </c>
      <c r="D540" t="s">
        <v>6147</v>
      </c>
      <c r="E540" t="s">
        <v>6418</v>
      </c>
      <c r="F540" t="s">
        <v>6651</v>
      </c>
      <c r="G540" s="1"/>
      <c r="H540">
        <v>2019</v>
      </c>
      <c r="K540" t="s">
        <v>2830</v>
      </c>
      <c r="L540" t="s">
        <v>2830</v>
      </c>
      <c r="M540" t="s">
        <v>6888</v>
      </c>
      <c r="N540" t="s">
        <v>2830</v>
      </c>
      <c r="O540" t="s">
        <v>2830</v>
      </c>
      <c r="P540" t="s">
        <v>7105</v>
      </c>
      <c r="R540" t="str">
        <f>HYPERLINK("http://dx.doi.org/10.3390/jmmp3040097","http://dx.doi.org/10.3390/jmmp3040097")</f>
        <v>http://dx.doi.org/10.3390/jmmp3040097</v>
      </c>
      <c r="S540" t="s">
        <v>7399</v>
      </c>
      <c r="AB540" s="1"/>
      <c r="AE540" t="s">
        <v>5895</v>
      </c>
      <c r="AF540" t="s">
        <v>5981</v>
      </c>
      <c r="AG540" t="s">
        <v>5988</v>
      </c>
    </row>
    <row r="541" spans="1:33" x14ac:dyDescent="0.3">
      <c r="A541" s="4">
        <v>676</v>
      </c>
      <c r="B541" s="6" t="s">
        <v>5992</v>
      </c>
      <c r="C541" t="s">
        <v>802</v>
      </c>
      <c r="D541" t="s">
        <v>6148</v>
      </c>
      <c r="E541" t="s">
        <v>2830</v>
      </c>
      <c r="F541" t="s">
        <v>6652</v>
      </c>
      <c r="G541" s="1"/>
      <c r="H541">
        <v>2022</v>
      </c>
      <c r="K541">
        <v>129</v>
      </c>
      <c r="L541">
        <v>134</v>
      </c>
      <c r="M541" t="s">
        <v>6889</v>
      </c>
      <c r="N541" t="s">
        <v>2830</v>
      </c>
      <c r="O541" t="s">
        <v>807</v>
      </c>
      <c r="P541" t="s">
        <v>808</v>
      </c>
      <c r="R541" t="str">
        <f>HYPERLINK("http://dx.doi.org/10.1109/SEAI55746.2022.9832400","http://dx.doi.org/10.1109/SEAI55746.2022.9832400")</f>
        <v>http://dx.doi.org/10.1109/SEAI55746.2022.9832400</v>
      </c>
      <c r="S541" t="s">
        <v>7400</v>
      </c>
      <c r="AB541" s="1"/>
      <c r="AE541" t="s">
        <v>43</v>
      </c>
      <c r="AF541" t="s">
        <v>7607</v>
      </c>
      <c r="AG541" t="s">
        <v>5988</v>
      </c>
    </row>
    <row r="542" spans="1:33" x14ac:dyDescent="0.3">
      <c r="A542" s="3">
        <v>677</v>
      </c>
      <c r="B542" s="3" t="s">
        <v>5992</v>
      </c>
      <c r="C542" t="s">
        <v>3278</v>
      </c>
      <c r="D542" t="s">
        <v>6149</v>
      </c>
      <c r="E542" t="s">
        <v>6419</v>
      </c>
      <c r="F542" t="s">
        <v>6653</v>
      </c>
      <c r="G542" s="1"/>
      <c r="H542">
        <v>2020</v>
      </c>
      <c r="K542">
        <v>352</v>
      </c>
      <c r="L542">
        <v>361</v>
      </c>
      <c r="M542" t="s">
        <v>6890</v>
      </c>
      <c r="N542" t="s">
        <v>7197</v>
      </c>
      <c r="O542" t="s">
        <v>7329</v>
      </c>
      <c r="P542" t="s">
        <v>5133</v>
      </c>
      <c r="R542" t="str">
        <f>HYPERLINK("http://dx.doi.org/10.1007/978-3-030-50097-9_36","http://dx.doi.org/10.1007/978-3-030-50097-9_36")</f>
        <v>http://dx.doi.org/10.1007/978-3-030-50097-9_36</v>
      </c>
      <c r="S542" t="s">
        <v>7401</v>
      </c>
      <c r="AB542" s="1"/>
      <c r="AE542" t="s">
        <v>7615</v>
      </c>
      <c r="AF542" t="s">
        <v>7607</v>
      </c>
      <c r="AG542" t="s">
        <v>5988</v>
      </c>
    </row>
    <row r="543" spans="1:33" x14ac:dyDescent="0.3">
      <c r="A543" s="4">
        <v>678</v>
      </c>
      <c r="B543" s="6" t="s">
        <v>5992</v>
      </c>
      <c r="C543" t="s">
        <v>3180</v>
      </c>
      <c r="D543" t="s">
        <v>6150</v>
      </c>
      <c r="E543" t="s">
        <v>6420</v>
      </c>
      <c r="F543" t="s">
        <v>6654</v>
      </c>
      <c r="G543" s="1"/>
      <c r="H543">
        <v>2022</v>
      </c>
      <c r="K543" t="s">
        <v>2830</v>
      </c>
      <c r="L543" t="s">
        <v>2830</v>
      </c>
      <c r="M543" t="s">
        <v>6891</v>
      </c>
      <c r="N543" t="s">
        <v>7198</v>
      </c>
      <c r="O543" t="s">
        <v>2830</v>
      </c>
      <c r="P543" t="s">
        <v>5069</v>
      </c>
      <c r="R543" t="str">
        <f>HYPERLINK("http://dx.doi.org/10.1016/j.eswa.2021.116263","http://dx.doi.org/10.1016/j.eswa.2021.116263")</f>
        <v>http://dx.doi.org/10.1016/j.eswa.2021.116263</v>
      </c>
      <c r="S543" t="s">
        <v>7402</v>
      </c>
      <c r="AB543" s="1"/>
      <c r="AE543" t="s">
        <v>7617</v>
      </c>
      <c r="AF543" t="s">
        <v>5981</v>
      </c>
      <c r="AG543" t="s">
        <v>5988</v>
      </c>
    </row>
    <row r="544" spans="1:33" x14ac:dyDescent="0.3">
      <c r="A544" s="3">
        <v>679</v>
      </c>
      <c r="B544" s="3" t="s">
        <v>5992</v>
      </c>
      <c r="C544" t="s">
        <v>377</v>
      </c>
      <c r="D544" t="s">
        <v>6151</v>
      </c>
      <c r="E544" t="s">
        <v>6421</v>
      </c>
      <c r="F544" t="s">
        <v>6655</v>
      </c>
      <c r="G544" s="1"/>
      <c r="H544">
        <v>2021</v>
      </c>
      <c r="K544">
        <v>19</v>
      </c>
      <c r="L544">
        <v>24</v>
      </c>
      <c r="M544" t="s">
        <v>381</v>
      </c>
      <c r="N544" t="s">
        <v>2830</v>
      </c>
      <c r="O544" t="s">
        <v>382</v>
      </c>
      <c r="P544" t="s">
        <v>383</v>
      </c>
      <c r="R544" t="str">
        <f>HYPERLINK("http://dx.doi.org/10.1109/CloudIntelligence52565.2021.00013","http://dx.doi.org/10.1109/CloudIntelligence52565.2021.00013")</f>
        <v>http://dx.doi.org/10.1109/CloudIntelligence52565.2021.00013</v>
      </c>
      <c r="S544" t="s">
        <v>7403</v>
      </c>
      <c r="AB544" s="1"/>
      <c r="AE544" t="s">
        <v>7612</v>
      </c>
      <c r="AF544" t="s">
        <v>7607</v>
      </c>
      <c r="AG544" t="s">
        <v>5988</v>
      </c>
    </row>
    <row r="545" spans="1:33" x14ac:dyDescent="0.3">
      <c r="A545" s="4">
        <v>680</v>
      </c>
      <c r="B545" s="6" t="s">
        <v>5992</v>
      </c>
      <c r="C545" t="s">
        <v>253</v>
      </c>
      <c r="D545" t="s">
        <v>6152</v>
      </c>
      <c r="E545" t="s">
        <v>6422</v>
      </c>
      <c r="F545" t="s">
        <v>6656</v>
      </c>
      <c r="G545" s="1"/>
      <c r="H545">
        <v>2022</v>
      </c>
      <c r="K545">
        <v>623</v>
      </c>
      <c r="L545">
        <v>634</v>
      </c>
      <c r="M545" t="s">
        <v>6892</v>
      </c>
      <c r="N545" t="s">
        <v>7194</v>
      </c>
      <c r="O545" t="s">
        <v>259</v>
      </c>
      <c r="P545" t="s">
        <v>260</v>
      </c>
      <c r="R545" t="str">
        <f>HYPERLINK("http://dx.doi.org/10.1145/3510003.3510180","http://dx.doi.org/10.1145/3510003.3510180")</f>
        <v>http://dx.doi.org/10.1145/3510003.3510180</v>
      </c>
      <c r="S545" t="s">
        <v>7404</v>
      </c>
      <c r="AB545" s="1"/>
      <c r="AE545" t="s">
        <v>7612</v>
      </c>
      <c r="AF545" t="s">
        <v>7607</v>
      </c>
      <c r="AG545" t="s">
        <v>5988</v>
      </c>
    </row>
    <row r="546" spans="1:33" x14ac:dyDescent="0.3">
      <c r="A546" s="3">
        <v>681</v>
      </c>
      <c r="B546" s="3" t="s">
        <v>5992</v>
      </c>
      <c r="C546" t="s">
        <v>648</v>
      </c>
      <c r="D546" t="s">
        <v>6153</v>
      </c>
      <c r="E546" t="s">
        <v>6423</v>
      </c>
      <c r="F546" t="s">
        <v>6657</v>
      </c>
      <c r="G546" s="1"/>
      <c r="H546">
        <v>2019</v>
      </c>
      <c r="K546">
        <v>69422</v>
      </c>
      <c r="L546">
        <v>69433</v>
      </c>
      <c r="M546" t="s">
        <v>651</v>
      </c>
      <c r="N546" t="s">
        <v>148</v>
      </c>
      <c r="O546" t="s">
        <v>2830</v>
      </c>
      <c r="P546" t="s">
        <v>652</v>
      </c>
      <c r="R546" t="str">
        <f>HYPERLINK("http://dx.doi.org/10.1109/ACCESS.2019.2917256","http://dx.doi.org/10.1109/ACCESS.2019.2917256")</f>
        <v>http://dx.doi.org/10.1109/ACCESS.2019.2917256</v>
      </c>
      <c r="S546" t="s">
        <v>7405</v>
      </c>
      <c r="AB546" s="1"/>
      <c r="AE546" t="s">
        <v>7618</v>
      </c>
      <c r="AF546" t="s">
        <v>5981</v>
      </c>
      <c r="AG546" t="s">
        <v>5988</v>
      </c>
    </row>
    <row r="547" spans="1:33" x14ac:dyDescent="0.3">
      <c r="A547" s="4">
        <v>682</v>
      </c>
      <c r="B547" s="6" t="s">
        <v>5992</v>
      </c>
      <c r="C547" t="s">
        <v>3299</v>
      </c>
      <c r="D547" t="s">
        <v>6154</v>
      </c>
      <c r="E547" t="s">
        <v>6424</v>
      </c>
      <c r="F547" t="s">
        <v>6658</v>
      </c>
      <c r="G547" s="1"/>
      <c r="H547">
        <v>2019</v>
      </c>
      <c r="K547">
        <v>48</v>
      </c>
      <c r="L547">
        <v>68</v>
      </c>
      <c r="M547" t="s">
        <v>6893</v>
      </c>
      <c r="N547" t="s">
        <v>7199</v>
      </c>
      <c r="O547" t="s">
        <v>2830</v>
      </c>
      <c r="P547" t="s">
        <v>5145</v>
      </c>
      <c r="R547" t="str">
        <f>HYPERLINK("http://dx.doi.org/10.1016/j.ijcip.2018.10.008","http://dx.doi.org/10.1016/j.ijcip.2018.10.008")</f>
        <v>http://dx.doi.org/10.1016/j.ijcip.2018.10.008</v>
      </c>
      <c r="S547" t="s">
        <v>7406</v>
      </c>
      <c r="AB547" s="1"/>
      <c r="AE547" t="s">
        <v>7619</v>
      </c>
      <c r="AF547" t="s">
        <v>5981</v>
      </c>
      <c r="AG547" t="s">
        <v>5988</v>
      </c>
    </row>
    <row r="548" spans="1:33" x14ac:dyDescent="0.3">
      <c r="A548" s="3">
        <v>683</v>
      </c>
      <c r="B548" s="3" t="s">
        <v>5992</v>
      </c>
      <c r="C548" t="s">
        <v>5998</v>
      </c>
      <c r="D548" t="s">
        <v>6155</v>
      </c>
      <c r="E548" t="s">
        <v>6425</v>
      </c>
      <c r="F548" t="s">
        <v>6659</v>
      </c>
      <c r="G548" s="1"/>
      <c r="H548">
        <v>2017</v>
      </c>
      <c r="K548">
        <v>174</v>
      </c>
      <c r="L548">
        <v>179</v>
      </c>
      <c r="M548" t="s">
        <v>6894</v>
      </c>
      <c r="N548" t="s">
        <v>7200</v>
      </c>
      <c r="O548" t="s">
        <v>2830</v>
      </c>
      <c r="P548" t="s">
        <v>7106</v>
      </c>
      <c r="R548" t="str">
        <f>HYPERLINK("http://dx.doi.org/10.1080/10903127.2016.1241327","http://dx.doi.org/10.1080/10903127.2016.1241327")</f>
        <v>http://dx.doi.org/10.1080/10903127.2016.1241327</v>
      </c>
      <c r="S548" t="s">
        <v>7407</v>
      </c>
      <c r="AB548" s="1"/>
      <c r="AE548" t="s">
        <v>7620</v>
      </c>
      <c r="AF548" t="s">
        <v>5981</v>
      </c>
      <c r="AG548" t="s">
        <v>5988</v>
      </c>
    </row>
    <row r="549" spans="1:33" x14ac:dyDescent="0.3">
      <c r="A549" s="3">
        <v>685</v>
      </c>
      <c r="B549" s="3" t="s">
        <v>5992</v>
      </c>
      <c r="C549" t="s">
        <v>3352</v>
      </c>
      <c r="D549" t="s">
        <v>6157</v>
      </c>
      <c r="E549" t="s">
        <v>6427</v>
      </c>
      <c r="F549" t="s">
        <v>6658</v>
      </c>
      <c r="G549" s="1"/>
      <c r="H549">
        <v>2016</v>
      </c>
      <c r="K549">
        <v>12</v>
      </c>
      <c r="L549">
        <v>26</v>
      </c>
      <c r="M549" t="s">
        <v>6896</v>
      </c>
      <c r="N549" t="s">
        <v>7199</v>
      </c>
      <c r="O549" t="s">
        <v>2830</v>
      </c>
      <c r="P549" t="s">
        <v>5180</v>
      </c>
      <c r="R549" t="str">
        <f>HYPERLINK("http://dx.doi.org/10.1016/j.ijcip.2016.07.003","http://dx.doi.org/10.1016/j.ijcip.2016.07.003")</f>
        <v>http://dx.doi.org/10.1016/j.ijcip.2016.07.003</v>
      </c>
      <c r="S549" t="s">
        <v>7409</v>
      </c>
      <c r="AB549" s="1"/>
      <c r="AE549" t="s">
        <v>7614</v>
      </c>
      <c r="AF549" t="s">
        <v>5981</v>
      </c>
      <c r="AG549" t="s">
        <v>5988</v>
      </c>
    </row>
    <row r="550" spans="1:33" x14ac:dyDescent="0.3">
      <c r="A550" s="4">
        <v>686</v>
      </c>
      <c r="B550" s="6" t="s">
        <v>5992</v>
      </c>
      <c r="C550" t="s">
        <v>981</v>
      </c>
      <c r="D550" t="s">
        <v>6158</v>
      </c>
      <c r="E550" t="s">
        <v>6428</v>
      </c>
      <c r="F550" t="s">
        <v>6661</v>
      </c>
      <c r="G550" s="1"/>
      <c r="H550">
        <v>2018</v>
      </c>
      <c r="K550">
        <v>1177</v>
      </c>
      <c r="L550">
        <v>1182</v>
      </c>
      <c r="M550" t="s">
        <v>6897</v>
      </c>
      <c r="N550" t="s">
        <v>2830</v>
      </c>
      <c r="O550" t="s">
        <v>580</v>
      </c>
      <c r="P550" t="s">
        <v>985</v>
      </c>
      <c r="R550" t="str">
        <f>HYPERLINK("http://dx.doi.org/10.1109/HPCC/SmartCity/DSS.2018.00198","http://dx.doi.org/10.1109/HPCC/SmartCity/DSS.2018.00198")</f>
        <v>http://dx.doi.org/10.1109/HPCC/SmartCity/DSS.2018.00198</v>
      </c>
      <c r="S550" t="s">
        <v>7410</v>
      </c>
      <c r="AB550" s="1"/>
      <c r="AE550" t="s">
        <v>43</v>
      </c>
      <c r="AF550" t="s">
        <v>7607</v>
      </c>
      <c r="AG550" t="s">
        <v>5988</v>
      </c>
    </row>
    <row r="551" spans="1:33" x14ac:dyDescent="0.3">
      <c r="A551" s="3">
        <v>687</v>
      </c>
      <c r="B551" s="3" t="s">
        <v>5992</v>
      </c>
      <c r="C551" t="s">
        <v>6000</v>
      </c>
      <c r="D551" t="s">
        <v>6159</v>
      </c>
      <c r="E551" t="s">
        <v>6429</v>
      </c>
      <c r="F551" t="s">
        <v>6662</v>
      </c>
      <c r="G551" s="1"/>
      <c r="H551">
        <v>2019</v>
      </c>
      <c r="K551" t="s">
        <v>2830</v>
      </c>
      <c r="L551" t="s">
        <v>2830</v>
      </c>
      <c r="M551" t="s">
        <v>579</v>
      </c>
      <c r="N551" t="s">
        <v>2830</v>
      </c>
      <c r="O551" t="s">
        <v>7331</v>
      </c>
      <c r="P551" t="s">
        <v>5161</v>
      </c>
      <c r="R551" t="str">
        <f>HYPERLINK("http://dx.doi.org/10.1145/3230833.3230855","http://dx.doi.org/10.1145/3230833.3230855")</f>
        <v>http://dx.doi.org/10.1145/3230833.3230855</v>
      </c>
      <c r="S551" t="s">
        <v>7411</v>
      </c>
      <c r="AB551" s="1"/>
      <c r="AE551" t="s">
        <v>7621</v>
      </c>
      <c r="AF551" t="s">
        <v>7607</v>
      </c>
      <c r="AG551" t="s">
        <v>5988</v>
      </c>
    </row>
    <row r="552" spans="1:33" x14ac:dyDescent="0.3">
      <c r="A552" s="4">
        <v>688</v>
      </c>
      <c r="B552" s="6" t="s">
        <v>5992</v>
      </c>
      <c r="C552" t="s">
        <v>6001</v>
      </c>
      <c r="D552" t="s">
        <v>6160</v>
      </c>
      <c r="E552" t="s">
        <v>2830</v>
      </c>
      <c r="F552" t="s">
        <v>6663</v>
      </c>
      <c r="G552" s="1"/>
      <c r="H552">
        <v>2018</v>
      </c>
      <c r="K552" t="s">
        <v>2830</v>
      </c>
      <c r="L552" t="s">
        <v>2830</v>
      </c>
      <c r="M552" t="s">
        <v>6898</v>
      </c>
      <c r="N552" t="s">
        <v>7202</v>
      </c>
      <c r="O552" t="s">
        <v>7332</v>
      </c>
      <c r="P552" t="s">
        <v>7108</v>
      </c>
      <c r="R552" t="str">
        <f>HYPERLINK("http://dx.doi.org/10.1117/12.2502675","http://dx.doi.org/10.1117/12.2502675")</f>
        <v>http://dx.doi.org/10.1117/12.2502675</v>
      </c>
      <c r="S552" t="s">
        <v>7412</v>
      </c>
      <c r="AB552" s="1"/>
      <c r="AE552" t="s">
        <v>7622</v>
      </c>
      <c r="AF552" t="s">
        <v>7607</v>
      </c>
      <c r="AG552" t="s">
        <v>5988</v>
      </c>
    </row>
    <row r="553" spans="1:33" x14ac:dyDescent="0.3">
      <c r="A553" s="3">
        <v>689</v>
      </c>
      <c r="B553" s="3" t="s">
        <v>5992</v>
      </c>
      <c r="C553" t="s">
        <v>6002</v>
      </c>
      <c r="D553" t="s">
        <v>6161</v>
      </c>
      <c r="E553" t="s">
        <v>6430</v>
      </c>
      <c r="F553" t="s">
        <v>6664</v>
      </c>
      <c r="G553" s="1"/>
      <c r="H553">
        <v>2021</v>
      </c>
      <c r="K553">
        <v>222</v>
      </c>
      <c r="L553">
        <v>235</v>
      </c>
      <c r="M553" t="s">
        <v>6899</v>
      </c>
      <c r="N553" t="s">
        <v>7195</v>
      </c>
      <c r="O553" t="s">
        <v>7333</v>
      </c>
      <c r="P553" t="s">
        <v>7109</v>
      </c>
      <c r="R553" t="str">
        <f>HYPERLINK("http://dx.doi.org/10.1007/978-3-030-82153-1_19","http://dx.doi.org/10.1007/978-3-030-82153-1_19")</f>
        <v>http://dx.doi.org/10.1007/978-3-030-82153-1_19</v>
      </c>
      <c r="S553" t="s">
        <v>7413</v>
      </c>
      <c r="AB553" s="1"/>
      <c r="AE553" t="s">
        <v>7615</v>
      </c>
      <c r="AF553" t="s">
        <v>7607</v>
      </c>
      <c r="AG553" t="s">
        <v>5988</v>
      </c>
    </row>
    <row r="554" spans="1:33" x14ac:dyDescent="0.3">
      <c r="A554" s="4">
        <v>690</v>
      </c>
      <c r="B554" s="6" t="s">
        <v>5992</v>
      </c>
      <c r="C554" t="s">
        <v>278</v>
      </c>
      <c r="D554" t="s">
        <v>6162</v>
      </c>
      <c r="E554" t="s">
        <v>6431</v>
      </c>
      <c r="F554" t="s">
        <v>6665</v>
      </c>
      <c r="G554" s="1"/>
      <c r="H554">
        <v>2020</v>
      </c>
      <c r="K554">
        <v>548</v>
      </c>
      <c r="L554">
        <v>561</v>
      </c>
      <c r="M554" t="s">
        <v>282</v>
      </c>
      <c r="N554" t="s">
        <v>283</v>
      </c>
      <c r="O554" t="s">
        <v>2830</v>
      </c>
      <c r="P554" t="s">
        <v>284</v>
      </c>
      <c r="R554" t="str">
        <f>HYPERLINK("http://dx.doi.org/10.1109/TCCN.2020.2966615","http://dx.doi.org/10.1109/TCCN.2020.2966615")</f>
        <v>http://dx.doi.org/10.1109/TCCN.2020.2966615</v>
      </c>
      <c r="S554" t="s">
        <v>7414</v>
      </c>
      <c r="AB554" s="1"/>
      <c r="AE554" t="s">
        <v>7618</v>
      </c>
      <c r="AF554" t="s">
        <v>5981</v>
      </c>
      <c r="AG554" t="s">
        <v>5988</v>
      </c>
    </row>
    <row r="555" spans="1:33" x14ac:dyDescent="0.3">
      <c r="A555" s="3">
        <v>691</v>
      </c>
      <c r="B555" s="3" t="s">
        <v>5992</v>
      </c>
      <c r="C555" t="s">
        <v>6003</v>
      </c>
      <c r="D555" t="s">
        <v>6163</v>
      </c>
      <c r="E555" t="s">
        <v>2830</v>
      </c>
      <c r="F555" t="s">
        <v>6666</v>
      </c>
      <c r="G555" s="1"/>
      <c r="H555">
        <v>2022</v>
      </c>
      <c r="K555">
        <v>139</v>
      </c>
      <c r="L555">
        <v>150</v>
      </c>
      <c r="M555" t="s">
        <v>6900</v>
      </c>
      <c r="N555" t="s">
        <v>7195</v>
      </c>
      <c r="O555" t="s">
        <v>7334</v>
      </c>
      <c r="P555" t="s">
        <v>5078</v>
      </c>
      <c r="R555" t="str">
        <f>HYPERLINK("http://dx.doi.org/10.1007/978-3-031-14135-5_11","http://dx.doi.org/10.1007/978-3-031-14135-5_11")</f>
        <v>http://dx.doi.org/10.1007/978-3-031-14135-5_11</v>
      </c>
      <c r="S555" t="s">
        <v>5693</v>
      </c>
      <c r="AB555" s="1"/>
      <c r="AE555" t="s">
        <v>7615</v>
      </c>
      <c r="AF555" t="s">
        <v>7607</v>
      </c>
      <c r="AG555" t="s">
        <v>5988</v>
      </c>
    </row>
    <row r="556" spans="1:33" x14ac:dyDescent="0.3">
      <c r="A556" s="4">
        <v>692</v>
      </c>
      <c r="B556" s="6" t="s">
        <v>5992</v>
      </c>
      <c r="C556" t="s">
        <v>6004</v>
      </c>
      <c r="D556" t="s">
        <v>6164</v>
      </c>
      <c r="E556" t="s">
        <v>6432</v>
      </c>
      <c r="F556" t="s">
        <v>6645</v>
      </c>
      <c r="G556" s="1"/>
      <c r="H556">
        <v>2022</v>
      </c>
      <c r="K556">
        <v>3082</v>
      </c>
      <c r="L556">
        <v>3087</v>
      </c>
      <c r="M556" t="s">
        <v>6901</v>
      </c>
      <c r="N556" t="s">
        <v>7192</v>
      </c>
      <c r="O556" t="s">
        <v>2830</v>
      </c>
      <c r="P556" t="s">
        <v>7110</v>
      </c>
      <c r="R556" t="str">
        <f>HYPERLINK("http://dx.doi.org/10.1016/j.ifacol.2022.10.202","http://dx.doi.org/10.1016/j.ifacol.2022.10.202")</f>
        <v>http://dx.doi.org/10.1016/j.ifacol.2022.10.202</v>
      </c>
      <c r="S556" t="s">
        <v>7415</v>
      </c>
      <c r="AB556" s="1"/>
      <c r="AE556" t="s">
        <v>7614</v>
      </c>
      <c r="AF556" t="s">
        <v>7607</v>
      </c>
      <c r="AG556" t="s">
        <v>5988</v>
      </c>
    </row>
    <row r="557" spans="1:33" x14ac:dyDescent="0.3">
      <c r="A557" s="3">
        <v>693</v>
      </c>
      <c r="B557" s="3" t="s">
        <v>5992</v>
      </c>
      <c r="C557" t="s">
        <v>6005</v>
      </c>
      <c r="D557" t="s">
        <v>6165</v>
      </c>
      <c r="E557" t="s">
        <v>6433</v>
      </c>
      <c r="F557" t="s">
        <v>6667</v>
      </c>
      <c r="G557" s="1"/>
      <c r="H557">
        <v>2014</v>
      </c>
      <c r="K557">
        <v>697</v>
      </c>
      <c r="L557">
        <v>708</v>
      </c>
      <c r="M557" t="s">
        <v>6902</v>
      </c>
      <c r="N557" t="s">
        <v>7195</v>
      </c>
      <c r="O557" t="s">
        <v>7335</v>
      </c>
      <c r="P557" t="s">
        <v>2830</v>
      </c>
      <c r="R557" t="s">
        <v>2830</v>
      </c>
      <c r="S557" t="s">
        <v>7416</v>
      </c>
      <c r="AB557" s="1"/>
      <c r="AE557" t="s">
        <v>7623</v>
      </c>
      <c r="AF557" t="s">
        <v>7607</v>
      </c>
      <c r="AG557" t="s">
        <v>5988</v>
      </c>
    </row>
    <row r="558" spans="1:33" x14ac:dyDescent="0.3">
      <c r="A558" s="4">
        <v>694</v>
      </c>
      <c r="B558" s="6" t="s">
        <v>5992</v>
      </c>
      <c r="C558" t="s">
        <v>475</v>
      </c>
      <c r="D558" t="s">
        <v>6166</v>
      </c>
      <c r="E558" t="s">
        <v>6434</v>
      </c>
      <c r="F558" t="s">
        <v>6668</v>
      </c>
      <c r="G558" s="1"/>
      <c r="H558">
        <v>2016</v>
      </c>
      <c r="K558">
        <v>207</v>
      </c>
      <c r="L558">
        <v>218</v>
      </c>
      <c r="M558" t="s">
        <v>6903</v>
      </c>
      <c r="N558" t="s">
        <v>7203</v>
      </c>
      <c r="O558" t="s">
        <v>481</v>
      </c>
      <c r="P558" t="s">
        <v>482</v>
      </c>
      <c r="R558" t="str">
        <f>HYPERLINK("http://dx.doi.org/10.1109/ISSRE.2016.21","http://dx.doi.org/10.1109/ISSRE.2016.21")</f>
        <v>http://dx.doi.org/10.1109/ISSRE.2016.21</v>
      </c>
      <c r="S558" t="s">
        <v>2830</v>
      </c>
      <c r="AB558" s="1"/>
      <c r="AE558" t="s">
        <v>43</v>
      </c>
      <c r="AF558" t="s">
        <v>7607</v>
      </c>
      <c r="AG558" t="s">
        <v>5988</v>
      </c>
    </row>
    <row r="559" spans="1:33" x14ac:dyDescent="0.3">
      <c r="A559" s="3">
        <v>695</v>
      </c>
      <c r="B559" s="3" t="s">
        <v>5992</v>
      </c>
      <c r="C559" t="s">
        <v>575</v>
      </c>
      <c r="D559" t="s">
        <v>6159</v>
      </c>
      <c r="E559" t="s">
        <v>6429</v>
      </c>
      <c r="F559" t="s">
        <v>6661</v>
      </c>
      <c r="G559" s="1"/>
      <c r="H559">
        <v>2018</v>
      </c>
      <c r="K559">
        <v>781</v>
      </c>
      <c r="L559">
        <v>788</v>
      </c>
      <c r="M559" t="s">
        <v>6904</v>
      </c>
      <c r="N559" t="s">
        <v>2830</v>
      </c>
      <c r="O559" t="s">
        <v>580</v>
      </c>
      <c r="P559" t="s">
        <v>581</v>
      </c>
      <c r="R559" t="str">
        <f>HYPERLINK("http://dx.doi.org/10.1109/HPCC/SmartCity/DSS.2018.00132","http://dx.doi.org/10.1109/HPCC/SmartCity/DSS.2018.00132")</f>
        <v>http://dx.doi.org/10.1109/HPCC/SmartCity/DSS.2018.00132</v>
      </c>
      <c r="S559" t="s">
        <v>7417</v>
      </c>
      <c r="AB559" s="1"/>
      <c r="AE559" t="s">
        <v>43</v>
      </c>
      <c r="AF559" t="s">
        <v>7607</v>
      </c>
      <c r="AG559" t="s">
        <v>5988</v>
      </c>
    </row>
    <row r="560" spans="1:33" x14ac:dyDescent="0.3">
      <c r="A560" s="4">
        <v>696</v>
      </c>
      <c r="B560" s="6" t="s">
        <v>5992</v>
      </c>
      <c r="C560" t="s">
        <v>6006</v>
      </c>
      <c r="D560" t="s">
        <v>6167</v>
      </c>
      <c r="E560" t="s">
        <v>6435</v>
      </c>
      <c r="F560" t="s">
        <v>6669</v>
      </c>
      <c r="G560" s="1"/>
      <c r="H560">
        <v>2022</v>
      </c>
      <c r="K560">
        <v>318</v>
      </c>
      <c r="L560">
        <v>328</v>
      </c>
      <c r="M560" t="s">
        <v>6905</v>
      </c>
      <c r="N560" t="s">
        <v>7195</v>
      </c>
      <c r="O560" t="s">
        <v>7336</v>
      </c>
      <c r="P560" t="s">
        <v>7111</v>
      </c>
      <c r="R560" t="str">
        <f>HYPERLINK("http://dx.doi.org/10.1007/978-3-030-97774-0_29","http://dx.doi.org/10.1007/978-3-030-97774-0_29")</f>
        <v>http://dx.doi.org/10.1007/978-3-030-97774-0_29</v>
      </c>
      <c r="S560" t="s">
        <v>7418</v>
      </c>
      <c r="AB560" s="1"/>
      <c r="AE560" t="s">
        <v>7615</v>
      </c>
      <c r="AF560" t="s">
        <v>7607</v>
      </c>
      <c r="AG560" t="s">
        <v>5988</v>
      </c>
    </row>
    <row r="561" spans="1:33" x14ac:dyDescent="0.3">
      <c r="A561" s="3">
        <v>697</v>
      </c>
      <c r="B561" s="3" t="s">
        <v>5992</v>
      </c>
      <c r="C561" t="s">
        <v>6007</v>
      </c>
      <c r="D561" t="s">
        <v>6168</v>
      </c>
      <c r="E561" t="s">
        <v>2830</v>
      </c>
      <c r="F561" t="s">
        <v>6670</v>
      </c>
      <c r="G561" s="1"/>
      <c r="H561">
        <v>2022</v>
      </c>
      <c r="K561">
        <v>383</v>
      </c>
      <c r="L561">
        <v>391</v>
      </c>
      <c r="M561" t="s">
        <v>6906</v>
      </c>
      <c r="N561" t="s">
        <v>7204</v>
      </c>
      <c r="O561" t="s">
        <v>7337</v>
      </c>
      <c r="P561" t="s">
        <v>5080</v>
      </c>
      <c r="R561" t="str">
        <f>HYPERLINK("http://dx.doi.org/10.1007/978-3-031-14343-4_36","http://dx.doi.org/10.1007/978-3-031-14343-4_36")</f>
        <v>http://dx.doi.org/10.1007/978-3-031-14343-4_36</v>
      </c>
      <c r="S561" t="s">
        <v>7419</v>
      </c>
      <c r="AB561" s="1"/>
      <c r="AE561" t="s">
        <v>7615</v>
      </c>
      <c r="AF561" t="s">
        <v>7607</v>
      </c>
      <c r="AG561" t="s">
        <v>5988</v>
      </c>
    </row>
    <row r="562" spans="1:33" x14ac:dyDescent="0.3">
      <c r="A562" s="4">
        <v>698</v>
      </c>
      <c r="B562" s="6" t="s">
        <v>5992</v>
      </c>
      <c r="C562" t="s">
        <v>719</v>
      </c>
      <c r="D562" t="s">
        <v>6169</v>
      </c>
      <c r="E562" t="s">
        <v>6436</v>
      </c>
      <c r="F562" t="s">
        <v>6657</v>
      </c>
      <c r="G562" s="1"/>
      <c r="H562">
        <v>2022</v>
      </c>
      <c r="K562">
        <v>115179</v>
      </c>
      <c r="L562">
        <v>115191</v>
      </c>
      <c r="M562" t="s">
        <v>6907</v>
      </c>
      <c r="N562" t="s">
        <v>148</v>
      </c>
      <c r="O562" t="s">
        <v>2830</v>
      </c>
      <c r="P562" t="s">
        <v>723</v>
      </c>
      <c r="R562" t="str">
        <f>HYPERLINK("http://dx.doi.org/10.1109/ACCESS.2022.3218624","http://dx.doi.org/10.1109/ACCESS.2022.3218624")</f>
        <v>http://dx.doi.org/10.1109/ACCESS.2022.3218624</v>
      </c>
      <c r="S562" t="s">
        <v>7420</v>
      </c>
      <c r="AB562" s="1"/>
      <c r="AE562" t="s">
        <v>7618</v>
      </c>
      <c r="AF562" t="s">
        <v>5981</v>
      </c>
      <c r="AG562" t="s">
        <v>5988</v>
      </c>
    </row>
    <row r="563" spans="1:33" x14ac:dyDescent="0.3">
      <c r="A563" s="3">
        <v>699</v>
      </c>
      <c r="B563" s="3" t="s">
        <v>5992</v>
      </c>
      <c r="C563" t="s">
        <v>887</v>
      </c>
      <c r="D563" t="s">
        <v>6170</v>
      </c>
      <c r="E563" t="s">
        <v>6437</v>
      </c>
      <c r="F563" t="s">
        <v>6671</v>
      </c>
      <c r="G563" s="1"/>
      <c r="H563">
        <v>2020</v>
      </c>
      <c r="K563">
        <v>1005</v>
      </c>
      <c r="L563">
        <v>1010</v>
      </c>
      <c r="M563" t="s">
        <v>891</v>
      </c>
      <c r="N563" t="s">
        <v>892</v>
      </c>
      <c r="O563" t="s">
        <v>893</v>
      </c>
      <c r="P563" t="s">
        <v>894</v>
      </c>
      <c r="R563" t="str">
        <f>HYPERLINK("http://dx.doi.org/10.1109/COMPSAC48688.2020.0-140","http://dx.doi.org/10.1109/COMPSAC48688.2020.0-140")</f>
        <v>http://dx.doi.org/10.1109/COMPSAC48688.2020.0-140</v>
      </c>
      <c r="S563" t="s">
        <v>2830</v>
      </c>
      <c r="AB563" s="1"/>
      <c r="AE563" t="s">
        <v>43</v>
      </c>
      <c r="AF563" t="s">
        <v>7607</v>
      </c>
      <c r="AG563" t="s">
        <v>5988</v>
      </c>
    </row>
    <row r="564" spans="1:33" x14ac:dyDescent="0.3">
      <c r="A564" s="4">
        <v>700</v>
      </c>
      <c r="B564" s="6" t="s">
        <v>5992</v>
      </c>
      <c r="C564" t="s">
        <v>3344</v>
      </c>
      <c r="D564" t="s">
        <v>6171</v>
      </c>
      <c r="E564" t="s">
        <v>6438</v>
      </c>
      <c r="F564" t="s">
        <v>6672</v>
      </c>
      <c r="G564" s="1"/>
      <c r="H564">
        <v>2017</v>
      </c>
      <c r="K564">
        <v>519</v>
      </c>
      <c r="L564">
        <v>534</v>
      </c>
      <c r="M564" t="s">
        <v>6908</v>
      </c>
      <c r="N564" t="s">
        <v>7205</v>
      </c>
      <c r="O564" t="s">
        <v>2830</v>
      </c>
      <c r="P564" t="s">
        <v>5176</v>
      </c>
      <c r="R564" t="str">
        <f>HYPERLINK("http://dx.doi.org/10.1631/FITEE.1601540","http://dx.doi.org/10.1631/FITEE.1601540")</f>
        <v>http://dx.doi.org/10.1631/FITEE.1601540</v>
      </c>
      <c r="S564" t="s">
        <v>7421</v>
      </c>
      <c r="AB564" s="1"/>
      <c r="AE564" t="s">
        <v>7624</v>
      </c>
      <c r="AF564" t="s">
        <v>5981</v>
      </c>
      <c r="AG564" t="s">
        <v>5988</v>
      </c>
    </row>
    <row r="565" spans="1:33" x14ac:dyDescent="0.3">
      <c r="A565" s="3">
        <v>701</v>
      </c>
      <c r="B565" s="3" t="s">
        <v>5992</v>
      </c>
      <c r="C565" t="s">
        <v>778</v>
      </c>
      <c r="D565" t="s">
        <v>6172</v>
      </c>
      <c r="E565" t="s">
        <v>2830</v>
      </c>
      <c r="F565" t="s">
        <v>6673</v>
      </c>
      <c r="G565" s="1"/>
      <c r="H565">
        <v>2019</v>
      </c>
      <c r="K565">
        <v>337</v>
      </c>
      <c r="L565">
        <v>350</v>
      </c>
      <c r="M565" t="s">
        <v>6909</v>
      </c>
      <c r="N565" t="s">
        <v>7206</v>
      </c>
      <c r="O565" t="s">
        <v>783</v>
      </c>
      <c r="P565" t="s">
        <v>784</v>
      </c>
      <c r="R565" t="str">
        <f>HYPERLINK("http://dx.doi.org/10.1109/DSAA.2019.00049","http://dx.doi.org/10.1109/DSAA.2019.00049")</f>
        <v>http://dx.doi.org/10.1109/DSAA.2019.00049</v>
      </c>
      <c r="S565" t="s">
        <v>7422</v>
      </c>
      <c r="AB565" s="1"/>
      <c r="AE565" t="s">
        <v>7612</v>
      </c>
      <c r="AF565" t="s">
        <v>7607</v>
      </c>
      <c r="AG565" t="s">
        <v>5988</v>
      </c>
    </row>
    <row r="566" spans="1:33" x14ac:dyDescent="0.3">
      <c r="A566" s="4">
        <v>702</v>
      </c>
      <c r="B566" s="6" t="s">
        <v>5992</v>
      </c>
      <c r="C566" t="s">
        <v>30</v>
      </c>
      <c r="D566" t="s">
        <v>6173</v>
      </c>
      <c r="E566" t="s">
        <v>6439</v>
      </c>
      <c r="F566" t="s">
        <v>6674</v>
      </c>
      <c r="G566" s="1"/>
      <c r="H566">
        <v>2017</v>
      </c>
      <c r="K566">
        <v>3397</v>
      </c>
      <c r="L566">
        <v>3417</v>
      </c>
      <c r="M566" t="s">
        <v>34</v>
      </c>
      <c r="N566" t="s">
        <v>7207</v>
      </c>
      <c r="O566" t="s">
        <v>2830</v>
      </c>
      <c r="P566" t="s">
        <v>36</v>
      </c>
      <c r="R566" t="str">
        <f>HYPERLINK("http://dx.doi.org/10.1109/TSMC.2016.2633392","http://dx.doi.org/10.1109/TSMC.2016.2633392")</f>
        <v>http://dx.doi.org/10.1109/TSMC.2016.2633392</v>
      </c>
      <c r="S566" t="s">
        <v>5828</v>
      </c>
      <c r="AB566" s="1"/>
      <c r="AE566" t="s">
        <v>7618</v>
      </c>
      <c r="AF566" t="s">
        <v>5981</v>
      </c>
      <c r="AG566" t="s">
        <v>5988</v>
      </c>
    </row>
    <row r="567" spans="1:33" x14ac:dyDescent="0.3">
      <c r="A567" s="3">
        <v>703</v>
      </c>
      <c r="B567" s="3" t="s">
        <v>5992</v>
      </c>
      <c r="C567" t="s">
        <v>6008</v>
      </c>
      <c r="D567" t="s">
        <v>6174</v>
      </c>
      <c r="E567" t="s">
        <v>6440</v>
      </c>
      <c r="F567" t="s">
        <v>6675</v>
      </c>
      <c r="G567" s="1"/>
      <c r="H567">
        <v>2018</v>
      </c>
      <c r="K567">
        <v>567</v>
      </c>
      <c r="L567">
        <v>576</v>
      </c>
      <c r="M567" t="s">
        <v>6910</v>
      </c>
      <c r="N567" t="s">
        <v>7197</v>
      </c>
      <c r="O567" t="s">
        <v>7338</v>
      </c>
      <c r="P567" t="s">
        <v>7112</v>
      </c>
      <c r="R567" t="str">
        <f>HYPERLINK("http://dx.doi.org/10.1007/978-3-319-67180-2_55","http://dx.doi.org/10.1007/978-3-319-67180-2_55")</f>
        <v>http://dx.doi.org/10.1007/978-3-319-67180-2_55</v>
      </c>
      <c r="S567" t="s">
        <v>7423</v>
      </c>
      <c r="AB567" s="1"/>
      <c r="AE567" t="s">
        <v>7615</v>
      </c>
      <c r="AF567" t="s">
        <v>7607</v>
      </c>
      <c r="AG567" t="s">
        <v>5988</v>
      </c>
    </row>
    <row r="568" spans="1:33" x14ac:dyDescent="0.3">
      <c r="A568" s="4">
        <v>704</v>
      </c>
      <c r="B568" s="6" t="s">
        <v>5992</v>
      </c>
      <c r="C568" t="s">
        <v>6009</v>
      </c>
      <c r="D568" t="s">
        <v>6168</v>
      </c>
      <c r="E568" t="s">
        <v>2830</v>
      </c>
      <c r="F568" t="s">
        <v>6670</v>
      </c>
      <c r="G568" s="1"/>
      <c r="H568">
        <v>2022</v>
      </c>
      <c r="K568">
        <v>424</v>
      </c>
      <c r="L568">
        <v>431</v>
      </c>
      <c r="M568" t="s">
        <v>6911</v>
      </c>
      <c r="N568" t="s">
        <v>7204</v>
      </c>
      <c r="O568" t="s">
        <v>7337</v>
      </c>
      <c r="P568" t="s">
        <v>5079</v>
      </c>
      <c r="R568" t="str">
        <f>HYPERLINK("http://dx.doi.org/10.1007/978-3-031-14343-4_40","http://dx.doi.org/10.1007/978-3-031-14343-4_40")</f>
        <v>http://dx.doi.org/10.1007/978-3-031-14343-4_40</v>
      </c>
      <c r="S568" t="s">
        <v>7424</v>
      </c>
      <c r="AB568" s="1"/>
      <c r="AE568" t="s">
        <v>7615</v>
      </c>
      <c r="AF568" t="s">
        <v>7607</v>
      </c>
      <c r="AG568" t="s">
        <v>5988</v>
      </c>
    </row>
    <row r="569" spans="1:33" x14ac:dyDescent="0.3">
      <c r="A569" s="4">
        <v>706</v>
      </c>
      <c r="B569" s="6" t="s">
        <v>5992</v>
      </c>
      <c r="C569" t="s">
        <v>3324</v>
      </c>
      <c r="D569" t="s">
        <v>6176</v>
      </c>
      <c r="E569" t="s">
        <v>6442</v>
      </c>
      <c r="F569" t="s">
        <v>6650</v>
      </c>
      <c r="G569" s="1"/>
      <c r="H569">
        <v>2018</v>
      </c>
      <c r="K569">
        <v>103</v>
      </c>
      <c r="L569">
        <v>125</v>
      </c>
      <c r="M569" t="s">
        <v>6913</v>
      </c>
      <c r="N569" t="s">
        <v>7196</v>
      </c>
      <c r="O569" t="s">
        <v>2830</v>
      </c>
      <c r="P569" t="s">
        <v>5159</v>
      </c>
      <c r="R569" t="str">
        <f>HYPERLINK("http://dx.doi.org/10.1016/j.cose.2018.06.002","http://dx.doi.org/10.1016/j.cose.2018.06.002")</f>
        <v>http://dx.doi.org/10.1016/j.cose.2018.06.002</v>
      </c>
      <c r="S569" t="s">
        <v>7425</v>
      </c>
      <c r="AB569" s="1"/>
      <c r="AE569" t="s">
        <v>7616</v>
      </c>
      <c r="AF569" t="s">
        <v>5981</v>
      </c>
      <c r="AG569" t="s">
        <v>5988</v>
      </c>
    </row>
    <row r="570" spans="1:33" x14ac:dyDescent="0.3">
      <c r="A570" s="3">
        <v>707</v>
      </c>
      <c r="B570" s="3" t="s">
        <v>5992</v>
      </c>
      <c r="C570" t="s">
        <v>6010</v>
      </c>
      <c r="D570" t="s">
        <v>6177</v>
      </c>
      <c r="E570" t="s">
        <v>6443</v>
      </c>
      <c r="F570" t="s">
        <v>6677</v>
      </c>
      <c r="G570" s="1"/>
      <c r="H570">
        <v>2019</v>
      </c>
      <c r="K570">
        <v>47</v>
      </c>
      <c r="L570">
        <v>54</v>
      </c>
      <c r="M570" t="s">
        <v>6914</v>
      </c>
      <c r="N570" t="s">
        <v>7208</v>
      </c>
      <c r="O570" t="s">
        <v>2830</v>
      </c>
      <c r="P570" t="s">
        <v>7113</v>
      </c>
      <c r="R570" t="str">
        <f>HYPERLINK("http://dx.doi.org/10.1016/j.jlp.2018.08.010","http://dx.doi.org/10.1016/j.jlp.2018.08.010")</f>
        <v>http://dx.doi.org/10.1016/j.jlp.2018.08.010</v>
      </c>
      <c r="S570" t="s">
        <v>7426</v>
      </c>
      <c r="AB570" s="1"/>
      <c r="AE570" t="s">
        <v>7625</v>
      </c>
      <c r="AF570" t="s">
        <v>5981</v>
      </c>
      <c r="AG570" t="s">
        <v>5988</v>
      </c>
    </row>
    <row r="571" spans="1:33" x14ac:dyDescent="0.3">
      <c r="A571" s="4">
        <v>708</v>
      </c>
      <c r="B571" s="6" t="s">
        <v>5992</v>
      </c>
      <c r="C571" t="s">
        <v>6011</v>
      </c>
      <c r="D571" t="s">
        <v>6178</v>
      </c>
      <c r="E571" t="s">
        <v>6444</v>
      </c>
      <c r="F571" t="s">
        <v>6645</v>
      </c>
      <c r="G571" s="1"/>
      <c r="H571">
        <v>2019</v>
      </c>
      <c r="K571">
        <v>1204</v>
      </c>
      <c r="L571">
        <v>1209</v>
      </c>
      <c r="M571" t="s">
        <v>6915</v>
      </c>
      <c r="N571" t="s">
        <v>7192</v>
      </c>
      <c r="O571" t="s">
        <v>2830</v>
      </c>
      <c r="P571" t="s">
        <v>7114</v>
      </c>
      <c r="R571" t="str">
        <f>HYPERLINK("http://dx.doi.org/10.1016/j.ifacol.2019.11.362","http://dx.doi.org/10.1016/j.ifacol.2019.11.362")</f>
        <v>http://dx.doi.org/10.1016/j.ifacol.2019.11.362</v>
      </c>
      <c r="S571" t="s">
        <v>7427</v>
      </c>
      <c r="AB571" s="1"/>
      <c r="AE571" t="s">
        <v>7614</v>
      </c>
      <c r="AF571" t="s">
        <v>7607</v>
      </c>
      <c r="AG571" t="s">
        <v>5988</v>
      </c>
    </row>
    <row r="572" spans="1:33" x14ac:dyDescent="0.3">
      <c r="A572" s="3">
        <v>709</v>
      </c>
      <c r="B572" s="3" t="s">
        <v>5992</v>
      </c>
      <c r="C572" t="s">
        <v>3189</v>
      </c>
      <c r="D572" t="s">
        <v>6179</v>
      </c>
      <c r="E572" t="s">
        <v>6445</v>
      </c>
      <c r="F572" t="s">
        <v>6678</v>
      </c>
      <c r="G572" s="1"/>
      <c r="H572" t="s">
        <v>2830</v>
      </c>
      <c r="K572" t="s">
        <v>2830</v>
      </c>
      <c r="L572" t="s">
        <v>2830</v>
      </c>
      <c r="M572" t="s">
        <v>6916</v>
      </c>
      <c r="N572" t="s">
        <v>7209</v>
      </c>
      <c r="O572" t="s">
        <v>2830</v>
      </c>
      <c r="P572" t="s">
        <v>5075</v>
      </c>
      <c r="R572" t="str">
        <f>HYPERLINK("http://dx.doi.org/10.1002/spe.3164","http://dx.doi.org/10.1002/spe.3164")</f>
        <v>http://dx.doi.org/10.1002/spe.3164</v>
      </c>
      <c r="S572" t="s">
        <v>5686</v>
      </c>
      <c r="AB572" s="1"/>
      <c r="AE572" t="s">
        <v>7626</v>
      </c>
      <c r="AF572" t="s">
        <v>7608</v>
      </c>
      <c r="AG572" t="s">
        <v>5988</v>
      </c>
    </row>
    <row r="573" spans="1:33" x14ac:dyDescent="0.3">
      <c r="A573" s="4">
        <v>710</v>
      </c>
      <c r="B573" s="6" t="s">
        <v>5992</v>
      </c>
      <c r="C573" t="s">
        <v>6012</v>
      </c>
      <c r="D573" t="s">
        <v>6180</v>
      </c>
      <c r="E573" t="s">
        <v>6446</v>
      </c>
      <c r="F573" t="s">
        <v>6679</v>
      </c>
      <c r="G573" s="1"/>
      <c r="H573">
        <v>2020</v>
      </c>
      <c r="K573">
        <v>142</v>
      </c>
      <c r="L573">
        <v>150</v>
      </c>
      <c r="M573" t="s">
        <v>6917</v>
      </c>
      <c r="N573" t="s">
        <v>2830</v>
      </c>
      <c r="O573" t="s">
        <v>7339</v>
      </c>
      <c r="P573" t="s">
        <v>7115</v>
      </c>
      <c r="R573" t="str">
        <f>HYPERLINK("http://dx.doi.org/10.1109/ICWS49710.2020.00026","http://dx.doi.org/10.1109/ICWS49710.2020.00026")</f>
        <v>http://dx.doi.org/10.1109/ICWS49710.2020.00026</v>
      </c>
      <c r="S573" t="s">
        <v>2830</v>
      </c>
      <c r="AB573" s="1"/>
      <c r="AE573" t="s">
        <v>7612</v>
      </c>
      <c r="AF573" t="s">
        <v>7607</v>
      </c>
      <c r="AG573" t="s">
        <v>5988</v>
      </c>
    </row>
    <row r="574" spans="1:33" x14ac:dyDescent="0.3">
      <c r="A574" s="3">
        <v>711</v>
      </c>
      <c r="B574" s="3" t="s">
        <v>5992</v>
      </c>
      <c r="C574" t="s">
        <v>943</v>
      </c>
      <c r="D574" t="s">
        <v>6181</v>
      </c>
      <c r="E574" t="s">
        <v>6447</v>
      </c>
      <c r="F574" t="s">
        <v>6680</v>
      </c>
      <c r="G574" s="1"/>
      <c r="H574">
        <v>2022</v>
      </c>
      <c r="K574">
        <v>5161</v>
      </c>
      <c r="L574">
        <v>5173</v>
      </c>
      <c r="M574" t="s">
        <v>947</v>
      </c>
      <c r="N574" t="s">
        <v>7210</v>
      </c>
      <c r="O574" t="s">
        <v>2830</v>
      </c>
      <c r="P574" t="s">
        <v>949</v>
      </c>
      <c r="R574" t="str">
        <f>HYPERLINK("http://dx.doi.org/10.1109/TCYB.2020.3027724","http://dx.doi.org/10.1109/TCYB.2020.3027724")</f>
        <v>http://dx.doi.org/10.1109/TCYB.2020.3027724</v>
      </c>
      <c r="S574" t="s">
        <v>7428</v>
      </c>
      <c r="AB574" s="1"/>
      <c r="AE574" t="s">
        <v>7618</v>
      </c>
      <c r="AF574" t="s">
        <v>5981</v>
      </c>
      <c r="AG574" t="s">
        <v>5988</v>
      </c>
    </row>
    <row r="575" spans="1:33" x14ac:dyDescent="0.3">
      <c r="A575" s="4">
        <v>712</v>
      </c>
      <c r="B575" s="6" t="s">
        <v>5992</v>
      </c>
      <c r="C575" t="s">
        <v>1638</v>
      </c>
      <c r="D575" t="s">
        <v>6182</v>
      </c>
      <c r="E575" t="s">
        <v>6448</v>
      </c>
      <c r="F575" t="s">
        <v>6681</v>
      </c>
      <c r="G575" s="1"/>
      <c r="H575">
        <v>2016</v>
      </c>
      <c r="K575" t="s">
        <v>2830</v>
      </c>
      <c r="L575" t="s">
        <v>2830</v>
      </c>
      <c r="M575" t="s">
        <v>1642</v>
      </c>
      <c r="N575" t="s">
        <v>2830</v>
      </c>
      <c r="O575" t="s">
        <v>1643</v>
      </c>
      <c r="P575" t="s">
        <v>2830</v>
      </c>
      <c r="R575" t="s">
        <v>2830</v>
      </c>
      <c r="S575" t="s">
        <v>2830</v>
      </c>
      <c r="AB575" s="1"/>
      <c r="AE575" t="s">
        <v>43</v>
      </c>
      <c r="AF575" t="s">
        <v>7607</v>
      </c>
      <c r="AG575" t="s">
        <v>5988</v>
      </c>
    </row>
    <row r="576" spans="1:33" x14ac:dyDescent="0.3">
      <c r="A576" s="3">
        <v>713</v>
      </c>
      <c r="B576" s="3" t="s">
        <v>5992</v>
      </c>
      <c r="C576" t="s">
        <v>6013</v>
      </c>
      <c r="D576" t="s">
        <v>6183</v>
      </c>
      <c r="E576" t="s">
        <v>6449</v>
      </c>
      <c r="F576" t="s">
        <v>6682</v>
      </c>
      <c r="G576" s="1"/>
      <c r="H576">
        <v>2019</v>
      </c>
      <c r="K576" t="s">
        <v>2830</v>
      </c>
      <c r="L576" t="s">
        <v>2830</v>
      </c>
      <c r="M576" t="s">
        <v>6918</v>
      </c>
      <c r="N576" t="s">
        <v>2830</v>
      </c>
      <c r="O576" t="s">
        <v>2830</v>
      </c>
      <c r="P576" t="s">
        <v>5138</v>
      </c>
      <c r="R576" t="str">
        <f>HYPERLINK("http://dx.doi.org/10.3390/app9214502","http://dx.doi.org/10.3390/app9214502")</f>
        <v>http://dx.doi.org/10.3390/app9214502</v>
      </c>
      <c r="S576" t="s">
        <v>7429</v>
      </c>
      <c r="AB576" s="1"/>
      <c r="AE576" t="s">
        <v>5895</v>
      </c>
      <c r="AF576" t="s">
        <v>5981</v>
      </c>
      <c r="AG576" t="s">
        <v>5988</v>
      </c>
    </row>
    <row r="577" spans="1:33" x14ac:dyDescent="0.3">
      <c r="A577" s="4">
        <v>714</v>
      </c>
      <c r="B577" s="6" t="s">
        <v>5992</v>
      </c>
      <c r="C577" t="s">
        <v>3184</v>
      </c>
      <c r="D577" t="s">
        <v>6184</v>
      </c>
      <c r="E577" t="s">
        <v>6450</v>
      </c>
      <c r="F577" t="s">
        <v>6683</v>
      </c>
      <c r="G577" s="1"/>
      <c r="H577">
        <v>2022</v>
      </c>
      <c r="K577">
        <v>2467</v>
      </c>
      <c r="L577">
        <v>2479</v>
      </c>
      <c r="M577" t="s">
        <v>6919</v>
      </c>
      <c r="N577" t="s">
        <v>7211</v>
      </c>
      <c r="O577" t="s">
        <v>2830</v>
      </c>
      <c r="P577" t="s">
        <v>5073</v>
      </c>
      <c r="R577" t="str">
        <f>HYPERLINK("http://dx.doi.org/10.1007/s00170-021-08001-6","http://dx.doi.org/10.1007/s00170-021-08001-6")</f>
        <v>http://dx.doi.org/10.1007/s00170-021-08001-6</v>
      </c>
      <c r="S577" t="s">
        <v>7430</v>
      </c>
      <c r="AB577" s="1"/>
      <c r="AE577" t="s">
        <v>7627</v>
      </c>
      <c r="AF577" t="s">
        <v>5981</v>
      </c>
      <c r="AG577" t="s">
        <v>5988</v>
      </c>
    </row>
    <row r="578" spans="1:33" x14ac:dyDescent="0.3">
      <c r="A578" s="3">
        <v>715</v>
      </c>
      <c r="B578" s="3" t="s">
        <v>5992</v>
      </c>
      <c r="C578" t="s">
        <v>6014</v>
      </c>
      <c r="D578" t="s">
        <v>6185</v>
      </c>
      <c r="E578" t="s">
        <v>6451</v>
      </c>
      <c r="F578" t="s">
        <v>6684</v>
      </c>
      <c r="G578" s="1"/>
      <c r="H578">
        <v>2014</v>
      </c>
      <c r="K578">
        <v>83</v>
      </c>
      <c r="L578">
        <v>92</v>
      </c>
      <c r="M578" t="s">
        <v>1150</v>
      </c>
      <c r="N578" t="s">
        <v>7212</v>
      </c>
      <c r="O578" t="s">
        <v>1151</v>
      </c>
      <c r="P578" t="s">
        <v>2830</v>
      </c>
      <c r="R578" t="s">
        <v>2830</v>
      </c>
      <c r="S578" t="s">
        <v>7431</v>
      </c>
      <c r="AB578" s="1"/>
      <c r="AE578" t="s">
        <v>43</v>
      </c>
      <c r="AF578" t="s">
        <v>7607</v>
      </c>
      <c r="AG578" t="s">
        <v>5988</v>
      </c>
    </row>
    <row r="579" spans="1:33" x14ac:dyDescent="0.3">
      <c r="A579" s="4">
        <v>716</v>
      </c>
      <c r="B579" s="6" t="s">
        <v>5992</v>
      </c>
      <c r="C579" t="s">
        <v>3183</v>
      </c>
      <c r="D579" t="s">
        <v>6186</v>
      </c>
      <c r="E579" t="s">
        <v>6452</v>
      </c>
      <c r="F579" t="s">
        <v>6685</v>
      </c>
      <c r="G579" s="1"/>
      <c r="H579">
        <v>2022</v>
      </c>
      <c r="K579">
        <v>349</v>
      </c>
      <c r="L579">
        <v>363</v>
      </c>
      <c r="M579" t="s">
        <v>6920</v>
      </c>
      <c r="N579" t="s">
        <v>7213</v>
      </c>
      <c r="O579" t="s">
        <v>2830</v>
      </c>
      <c r="P579" t="s">
        <v>5072</v>
      </c>
      <c r="R579" t="str">
        <f>HYPERLINK("http://dx.doi.org/10.2118/208586-PA","http://dx.doi.org/10.2118/208586-PA")</f>
        <v>http://dx.doi.org/10.2118/208586-PA</v>
      </c>
      <c r="S579" t="s">
        <v>2830</v>
      </c>
      <c r="AB579" s="1"/>
      <c r="AE579" t="s">
        <v>7628</v>
      </c>
      <c r="AF579" t="s">
        <v>5981</v>
      </c>
      <c r="AG579" t="s">
        <v>5988</v>
      </c>
    </row>
    <row r="580" spans="1:33" x14ac:dyDescent="0.3">
      <c r="A580" s="3">
        <v>717</v>
      </c>
      <c r="B580" s="3" t="s">
        <v>5992</v>
      </c>
      <c r="C580" t="s">
        <v>6015</v>
      </c>
      <c r="D580" t="s">
        <v>6187</v>
      </c>
      <c r="E580" t="s">
        <v>6453</v>
      </c>
      <c r="F580" t="s">
        <v>6686</v>
      </c>
      <c r="G580" s="1"/>
      <c r="H580">
        <v>2022</v>
      </c>
      <c r="K580">
        <v>65</v>
      </c>
      <c r="L580">
        <v>72</v>
      </c>
      <c r="M580" t="s">
        <v>6921</v>
      </c>
      <c r="N580" t="s">
        <v>7214</v>
      </c>
      <c r="O580" t="s">
        <v>7340</v>
      </c>
      <c r="P580" t="s">
        <v>7116</v>
      </c>
      <c r="R580" t="str">
        <f>HYPERLINK("http://dx.doi.org/10.1007/978-3-030-93639-6_6","http://dx.doi.org/10.1007/978-3-030-93639-6_6")</f>
        <v>http://dx.doi.org/10.1007/978-3-030-93639-6_6</v>
      </c>
      <c r="S580" t="s">
        <v>7432</v>
      </c>
      <c r="AB580" s="1"/>
      <c r="AE580" t="s">
        <v>7629</v>
      </c>
      <c r="AF580" t="s">
        <v>7607</v>
      </c>
      <c r="AG580" t="s">
        <v>5988</v>
      </c>
    </row>
    <row r="581" spans="1:33" x14ac:dyDescent="0.3">
      <c r="A581" s="4">
        <v>718</v>
      </c>
      <c r="B581" s="6" t="s">
        <v>5992</v>
      </c>
      <c r="C581" t="s">
        <v>6016</v>
      </c>
      <c r="D581" t="s">
        <v>6188</v>
      </c>
      <c r="E581" t="s">
        <v>6454</v>
      </c>
      <c r="F581" t="s">
        <v>6687</v>
      </c>
      <c r="G581" s="1"/>
      <c r="H581">
        <v>2017</v>
      </c>
      <c r="K581">
        <v>519</v>
      </c>
      <c r="L581">
        <v>523</v>
      </c>
      <c r="M581" t="s">
        <v>431</v>
      </c>
      <c r="N581" t="s">
        <v>2830</v>
      </c>
      <c r="O581" t="s">
        <v>432</v>
      </c>
      <c r="P581" t="s">
        <v>2830</v>
      </c>
      <c r="R581" t="s">
        <v>2830</v>
      </c>
      <c r="S581" t="s">
        <v>7433</v>
      </c>
      <c r="AB581" s="1"/>
      <c r="AE581" t="s">
        <v>43</v>
      </c>
      <c r="AF581" t="s">
        <v>7607</v>
      </c>
      <c r="AG581" t="s">
        <v>5988</v>
      </c>
    </row>
    <row r="582" spans="1:33" x14ac:dyDescent="0.3">
      <c r="A582" s="3">
        <v>719</v>
      </c>
      <c r="B582" s="3" t="s">
        <v>5992</v>
      </c>
      <c r="C582" t="s">
        <v>6017</v>
      </c>
      <c r="D582" t="s">
        <v>6189</v>
      </c>
      <c r="E582" t="s">
        <v>6455</v>
      </c>
      <c r="F582" t="s">
        <v>6688</v>
      </c>
      <c r="G582" s="1"/>
      <c r="H582">
        <v>2016</v>
      </c>
      <c r="K582" t="s">
        <v>2830</v>
      </c>
      <c r="L582" t="s">
        <v>2830</v>
      </c>
      <c r="M582" t="s">
        <v>6922</v>
      </c>
      <c r="N582" t="s">
        <v>7215</v>
      </c>
      <c r="O582" t="s">
        <v>604</v>
      </c>
      <c r="P582" t="s">
        <v>2830</v>
      </c>
      <c r="R582" t="s">
        <v>2830</v>
      </c>
      <c r="S582" t="s">
        <v>7434</v>
      </c>
      <c r="AB582" s="1"/>
      <c r="AE582" t="s">
        <v>43</v>
      </c>
      <c r="AF582" t="s">
        <v>7607</v>
      </c>
      <c r="AG582" t="s">
        <v>5988</v>
      </c>
    </row>
    <row r="583" spans="1:33" x14ac:dyDescent="0.3">
      <c r="A583" s="4">
        <v>720</v>
      </c>
      <c r="B583" s="6" t="s">
        <v>5992</v>
      </c>
      <c r="C583" t="s">
        <v>6018</v>
      </c>
      <c r="D583" t="s">
        <v>6190</v>
      </c>
      <c r="E583" t="s">
        <v>6456</v>
      </c>
      <c r="F583" t="s">
        <v>6689</v>
      </c>
      <c r="G583" s="1"/>
      <c r="H583">
        <v>2016</v>
      </c>
      <c r="K583" t="s">
        <v>2830</v>
      </c>
      <c r="L583" t="s">
        <v>2830</v>
      </c>
      <c r="M583" t="s">
        <v>6923</v>
      </c>
      <c r="N583" t="s">
        <v>7216</v>
      </c>
      <c r="O583" t="s">
        <v>2830</v>
      </c>
      <c r="P583" t="s">
        <v>7117</v>
      </c>
      <c r="R583" t="str">
        <f>HYPERLINK("http://dx.doi.org/10.1051/matecconf/20166810006","http://dx.doi.org/10.1051/matecconf/20166810006")</f>
        <v>http://dx.doi.org/10.1051/matecconf/20166810006</v>
      </c>
      <c r="S583" t="s">
        <v>2830</v>
      </c>
      <c r="AB583" s="1"/>
      <c r="AE583" t="s">
        <v>7630</v>
      </c>
      <c r="AF583" t="s">
        <v>7607</v>
      </c>
      <c r="AG583" t="s">
        <v>5988</v>
      </c>
    </row>
    <row r="584" spans="1:33" x14ac:dyDescent="0.3">
      <c r="A584" s="3">
        <v>721</v>
      </c>
      <c r="B584" s="3" t="s">
        <v>5992</v>
      </c>
      <c r="C584" t="s">
        <v>6019</v>
      </c>
      <c r="D584" t="s">
        <v>6191</v>
      </c>
      <c r="E584" t="s">
        <v>6457</v>
      </c>
      <c r="F584" t="s">
        <v>6690</v>
      </c>
      <c r="G584" s="1"/>
      <c r="H584">
        <v>2018</v>
      </c>
      <c r="K584">
        <v>107</v>
      </c>
      <c r="L584">
        <v>114</v>
      </c>
      <c r="M584" t="s">
        <v>6924</v>
      </c>
      <c r="N584" t="s">
        <v>2830</v>
      </c>
      <c r="O584" t="s">
        <v>7341</v>
      </c>
      <c r="P584" t="s">
        <v>5164</v>
      </c>
      <c r="R584" t="str">
        <f>HYPERLINK("http://dx.doi.org/10.1145/3184407.3184436","http://dx.doi.org/10.1145/3184407.3184436")</f>
        <v>http://dx.doi.org/10.1145/3184407.3184436</v>
      </c>
      <c r="S584" t="s">
        <v>7435</v>
      </c>
      <c r="AB584" s="1"/>
      <c r="AE584" t="s">
        <v>7621</v>
      </c>
      <c r="AF584" t="s">
        <v>7607</v>
      </c>
      <c r="AG584" t="s">
        <v>5988</v>
      </c>
    </row>
    <row r="585" spans="1:33" x14ac:dyDescent="0.3">
      <c r="A585" s="4">
        <v>722</v>
      </c>
      <c r="B585" s="6" t="s">
        <v>5992</v>
      </c>
      <c r="C585" t="s">
        <v>3179</v>
      </c>
      <c r="D585" t="s">
        <v>6192</v>
      </c>
      <c r="E585" t="s">
        <v>6458</v>
      </c>
      <c r="F585" t="s">
        <v>6691</v>
      </c>
      <c r="G585" s="1"/>
      <c r="H585">
        <v>2022</v>
      </c>
      <c r="K585" t="s">
        <v>2830</v>
      </c>
      <c r="L585" t="s">
        <v>2830</v>
      </c>
      <c r="M585" t="s">
        <v>6925</v>
      </c>
      <c r="N585" t="s">
        <v>2830</v>
      </c>
      <c r="O585" t="s">
        <v>2830</v>
      </c>
      <c r="P585" t="s">
        <v>5068</v>
      </c>
      <c r="R585" t="str">
        <f>HYPERLINK("http://dx.doi.org/10.3390/s22072479","http://dx.doi.org/10.3390/s22072479")</f>
        <v>http://dx.doi.org/10.3390/s22072479</v>
      </c>
      <c r="S585" t="s">
        <v>7436</v>
      </c>
      <c r="AB585" s="1"/>
      <c r="AE585" t="s">
        <v>5895</v>
      </c>
      <c r="AF585" t="s">
        <v>5981</v>
      </c>
      <c r="AG585" t="s">
        <v>5988</v>
      </c>
    </row>
    <row r="586" spans="1:33" x14ac:dyDescent="0.3">
      <c r="A586" s="3">
        <v>723</v>
      </c>
      <c r="B586" s="3" t="s">
        <v>5992</v>
      </c>
      <c r="C586" t="s">
        <v>169</v>
      </c>
      <c r="D586" t="s">
        <v>6193</v>
      </c>
      <c r="E586" t="s">
        <v>6459</v>
      </c>
      <c r="F586" t="s">
        <v>6692</v>
      </c>
      <c r="G586" s="1"/>
      <c r="H586">
        <v>2020</v>
      </c>
      <c r="K586">
        <v>1920</v>
      </c>
      <c r="L586">
        <v>1925</v>
      </c>
      <c r="M586" t="s">
        <v>173</v>
      </c>
      <c r="N586" t="s">
        <v>7217</v>
      </c>
      <c r="O586" t="s">
        <v>175</v>
      </c>
      <c r="P586" t="s">
        <v>176</v>
      </c>
      <c r="R586" t="str">
        <f>HYPERLINK("http://dx.doi.org/10.1109/TrustCom50675.2020.00262","http://dx.doi.org/10.1109/TrustCom50675.2020.00262")</f>
        <v>http://dx.doi.org/10.1109/TrustCom50675.2020.00262</v>
      </c>
      <c r="S586" t="s">
        <v>7437</v>
      </c>
      <c r="AB586" s="1"/>
      <c r="AE586" t="s">
        <v>7612</v>
      </c>
      <c r="AF586" t="s">
        <v>7607</v>
      </c>
      <c r="AG586" t="s">
        <v>5988</v>
      </c>
    </row>
    <row r="587" spans="1:33" x14ac:dyDescent="0.3">
      <c r="A587" s="4">
        <v>724</v>
      </c>
      <c r="B587" s="6" t="s">
        <v>5992</v>
      </c>
      <c r="C587" t="s">
        <v>6020</v>
      </c>
      <c r="D587" t="s">
        <v>6194</v>
      </c>
      <c r="E587" t="s">
        <v>6460</v>
      </c>
      <c r="F587" t="s">
        <v>6693</v>
      </c>
      <c r="G587" s="1"/>
      <c r="H587">
        <v>2016</v>
      </c>
      <c r="K587">
        <v>1</v>
      </c>
      <c r="L587">
        <v>12</v>
      </c>
      <c r="M587" t="s">
        <v>6926</v>
      </c>
      <c r="N587" t="s">
        <v>2830</v>
      </c>
      <c r="O587" t="s">
        <v>7342</v>
      </c>
      <c r="P587" t="s">
        <v>5182</v>
      </c>
      <c r="R587" t="str">
        <f>HYPERLINK("http://dx.doi.org/10.1145/2994487.2994490","http://dx.doi.org/10.1145/2994487.2994490")</f>
        <v>http://dx.doi.org/10.1145/2994487.2994490</v>
      </c>
      <c r="S587" t="s">
        <v>7438</v>
      </c>
      <c r="AB587" s="1"/>
      <c r="AE587" t="s">
        <v>7621</v>
      </c>
      <c r="AF587" t="s">
        <v>7607</v>
      </c>
      <c r="AG587" t="s">
        <v>5988</v>
      </c>
    </row>
    <row r="588" spans="1:33" x14ac:dyDescent="0.3">
      <c r="A588" s="3">
        <v>725</v>
      </c>
      <c r="B588" s="3" t="s">
        <v>5992</v>
      </c>
      <c r="C588" t="s">
        <v>82</v>
      </c>
      <c r="D588" t="s">
        <v>6195</v>
      </c>
      <c r="E588" t="s">
        <v>6461</v>
      </c>
      <c r="F588" t="s">
        <v>6694</v>
      </c>
      <c r="G588" s="1"/>
      <c r="H588">
        <v>2021</v>
      </c>
      <c r="K588" t="s">
        <v>2830</v>
      </c>
      <c r="L588" t="s">
        <v>2830</v>
      </c>
      <c r="M588" t="s">
        <v>86</v>
      </c>
      <c r="N588" t="s">
        <v>2830</v>
      </c>
      <c r="O588" t="s">
        <v>87</v>
      </c>
      <c r="P588" t="s">
        <v>88</v>
      </c>
      <c r="R588" t="str">
        <f>HYPERLINK("http://dx.doi.org/10.1109/ICECIE52348.2021.9664675","http://dx.doi.org/10.1109/ICECIE52348.2021.9664675")</f>
        <v>http://dx.doi.org/10.1109/ICECIE52348.2021.9664675</v>
      </c>
      <c r="S588" t="s">
        <v>7439</v>
      </c>
      <c r="AB588" s="1"/>
      <c r="AE588" t="s">
        <v>43</v>
      </c>
      <c r="AF588" t="s">
        <v>7607</v>
      </c>
      <c r="AG588" t="s">
        <v>5988</v>
      </c>
    </row>
    <row r="589" spans="1:33" x14ac:dyDescent="0.3">
      <c r="A589" s="3">
        <v>727</v>
      </c>
      <c r="B589" s="3" t="s">
        <v>5992</v>
      </c>
      <c r="C589" t="s">
        <v>3303</v>
      </c>
      <c r="D589" t="s">
        <v>6197</v>
      </c>
      <c r="E589" t="s">
        <v>6463</v>
      </c>
      <c r="F589" t="s">
        <v>6696</v>
      </c>
      <c r="G589" s="1"/>
      <c r="H589">
        <v>2019</v>
      </c>
      <c r="K589">
        <v>63</v>
      </c>
      <c r="L589">
        <v>78</v>
      </c>
      <c r="M589" t="s">
        <v>6928</v>
      </c>
      <c r="N589" t="s">
        <v>7195</v>
      </c>
      <c r="O589" t="s">
        <v>7344</v>
      </c>
      <c r="P589" t="s">
        <v>5149</v>
      </c>
      <c r="R589" t="str">
        <f>HYPERLINK("http://dx.doi.org/10.1007/978-3-030-27615-7_5","http://dx.doi.org/10.1007/978-3-030-27615-7_5")</f>
        <v>http://dx.doi.org/10.1007/978-3-030-27615-7_5</v>
      </c>
      <c r="S589" t="s">
        <v>7440</v>
      </c>
      <c r="AB589" s="1"/>
      <c r="AE589" t="s">
        <v>7615</v>
      </c>
      <c r="AF589" t="s">
        <v>7607</v>
      </c>
      <c r="AG589" t="s">
        <v>5988</v>
      </c>
    </row>
    <row r="590" spans="1:33" x14ac:dyDescent="0.3">
      <c r="A590" s="3">
        <v>729</v>
      </c>
      <c r="B590" s="3" t="s">
        <v>5992</v>
      </c>
      <c r="C590" t="s">
        <v>3296</v>
      </c>
      <c r="D590" t="s">
        <v>6199</v>
      </c>
      <c r="E590" t="s">
        <v>6465</v>
      </c>
      <c r="F590" t="s">
        <v>6698</v>
      </c>
      <c r="G590" s="1"/>
      <c r="H590">
        <v>2019</v>
      </c>
      <c r="K590" t="s">
        <v>2830</v>
      </c>
      <c r="L590" t="s">
        <v>2830</v>
      </c>
      <c r="M590" t="s">
        <v>6930</v>
      </c>
      <c r="N590" t="s">
        <v>7218</v>
      </c>
      <c r="O590" t="s">
        <v>2830</v>
      </c>
      <c r="P590" t="s">
        <v>5142</v>
      </c>
      <c r="R590" t="str">
        <f>HYPERLINK("http://dx.doi.org/10.1371/journal.pone.0218341","http://dx.doi.org/10.1371/journal.pone.0218341")</f>
        <v>http://dx.doi.org/10.1371/journal.pone.0218341</v>
      </c>
      <c r="S590" t="s">
        <v>2830</v>
      </c>
      <c r="AB590" s="1"/>
      <c r="AE590" t="s">
        <v>7631</v>
      </c>
      <c r="AF590" t="s">
        <v>5981</v>
      </c>
      <c r="AG590" t="s">
        <v>5988</v>
      </c>
    </row>
    <row r="591" spans="1:33" x14ac:dyDescent="0.3">
      <c r="A591" s="4">
        <v>730</v>
      </c>
      <c r="B591" s="6" t="s">
        <v>5992</v>
      </c>
      <c r="C591" t="s">
        <v>827</v>
      </c>
      <c r="D591" t="s">
        <v>6200</v>
      </c>
      <c r="E591" t="s">
        <v>6466</v>
      </c>
      <c r="F591" t="s">
        <v>6699</v>
      </c>
      <c r="G591" s="1"/>
      <c r="H591">
        <v>2021</v>
      </c>
      <c r="K591" t="s">
        <v>2830</v>
      </c>
      <c r="L591" t="s">
        <v>2830</v>
      </c>
      <c r="M591" t="s">
        <v>6931</v>
      </c>
      <c r="N591" t="s">
        <v>2830</v>
      </c>
      <c r="O591" t="s">
        <v>832</v>
      </c>
      <c r="P591" t="s">
        <v>833</v>
      </c>
      <c r="R591" t="str">
        <f>HYPERLINK("http://dx.doi.org/10.1109/RWS52686.2021.9611805","http://dx.doi.org/10.1109/RWS52686.2021.9611805")</f>
        <v>http://dx.doi.org/10.1109/RWS52686.2021.9611805</v>
      </c>
      <c r="S591" t="s">
        <v>7441</v>
      </c>
      <c r="AB591" s="1"/>
      <c r="AE591" t="s">
        <v>43</v>
      </c>
      <c r="AF591" t="s">
        <v>7607</v>
      </c>
      <c r="AG591" t="s">
        <v>5988</v>
      </c>
    </row>
    <row r="592" spans="1:33" x14ac:dyDescent="0.3">
      <c r="A592" s="3">
        <v>731</v>
      </c>
      <c r="B592" s="3" t="s">
        <v>5992</v>
      </c>
      <c r="C592" t="s">
        <v>6023</v>
      </c>
      <c r="D592" t="s">
        <v>6201</v>
      </c>
      <c r="E592" t="s">
        <v>2830</v>
      </c>
      <c r="F592" t="s">
        <v>6700</v>
      </c>
      <c r="G592" s="1"/>
      <c r="H592">
        <v>2022</v>
      </c>
      <c r="K592">
        <v>44</v>
      </c>
      <c r="L592">
        <v>59</v>
      </c>
      <c r="M592" t="s">
        <v>6932</v>
      </c>
      <c r="N592" t="s">
        <v>2830</v>
      </c>
      <c r="O592" t="s">
        <v>7346</v>
      </c>
      <c r="P592" t="s">
        <v>7119</v>
      </c>
      <c r="R592" t="str">
        <f>HYPERLINK("http://dx.doi.org/10.1109/EuroSP53844.2022.00011","http://dx.doi.org/10.1109/EuroSP53844.2022.00011")</f>
        <v>http://dx.doi.org/10.1109/EuroSP53844.2022.00011</v>
      </c>
      <c r="S592" t="s">
        <v>7442</v>
      </c>
      <c r="AB592" s="1"/>
      <c r="AE592" t="s">
        <v>7612</v>
      </c>
      <c r="AF592" t="s">
        <v>7607</v>
      </c>
      <c r="AG592" t="s">
        <v>5988</v>
      </c>
    </row>
    <row r="593" spans="1:33" x14ac:dyDescent="0.3">
      <c r="A593" s="4">
        <v>732</v>
      </c>
      <c r="B593" s="6" t="s">
        <v>5992</v>
      </c>
      <c r="C593" t="s">
        <v>3168</v>
      </c>
      <c r="D593" t="s">
        <v>6202</v>
      </c>
      <c r="E593" t="s">
        <v>6467</v>
      </c>
      <c r="F593" t="s">
        <v>6701</v>
      </c>
      <c r="G593" s="1"/>
      <c r="H593">
        <v>2022</v>
      </c>
      <c r="K593" t="s">
        <v>2830</v>
      </c>
      <c r="L593" t="s">
        <v>2830</v>
      </c>
      <c r="M593" t="s">
        <v>6933</v>
      </c>
      <c r="N593" t="s">
        <v>7219</v>
      </c>
      <c r="O593" t="s">
        <v>2830</v>
      </c>
      <c r="P593" t="s">
        <v>5057</v>
      </c>
      <c r="R593" t="str">
        <f>HYPERLINK("http://dx.doi.org/10.3390/computers11080117","http://dx.doi.org/10.3390/computers11080117")</f>
        <v>http://dx.doi.org/10.3390/computers11080117</v>
      </c>
      <c r="S593" t="s">
        <v>7443</v>
      </c>
      <c r="AB593" s="1"/>
      <c r="AE593" t="s">
        <v>5895</v>
      </c>
      <c r="AF593" t="s">
        <v>5981</v>
      </c>
      <c r="AG593" t="s">
        <v>5988</v>
      </c>
    </row>
    <row r="594" spans="1:33" x14ac:dyDescent="0.3">
      <c r="A594" s="4">
        <v>734</v>
      </c>
      <c r="B594" s="6" t="s">
        <v>5992</v>
      </c>
      <c r="C594" t="s">
        <v>6024</v>
      </c>
      <c r="D594" t="s">
        <v>6204</v>
      </c>
      <c r="E594" t="s">
        <v>6469</v>
      </c>
      <c r="F594" t="s">
        <v>6703</v>
      </c>
      <c r="G594" s="1"/>
      <c r="H594">
        <v>2017</v>
      </c>
      <c r="K594">
        <v>1051</v>
      </c>
      <c r="L594">
        <v>1062</v>
      </c>
      <c r="M594" t="s">
        <v>6935</v>
      </c>
      <c r="N594" t="s">
        <v>7221</v>
      </c>
      <c r="O594" t="s">
        <v>2830</v>
      </c>
      <c r="P594" t="s">
        <v>2830</v>
      </c>
      <c r="R594" t="s">
        <v>2830</v>
      </c>
      <c r="S594" t="s">
        <v>2830</v>
      </c>
      <c r="AB594" s="1"/>
      <c r="AE594" t="s">
        <v>7633</v>
      </c>
      <c r="AF594" t="s">
        <v>7607</v>
      </c>
      <c r="AG594" t="s">
        <v>5988</v>
      </c>
    </row>
    <row r="595" spans="1:33" x14ac:dyDescent="0.3">
      <c r="A595" s="3">
        <v>735</v>
      </c>
      <c r="B595" s="3" t="s">
        <v>5992</v>
      </c>
      <c r="C595" t="s">
        <v>6025</v>
      </c>
      <c r="D595" t="s">
        <v>6205</v>
      </c>
      <c r="E595" t="s">
        <v>6470</v>
      </c>
      <c r="F595" t="s">
        <v>6704</v>
      </c>
      <c r="G595" s="1"/>
      <c r="H595">
        <v>2019</v>
      </c>
      <c r="K595">
        <v>63</v>
      </c>
      <c r="L595">
        <v>66</v>
      </c>
      <c r="M595" t="s">
        <v>2114</v>
      </c>
      <c r="N595" t="s">
        <v>2830</v>
      </c>
      <c r="O595" t="s">
        <v>2115</v>
      </c>
      <c r="P595" t="s">
        <v>2116</v>
      </c>
      <c r="R595" t="str">
        <f>HYPERLINK("http://dx.doi.org/10.1109/AI4I46381.2019.00023","http://dx.doi.org/10.1109/AI4I46381.2019.00023")</f>
        <v>http://dx.doi.org/10.1109/AI4I46381.2019.00023</v>
      </c>
      <c r="S595" t="s">
        <v>7445</v>
      </c>
      <c r="AB595" s="1"/>
      <c r="AE595" t="s">
        <v>43</v>
      </c>
      <c r="AF595" t="s">
        <v>7607</v>
      </c>
      <c r="AG595" t="s">
        <v>5988</v>
      </c>
    </row>
    <row r="596" spans="1:33" x14ac:dyDescent="0.3">
      <c r="A596" s="4">
        <v>736</v>
      </c>
      <c r="B596" s="6" t="s">
        <v>5992</v>
      </c>
      <c r="C596" t="s">
        <v>839</v>
      </c>
      <c r="D596" t="s">
        <v>6206</v>
      </c>
      <c r="E596" t="s">
        <v>6471</v>
      </c>
      <c r="F596" t="s">
        <v>6705</v>
      </c>
      <c r="G596" s="1"/>
      <c r="H596">
        <v>2018</v>
      </c>
      <c r="K596">
        <v>151</v>
      </c>
      <c r="L596">
        <v>158</v>
      </c>
      <c r="M596" t="s">
        <v>6936</v>
      </c>
      <c r="N596" t="s">
        <v>2830</v>
      </c>
      <c r="O596" t="s">
        <v>844</v>
      </c>
      <c r="P596" t="s">
        <v>845</v>
      </c>
      <c r="R596" t="str">
        <f>HYPERLINK("http://dx.doi.org/10.1109/DASC/PiCom/DataCom/CyberSciTec.2018.00037","http://dx.doi.org/10.1109/DASC/PiCom/DataCom/CyberSciTec.2018.00037")</f>
        <v>http://dx.doi.org/10.1109/DASC/PiCom/DataCom/CyberSciTec.2018.00037</v>
      </c>
      <c r="S596" t="s">
        <v>7446</v>
      </c>
      <c r="AB596" s="1"/>
      <c r="AE596" t="s">
        <v>43</v>
      </c>
      <c r="AF596" t="s">
        <v>7607</v>
      </c>
      <c r="AG596" t="s">
        <v>5988</v>
      </c>
    </row>
    <row r="597" spans="1:33" x14ac:dyDescent="0.3">
      <c r="A597" s="3">
        <v>737</v>
      </c>
      <c r="B597" s="3" t="s">
        <v>5992</v>
      </c>
      <c r="C597" t="s">
        <v>3362</v>
      </c>
      <c r="D597" t="s">
        <v>6173</v>
      </c>
      <c r="E597" t="s">
        <v>6439</v>
      </c>
      <c r="F597" t="s">
        <v>6706</v>
      </c>
      <c r="G597" s="1"/>
      <c r="H597">
        <v>2016</v>
      </c>
      <c r="K597" t="s">
        <v>2830</v>
      </c>
      <c r="L597" t="s">
        <v>2830</v>
      </c>
      <c r="M597" t="s">
        <v>6937</v>
      </c>
      <c r="N597" t="s">
        <v>7222</v>
      </c>
      <c r="O597" t="s">
        <v>2830</v>
      </c>
      <c r="P597" t="s">
        <v>5189</v>
      </c>
      <c r="R597" t="str">
        <f>HYPERLINK("http://dx.doi.org/10.1155/2016/1652475","http://dx.doi.org/10.1155/2016/1652475")</f>
        <v>http://dx.doi.org/10.1155/2016/1652475</v>
      </c>
      <c r="S597" t="s">
        <v>2830</v>
      </c>
      <c r="AB597" s="1"/>
      <c r="AE597" t="s">
        <v>7634</v>
      </c>
      <c r="AF597" t="s">
        <v>5981</v>
      </c>
      <c r="AG597" t="s">
        <v>5988</v>
      </c>
    </row>
    <row r="598" spans="1:33" x14ac:dyDescent="0.3">
      <c r="A598" s="4">
        <v>738</v>
      </c>
      <c r="B598" s="6" t="s">
        <v>5992</v>
      </c>
      <c r="C598" t="s">
        <v>6026</v>
      </c>
      <c r="D598" t="s">
        <v>6207</v>
      </c>
      <c r="E598" t="s">
        <v>6472</v>
      </c>
      <c r="F598" t="s">
        <v>6707</v>
      </c>
      <c r="G598" s="1"/>
      <c r="H598">
        <v>2022</v>
      </c>
      <c r="K598">
        <v>51</v>
      </c>
      <c r="L598">
        <v>62</v>
      </c>
      <c r="M598" t="s">
        <v>6938</v>
      </c>
      <c r="N598" t="s">
        <v>7223</v>
      </c>
      <c r="O598" t="s">
        <v>7347</v>
      </c>
      <c r="P598" t="s">
        <v>7120</v>
      </c>
      <c r="R598" t="str">
        <f>HYPERLINK("http://dx.doi.org/10.5220/0010774900003124","http://dx.doi.org/10.5220/0010774900003124")</f>
        <v>http://dx.doi.org/10.5220/0010774900003124</v>
      </c>
      <c r="S598" t="s">
        <v>7447</v>
      </c>
      <c r="AB598" s="1"/>
      <c r="AE598" t="s">
        <v>7635</v>
      </c>
      <c r="AF598" t="s">
        <v>7607</v>
      </c>
      <c r="AG598" t="s">
        <v>5988</v>
      </c>
    </row>
    <row r="599" spans="1:33" x14ac:dyDescent="0.3">
      <c r="A599" s="3">
        <v>739</v>
      </c>
      <c r="B599" s="3" t="s">
        <v>5992</v>
      </c>
      <c r="C599" t="s">
        <v>6027</v>
      </c>
      <c r="D599" t="s">
        <v>6208</v>
      </c>
      <c r="E599" t="s">
        <v>6473</v>
      </c>
      <c r="F599" t="s">
        <v>6708</v>
      </c>
      <c r="G599" s="1"/>
      <c r="H599">
        <v>2018</v>
      </c>
      <c r="K599">
        <v>34</v>
      </c>
      <c r="L599">
        <v>44</v>
      </c>
      <c r="M599" t="s">
        <v>6939</v>
      </c>
      <c r="N599" t="s">
        <v>2830</v>
      </c>
      <c r="O599" t="s">
        <v>7348</v>
      </c>
      <c r="P599" t="s">
        <v>5156</v>
      </c>
      <c r="R599" t="str">
        <f>HYPERLINK("http://dx.doi.org/10.1145/3239372.3239398","http://dx.doi.org/10.1145/3239372.3239398")</f>
        <v>http://dx.doi.org/10.1145/3239372.3239398</v>
      </c>
      <c r="S599" t="s">
        <v>7448</v>
      </c>
      <c r="AB599" s="1"/>
      <c r="AE599" t="s">
        <v>7621</v>
      </c>
      <c r="AF599" t="s">
        <v>7607</v>
      </c>
      <c r="AG599" t="s">
        <v>5988</v>
      </c>
    </row>
    <row r="600" spans="1:33" x14ac:dyDescent="0.3">
      <c r="A600" s="4">
        <v>740</v>
      </c>
      <c r="B600" s="6" t="s">
        <v>5992</v>
      </c>
      <c r="C600" t="s">
        <v>6028</v>
      </c>
      <c r="D600" t="s">
        <v>6209</v>
      </c>
      <c r="E600" t="s">
        <v>6474</v>
      </c>
      <c r="F600" t="s">
        <v>6709</v>
      </c>
      <c r="G600" s="1"/>
      <c r="H600">
        <v>2017</v>
      </c>
      <c r="K600">
        <v>90</v>
      </c>
      <c r="L600">
        <v>100</v>
      </c>
      <c r="M600" t="s">
        <v>6940</v>
      </c>
      <c r="N600" t="s">
        <v>7203</v>
      </c>
      <c r="O600" t="s">
        <v>7349</v>
      </c>
      <c r="P600" t="s">
        <v>7121</v>
      </c>
      <c r="R600" t="str">
        <f>HYPERLINK("http://dx.doi.org/10.1109/ISSRE.2017.12","http://dx.doi.org/10.1109/ISSRE.2017.12")</f>
        <v>http://dx.doi.org/10.1109/ISSRE.2017.12</v>
      </c>
      <c r="S600" t="s">
        <v>7449</v>
      </c>
      <c r="AB600" s="1"/>
      <c r="AE600" t="s">
        <v>43</v>
      </c>
      <c r="AF600" t="s">
        <v>7607</v>
      </c>
      <c r="AG600" t="s">
        <v>5988</v>
      </c>
    </row>
    <row r="601" spans="1:33" x14ac:dyDescent="0.3">
      <c r="A601" s="3">
        <v>741</v>
      </c>
      <c r="B601" s="3" t="s">
        <v>5992</v>
      </c>
      <c r="C601" t="s">
        <v>6029</v>
      </c>
      <c r="D601" t="s">
        <v>6210</v>
      </c>
      <c r="E601" t="s">
        <v>6475</v>
      </c>
      <c r="F601" t="s">
        <v>6710</v>
      </c>
      <c r="G601" s="1"/>
      <c r="H601">
        <v>2018</v>
      </c>
      <c r="K601">
        <v>69</v>
      </c>
      <c r="L601">
        <v>78</v>
      </c>
      <c r="M601" t="s">
        <v>2363</v>
      </c>
      <c r="N601" t="s">
        <v>2830</v>
      </c>
      <c r="O601" t="s">
        <v>2364</v>
      </c>
      <c r="P601" t="s">
        <v>2365</v>
      </c>
      <c r="R601" t="str">
        <f>HYPERLINK("http://dx.doi.org/10.1109/FTXS.2018.00011","http://dx.doi.org/10.1109/FTXS.2018.00011")</f>
        <v>http://dx.doi.org/10.1109/FTXS.2018.00011</v>
      </c>
      <c r="S601" t="s">
        <v>7450</v>
      </c>
      <c r="AB601" s="1"/>
      <c r="AE601" t="s">
        <v>43</v>
      </c>
      <c r="AF601" t="s">
        <v>7607</v>
      </c>
      <c r="AG601" t="s">
        <v>5988</v>
      </c>
    </row>
    <row r="602" spans="1:33" x14ac:dyDescent="0.3">
      <c r="A602" s="4">
        <v>742</v>
      </c>
      <c r="B602" s="6" t="s">
        <v>5992</v>
      </c>
      <c r="C602" t="s">
        <v>6030</v>
      </c>
      <c r="D602" t="s">
        <v>6211</v>
      </c>
      <c r="E602" t="s">
        <v>6476</v>
      </c>
      <c r="F602" t="s">
        <v>6711</v>
      </c>
      <c r="G602" s="1"/>
      <c r="H602">
        <v>2019</v>
      </c>
      <c r="K602">
        <v>387</v>
      </c>
      <c r="L602">
        <v>396</v>
      </c>
      <c r="M602" t="s">
        <v>6941</v>
      </c>
      <c r="N602" t="s">
        <v>7224</v>
      </c>
      <c r="O602" t="s">
        <v>2830</v>
      </c>
      <c r="P602" t="s">
        <v>7122</v>
      </c>
      <c r="R602" t="str">
        <f>HYPERLINK("http://dx.doi.org/10.1504/IJCSE.2019.103943","http://dx.doi.org/10.1504/IJCSE.2019.103943")</f>
        <v>http://dx.doi.org/10.1504/IJCSE.2019.103943</v>
      </c>
      <c r="S602" t="s">
        <v>7451</v>
      </c>
      <c r="AB602" s="1"/>
      <c r="AE602" t="s">
        <v>7636</v>
      </c>
      <c r="AF602" t="s">
        <v>5981</v>
      </c>
      <c r="AG602" t="s">
        <v>5988</v>
      </c>
    </row>
    <row r="603" spans="1:33" x14ac:dyDescent="0.3">
      <c r="A603" s="3">
        <v>743</v>
      </c>
      <c r="B603" s="3" t="s">
        <v>5992</v>
      </c>
      <c r="C603" t="s">
        <v>3159</v>
      </c>
      <c r="D603" t="s">
        <v>6212</v>
      </c>
      <c r="E603" t="s">
        <v>6477</v>
      </c>
      <c r="F603" t="s">
        <v>6712</v>
      </c>
      <c r="G603" s="1"/>
      <c r="H603">
        <v>2023</v>
      </c>
      <c r="K603">
        <v>57</v>
      </c>
      <c r="L603">
        <v>65</v>
      </c>
      <c r="M603" t="s">
        <v>6942</v>
      </c>
      <c r="N603" t="s">
        <v>7225</v>
      </c>
      <c r="O603" t="s">
        <v>7350</v>
      </c>
      <c r="P603" t="s">
        <v>5048</v>
      </c>
      <c r="R603" t="str">
        <f>HYPERLINK("http://dx.doi.org/10.1007/978-3-031-05449-5_7","http://dx.doi.org/10.1007/978-3-031-05449-5_7")</f>
        <v>http://dx.doi.org/10.1007/978-3-031-05449-5_7</v>
      </c>
      <c r="S603" t="s">
        <v>7452</v>
      </c>
      <c r="AB603" s="1"/>
      <c r="AE603" t="s">
        <v>7615</v>
      </c>
      <c r="AF603" t="s">
        <v>7607</v>
      </c>
      <c r="AG603" t="s">
        <v>5988</v>
      </c>
    </row>
    <row r="604" spans="1:33" x14ac:dyDescent="0.3">
      <c r="A604" s="4">
        <v>744</v>
      </c>
      <c r="B604" s="6" t="s">
        <v>5992</v>
      </c>
      <c r="C604" t="s">
        <v>3369</v>
      </c>
      <c r="D604" t="s">
        <v>6213</v>
      </c>
      <c r="E604" t="s">
        <v>6478</v>
      </c>
      <c r="F604" t="s">
        <v>6650</v>
      </c>
      <c r="G604" s="1"/>
      <c r="H604">
        <v>2015</v>
      </c>
      <c r="K604">
        <v>1</v>
      </c>
      <c r="L604">
        <v>15</v>
      </c>
      <c r="M604" t="s">
        <v>6943</v>
      </c>
      <c r="N604" t="s">
        <v>7196</v>
      </c>
      <c r="O604" t="s">
        <v>2830</v>
      </c>
      <c r="P604" t="s">
        <v>5194</v>
      </c>
      <c r="R604" t="str">
        <f>HYPERLINK("http://dx.doi.org/10.1016/j.cose.2014.12.003","http://dx.doi.org/10.1016/j.cose.2014.12.003")</f>
        <v>http://dx.doi.org/10.1016/j.cose.2014.12.003</v>
      </c>
      <c r="S604" t="s">
        <v>7453</v>
      </c>
      <c r="AB604" s="1"/>
      <c r="AE604" t="s">
        <v>7616</v>
      </c>
      <c r="AF604" t="s">
        <v>5981</v>
      </c>
      <c r="AG604" t="s">
        <v>5988</v>
      </c>
    </row>
    <row r="605" spans="1:33" x14ac:dyDescent="0.3">
      <c r="A605" s="3">
        <v>745</v>
      </c>
      <c r="B605" s="3" t="s">
        <v>5992</v>
      </c>
      <c r="C605" t="s">
        <v>6031</v>
      </c>
      <c r="D605" t="s">
        <v>6214</v>
      </c>
      <c r="E605" t="s">
        <v>6440</v>
      </c>
      <c r="F605" t="s">
        <v>6675</v>
      </c>
      <c r="G605" s="1"/>
      <c r="H605">
        <v>2018</v>
      </c>
      <c r="K605">
        <v>428</v>
      </c>
      <c r="L605">
        <v>438</v>
      </c>
      <c r="M605" t="s">
        <v>6944</v>
      </c>
      <c r="N605" t="s">
        <v>7197</v>
      </c>
      <c r="O605" t="s">
        <v>7338</v>
      </c>
      <c r="P605" t="s">
        <v>7123</v>
      </c>
      <c r="R605" t="str">
        <f>HYPERLINK("http://dx.doi.org/10.1007/978-3-319-67180-2_42","http://dx.doi.org/10.1007/978-3-319-67180-2_42")</f>
        <v>http://dx.doi.org/10.1007/978-3-319-67180-2_42</v>
      </c>
      <c r="S605" t="s">
        <v>7454</v>
      </c>
      <c r="AB605" s="1"/>
      <c r="AE605" t="s">
        <v>7615</v>
      </c>
      <c r="AF605" t="s">
        <v>7607</v>
      </c>
      <c r="AG605" t="s">
        <v>5988</v>
      </c>
    </row>
    <row r="606" spans="1:33" x14ac:dyDescent="0.3">
      <c r="A606" s="4">
        <v>746</v>
      </c>
      <c r="B606" s="6" t="s">
        <v>5992</v>
      </c>
      <c r="C606" t="s">
        <v>6032</v>
      </c>
      <c r="D606" t="s">
        <v>6215</v>
      </c>
      <c r="E606" t="s">
        <v>6479</v>
      </c>
      <c r="F606" t="s">
        <v>6713</v>
      </c>
      <c r="G606" s="1"/>
      <c r="H606">
        <v>2013</v>
      </c>
      <c r="K606" t="s">
        <v>2830</v>
      </c>
      <c r="L606" t="s">
        <v>2830</v>
      </c>
      <c r="M606" t="s">
        <v>2221</v>
      </c>
      <c r="N606" t="s">
        <v>2830</v>
      </c>
      <c r="O606" t="s">
        <v>7351</v>
      </c>
      <c r="P606" t="s">
        <v>2830</v>
      </c>
      <c r="R606" t="s">
        <v>2830</v>
      </c>
      <c r="S606" t="s">
        <v>2830</v>
      </c>
      <c r="AB606" s="1"/>
      <c r="AE606" t="s">
        <v>43</v>
      </c>
      <c r="AF606" t="s">
        <v>7607</v>
      </c>
      <c r="AG606" t="s">
        <v>5988</v>
      </c>
    </row>
    <row r="607" spans="1:33" x14ac:dyDescent="0.3">
      <c r="A607" s="3">
        <v>747</v>
      </c>
      <c r="B607" s="3" t="s">
        <v>5992</v>
      </c>
      <c r="C607" t="s">
        <v>1480</v>
      </c>
      <c r="D607" t="s">
        <v>6216</v>
      </c>
      <c r="E607" t="s">
        <v>6480</v>
      </c>
      <c r="F607" t="s">
        <v>6714</v>
      </c>
      <c r="G607" s="1"/>
      <c r="H607">
        <v>2022</v>
      </c>
      <c r="K607" t="s">
        <v>2830</v>
      </c>
      <c r="L607" t="s">
        <v>2830</v>
      </c>
      <c r="M607" t="s">
        <v>6945</v>
      </c>
      <c r="N607" t="s">
        <v>7226</v>
      </c>
      <c r="O607" t="s">
        <v>1486</v>
      </c>
      <c r="P607" t="s">
        <v>1487</v>
      </c>
      <c r="R607" t="str">
        <f>HYPERLINK("http://dx.doi.org/10.1109/CIVEMSA53371.2022.9853685","http://dx.doi.org/10.1109/CIVEMSA53371.2022.9853685")</f>
        <v>http://dx.doi.org/10.1109/CIVEMSA53371.2022.9853685</v>
      </c>
      <c r="S607" t="s">
        <v>7455</v>
      </c>
      <c r="AB607" s="1"/>
      <c r="AE607" t="s">
        <v>43</v>
      </c>
      <c r="AF607" t="s">
        <v>7607</v>
      </c>
      <c r="AG607" t="s">
        <v>5988</v>
      </c>
    </row>
    <row r="608" spans="1:33" x14ac:dyDescent="0.3">
      <c r="A608" s="4">
        <v>748</v>
      </c>
      <c r="B608" s="6" t="s">
        <v>5992</v>
      </c>
      <c r="C608" t="s">
        <v>6033</v>
      </c>
      <c r="D608" t="s">
        <v>6217</v>
      </c>
      <c r="E608" t="s">
        <v>6481</v>
      </c>
      <c r="F608" t="s">
        <v>6675</v>
      </c>
      <c r="G608" s="1"/>
      <c r="H608">
        <v>2018</v>
      </c>
      <c r="K608">
        <v>661</v>
      </c>
      <c r="L608">
        <v>671</v>
      </c>
      <c r="M608" t="s">
        <v>6946</v>
      </c>
      <c r="N608" t="s">
        <v>7197</v>
      </c>
      <c r="O608" t="s">
        <v>7338</v>
      </c>
      <c r="P608" t="s">
        <v>7124</v>
      </c>
      <c r="R608" t="str">
        <f>HYPERLINK("http://dx.doi.org/10.1007/978-3-319-67180-2_64","http://dx.doi.org/10.1007/978-3-319-67180-2_64")</f>
        <v>http://dx.doi.org/10.1007/978-3-319-67180-2_64</v>
      </c>
      <c r="S608" t="s">
        <v>7456</v>
      </c>
      <c r="AB608" s="1"/>
      <c r="AE608" t="s">
        <v>7615</v>
      </c>
      <c r="AF608" t="s">
        <v>7607</v>
      </c>
      <c r="AG608" t="s">
        <v>5988</v>
      </c>
    </row>
    <row r="609" spans="1:33" x14ac:dyDescent="0.3">
      <c r="A609" s="3">
        <v>749</v>
      </c>
      <c r="B609" s="3" t="s">
        <v>5992</v>
      </c>
      <c r="C609" t="s">
        <v>6034</v>
      </c>
      <c r="D609" t="s">
        <v>6218</v>
      </c>
      <c r="E609" t="s">
        <v>6482</v>
      </c>
      <c r="F609" t="s">
        <v>6715</v>
      </c>
      <c r="G609" s="1"/>
      <c r="H609">
        <v>2020</v>
      </c>
      <c r="K609">
        <v>402</v>
      </c>
      <c r="L609">
        <v>418</v>
      </c>
      <c r="M609" t="s">
        <v>6947</v>
      </c>
      <c r="N609" t="s">
        <v>7195</v>
      </c>
      <c r="O609" t="s">
        <v>7352</v>
      </c>
      <c r="P609" t="s">
        <v>5135</v>
      </c>
      <c r="R609" t="str">
        <f>HYPERLINK("http://dx.doi.org/10.1007/978-3-030-42048-2_26","http://dx.doi.org/10.1007/978-3-030-42048-2_26")</f>
        <v>http://dx.doi.org/10.1007/978-3-030-42048-2_26</v>
      </c>
      <c r="S609" t="s">
        <v>2830</v>
      </c>
      <c r="AB609" s="1"/>
      <c r="AE609" t="s">
        <v>7615</v>
      </c>
      <c r="AF609" t="s">
        <v>7607</v>
      </c>
      <c r="AG609" t="s">
        <v>5988</v>
      </c>
    </row>
    <row r="610" spans="1:33" x14ac:dyDescent="0.3">
      <c r="A610" s="4">
        <v>750</v>
      </c>
      <c r="B610" s="6" t="s">
        <v>5992</v>
      </c>
      <c r="C610" t="s">
        <v>106</v>
      </c>
      <c r="D610" t="s">
        <v>6219</v>
      </c>
      <c r="E610" t="s">
        <v>6474</v>
      </c>
      <c r="F610" t="s">
        <v>6716</v>
      </c>
      <c r="G610" s="1"/>
      <c r="H610">
        <v>2020</v>
      </c>
      <c r="K610">
        <v>3871</v>
      </c>
      <c r="L610">
        <v>3880</v>
      </c>
      <c r="M610" t="s">
        <v>110</v>
      </c>
      <c r="N610" t="s">
        <v>7227</v>
      </c>
      <c r="O610" t="s">
        <v>2830</v>
      </c>
      <c r="P610" t="s">
        <v>112</v>
      </c>
      <c r="R610" t="str">
        <f>HYPERLINK("http://dx.doi.org/10.1109/TII.2019.2944477","http://dx.doi.org/10.1109/TII.2019.2944477")</f>
        <v>http://dx.doi.org/10.1109/TII.2019.2944477</v>
      </c>
      <c r="S610" t="s">
        <v>7457</v>
      </c>
      <c r="AB610" s="1"/>
      <c r="AE610" t="s">
        <v>7618</v>
      </c>
      <c r="AF610" t="s">
        <v>5981</v>
      </c>
      <c r="AG610" t="s">
        <v>5988</v>
      </c>
    </row>
    <row r="611" spans="1:33" x14ac:dyDescent="0.3">
      <c r="A611" s="3">
        <v>751</v>
      </c>
      <c r="B611" s="3" t="s">
        <v>5992</v>
      </c>
      <c r="C611" t="s">
        <v>6035</v>
      </c>
      <c r="D611" t="s">
        <v>6220</v>
      </c>
      <c r="E611" t="s">
        <v>6483</v>
      </c>
      <c r="F611" t="s">
        <v>6717</v>
      </c>
      <c r="G611" s="1"/>
      <c r="H611">
        <v>2022</v>
      </c>
      <c r="K611" t="s">
        <v>2830</v>
      </c>
      <c r="L611" t="s">
        <v>2830</v>
      </c>
      <c r="M611" t="s">
        <v>6948</v>
      </c>
      <c r="N611" t="s">
        <v>7228</v>
      </c>
      <c r="O611" t="s">
        <v>2830</v>
      </c>
      <c r="P611" t="s">
        <v>7125</v>
      </c>
      <c r="R611" t="str">
        <f>HYPERLINK("http://dx.doi.org/10.1016/j.ymssp.2021.108105","http://dx.doi.org/10.1016/j.ymssp.2021.108105")</f>
        <v>http://dx.doi.org/10.1016/j.ymssp.2021.108105</v>
      </c>
      <c r="S611" t="s">
        <v>7458</v>
      </c>
      <c r="AB611" s="1"/>
      <c r="AE611" t="s">
        <v>7637</v>
      </c>
      <c r="AF611" t="s">
        <v>5981</v>
      </c>
      <c r="AG611" t="s">
        <v>5988</v>
      </c>
    </row>
    <row r="612" spans="1:33" x14ac:dyDescent="0.3">
      <c r="A612" s="3">
        <v>753</v>
      </c>
      <c r="B612" s="3" t="s">
        <v>5992</v>
      </c>
      <c r="C612" t="s">
        <v>3165</v>
      </c>
      <c r="D612" t="s">
        <v>6222</v>
      </c>
      <c r="E612" t="s">
        <v>6485</v>
      </c>
      <c r="F612" t="s">
        <v>6719</v>
      </c>
      <c r="G612" s="1"/>
      <c r="H612">
        <v>2022</v>
      </c>
      <c r="K612" t="s">
        <v>2830</v>
      </c>
      <c r="L612" t="s">
        <v>2830</v>
      </c>
      <c r="M612" t="s">
        <v>6949</v>
      </c>
      <c r="N612" t="s">
        <v>7229</v>
      </c>
      <c r="O612" t="s">
        <v>2830</v>
      </c>
      <c r="P612" t="s">
        <v>5054</v>
      </c>
      <c r="R612" t="str">
        <f>HYPERLINK("http://dx.doi.org/10.1016/j.engappai.2022.105317","http://dx.doi.org/10.1016/j.engappai.2022.105317")</f>
        <v>http://dx.doi.org/10.1016/j.engappai.2022.105317</v>
      </c>
      <c r="S612" t="s">
        <v>7460</v>
      </c>
      <c r="AB612" s="1"/>
      <c r="AE612" t="s">
        <v>7617</v>
      </c>
      <c r="AF612" t="s">
        <v>5981</v>
      </c>
      <c r="AG612" t="s">
        <v>5988</v>
      </c>
    </row>
    <row r="613" spans="1:33" x14ac:dyDescent="0.3">
      <c r="A613" s="4">
        <v>754</v>
      </c>
      <c r="B613" s="6" t="s">
        <v>5992</v>
      </c>
      <c r="C613" t="s">
        <v>3197</v>
      </c>
      <c r="D613" t="s">
        <v>6223</v>
      </c>
      <c r="E613" t="s">
        <v>6486</v>
      </c>
      <c r="F613" t="s">
        <v>6720</v>
      </c>
      <c r="G613" s="1"/>
      <c r="H613">
        <v>2022</v>
      </c>
      <c r="K613" t="s">
        <v>2830</v>
      </c>
      <c r="L613" t="s">
        <v>2830</v>
      </c>
      <c r="M613" t="s">
        <v>6950</v>
      </c>
      <c r="N613" t="s">
        <v>7230</v>
      </c>
      <c r="O613" t="s">
        <v>2830</v>
      </c>
      <c r="P613" t="s">
        <v>5081</v>
      </c>
      <c r="R613" t="str">
        <f>HYPERLINK("http://dx.doi.org/10.1155/2022/1558381","http://dx.doi.org/10.1155/2022/1558381")</f>
        <v>http://dx.doi.org/10.1155/2022/1558381</v>
      </c>
      <c r="S613" t="s">
        <v>2830</v>
      </c>
      <c r="AB613" s="1"/>
      <c r="AE613" t="s">
        <v>7634</v>
      </c>
      <c r="AF613" t="s">
        <v>5981</v>
      </c>
      <c r="AG613" t="s">
        <v>5988</v>
      </c>
    </row>
    <row r="614" spans="1:33" x14ac:dyDescent="0.3">
      <c r="A614" s="3">
        <v>755</v>
      </c>
      <c r="B614" s="3" t="s">
        <v>5992</v>
      </c>
      <c r="C614" t="s">
        <v>1852</v>
      </c>
      <c r="D614" t="s">
        <v>6224</v>
      </c>
      <c r="E614" t="s">
        <v>6487</v>
      </c>
      <c r="F614" t="s">
        <v>6721</v>
      </c>
      <c r="G614" s="1"/>
      <c r="H614">
        <v>2021</v>
      </c>
      <c r="K614" t="s">
        <v>2830</v>
      </c>
      <c r="L614" t="s">
        <v>2830</v>
      </c>
      <c r="M614" t="s">
        <v>1856</v>
      </c>
      <c r="N614" t="s">
        <v>2830</v>
      </c>
      <c r="O614" t="s">
        <v>1857</v>
      </c>
      <c r="P614" t="s">
        <v>1858</v>
      </c>
      <c r="R614" t="str">
        <f>HYPERLINK("http://dx.doi.org/10.1109/DSC49826.2021.9346239","http://dx.doi.org/10.1109/DSC49826.2021.9346239")</f>
        <v>http://dx.doi.org/10.1109/DSC49826.2021.9346239</v>
      </c>
      <c r="S614" t="s">
        <v>7461</v>
      </c>
      <c r="AB614" s="1"/>
      <c r="AE614" t="s">
        <v>43</v>
      </c>
      <c r="AF614" t="s">
        <v>7607</v>
      </c>
      <c r="AG614" t="s">
        <v>5988</v>
      </c>
    </row>
    <row r="615" spans="1:33" x14ac:dyDescent="0.3">
      <c r="A615" s="4">
        <v>756</v>
      </c>
      <c r="B615" s="6" t="s">
        <v>5992</v>
      </c>
      <c r="C615" t="s">
        <v>6036</v>
      </c>
      <c r="D615" t="s">
        <v>6225</v>
      </c>
      <c r="E615" t="s">
        <v>6488</v>
      </c>
      <c r="F615" t="s">
        <v>6682</v>
      </c>
      <c r="G615" s="1"/>
      <c r="H615">
        <v>2020</v>
      </c>
      <c r="K615" t="s">
        <v>2830</v>
      </c>
      <c r="L615" t="s">
        <v>2830</v>
      </c>
      <c r="M615" t="s">
        <v>6951</v>
      </c>
      <c r="N615" t="s">
        <v>2830</v>
      </c>
      <c r="O615" t="s">
        <v>2830</v>
      </c>
      <c r="P615" t="s">
        <v>5115</v>
      </c>
      <c r="R615" t="str">
        <f>HYPERLINK("http://dx.doi.org/10.3390/app10238649","http://dx.doi.org/10.3390/app10238649")</f>
        <v>http://dx.doi.org/10.3390/app10238649</v>
      </c>
      <c r="S615" t="s">
        <v>7462</v>
      </c>
      <c r="AB615" s="1"/>
      <c r="AE615" t="s">
        <v>5895</v>
      </c>
      <c r="AF615" t="s">
        <v>5981</v>
      </c>
      <c r="AG615" t="s">
        <v>5988</v>
      </c>
    </row>
    <row r="616" spans="1:33" x14ac:dyDescent="0.3">
      <c r="A616" s="3">
        <v>757</v>
      </c>
      <c r="B616" s="3" t="s">
        <v>5992</v>
      </c>
      <c r="C616" t="s">
        <v>3171</v>
      </c>
      <c r="D616" t="s">
        <v>6226</v>
      </c>
      <c r="E616" t="s">
        <v>6489</v>
      </c>
      <c r="F616" t="s">
        <v>6722</v>
      </c>
      <c r="G616" s="1"/>
      <c r="H616">
        <v>2022</v>
      </c>
      <c r="K616" t="s">
        <v>2830</v>
      </c>
      <c r="L616" t="s">
        <v>2830</v>
      </c>
      <c r="M616" t="s">
        <v>6952</v>
      </c>
      <c r="N616" t="s">
        <v>7231</v>
      </c>
      <c r="O616" t="s">
        <v>2830</v>
      </c>
      <c r="P616" t="s">
        <v>5060</v>
      </c>
      <c r="R616" t="str">
        <f>HYPERLINK("http://dx.doi.org/10.1115/1.4052762","http://dx.doi.org/10.1115/1.4052762")</f>
        <v>http://dx.doi.org/10.1115/1.4052762</v>
      </c>
      <c r="S616" t="s">
        <v>7463</v>
      </c>
      <c r="AB616" s="1"/>
      <c r="AE616" t="s">
        <v>7638</v>
      </c>
      <c r="AF616" t="s">
        <v>5981</v>
      </c>
      <c r="AG616" t="s">
        <v>5988</v>
      </c>
    </row>
    <row r="617" spans="1:33" x14ac:dyDescent="0.3">
      <c r="A617" s="4">
        <v>758</v>
      </c>
      <c r="B617" s="6" t="s">
        <v>5992</v>
      </c>
      <c r="C617" t="s">
        <v>563</v>
      </c>
      <c r="D617" t="s">
        <v>6227</v>
      </c>
      <c r="E617" t="s">
        <v>6490</v>
      </c>
      <c r="F617" t="s">
        <v>6723</v>
      </c>
      <c r="G617" s="1"/>
      <c r="H617">
        <v>2019</v>
      </c>
      <c r="K617">
        <v>121</v>
      </c>
      <c r="L617">
        <v>130</v>
      </c>
      <c r="M617" t="s">
        <v>567</v>
      </c>
      <c r="N617" t="s">
        <v>2830</v>
      </c>
      <c r="O617" t="s">
        <v>568</v>
      </c>
      <c r="P617" t="s">
        <v>569</v>
      </c>
      <c r="R617" t="str">
        <f>HYPERLINK("http://dx.doi.org/10.1109/ICSE-SEIP.2019.00021","http://dx.doi.org/10.1109/ICSE-SEIP.2019.00021")</f>
        <v>http://dx.doi.org/10.1109/ICSE-SEIP.2019.00021</v>
      </c>
      <c r="S617" t="s">
        <v>7464</v>
      </c>
      <c r="AB617" s="1"/>
      <c r="AE617" t="s">
        <v>43</v>
      </c>
      <c r="AF617" t="s">
        <v>7607</v>
      </c>
      <c r="AG617" t="s">
        <v>5988</v>
      </c>
    </row>
    <row r="618" spans="1:33" x14ac:dyDescent="0.3">
      <c r="A618" s="3">
        <v>759</v>
      </c>
      <c r="B618" s="3" t="s">
        <v>5992</v>
      </c>
      <c r="C618" t="s">
        <v>6037</v>
      </c>
      <c r="D618" t="s">
        <v>6228</v>
      </c>
      <c r="E618" t="s">
        <v>6491</v>
      </c>
      <c r="F618" t="s">
        <v>6724</v>
      </c>
      <c r="G618" s="1"/>
      <c r="H618">
        <v>2022</v>
      </c>
      <c r="K618">
        <v>66</v>
      </c>
      <c r="L618">
        <v>78</v>
      </c>
      <c r="M618" t="s">
        <v>6953</v>
      </c>
      <c r="N618" t="s">
        <v>7232</v>
      </c>
      <c r="O618" t="s">
        <v>2830</v>
      </c>
      <c r="P618" t="s">
        <v>5083</v>
      </c>
      <c r="R618" t="str">
        <f>HYPERLINK("http://dx.doi.org/10.18799/24131830/2022/4/3590","http://dx.doi.org/10.18799/24131830/2022/4/3590")</f>
        <v>http://dx.doi.org/10.18799/24131830/2022/4/3590</v>
      </c>
      <c r="S618" t="s">
        <v>7465</v>
      </c>
      <c r="AB618" s="1"/>
      <c r="AE618" t="s">
        <v>7639</v>
      </c>
      <c r="AF618" t="s">
        <v>5981</v>
      </c>
      <c r="AG618" t="s">
        <v>5990</v>
      </c>
    </row>
    <row r="619" spans="1:33" x14ac:dyDescent="0.3">
      <c r="A619" s="4">
        <v>760</v>
      </c>
      <c r="B619" s="6" t="s">
        <v>5992</v>
      </c>
      <c r="C619" t="s">
        <v>6038</v>
      </c>
      <c r="D619" t="s">
        <v>6229</v>
      </c>
      <c r="E619" t="s">
        <v>6492</v>
      </c>
      <c r="F619" t="s">
        <v>6725</v>
      </c>
      <c r="G619" s="1"/>
      <c r="H619">
        <v>2013</v>
      </c>
      <c r="K619">
        <v>962</v>
      </c>
      <c r="L619">
        <v>968</v>
      </c>
      <c r="M619" t="s">
        <v>1381</v>
      </c>
      <c r="N619" t="s">
        <v>2830</v>
      </c>
      <c r="O619" t="s">
        <v>7354</v>
      </c>
      <c r="P619" t="s">
        <v>2830</v>
      </c>
      <c r="R619" t="s">
        <v>2830</v>
      </c>
      <c r="S619" t="s">
        <v>7466</v>
      </c>
      <c r="AB619" s="1"/>
      <c r="AE619" t="s">
        <v>43</v>
      </c>
      <c r="AF619" t="s">
        <v>7607</v>
      </c>
      <c r="AG619" t="s">
        <v>5988</v>
      </c>
    </row>
    <row r="620" spans="1:33" x14ac:dyDescent="0.3">
      <c r="A620" s="3">
        <v>761</v>
      </c>
      <c r="B620" s="3" t="s">
        <v>5992</v>
      </c>
      <c r="C620" t="s">
        <v>3211</v>
      </c>
      <c r="D620" t="s">
        <v>6230</v>
      </c>
      <c r="E620" t="s">
        <v>6493</v>
      </c>
      <c r="F620" t="s">
        <v>6726</v>
      </c>
      <c r="G620" s="1"/>
      <c r="H620">
        <v>2021</v>
      </c>
      <c r="K620" t="s">
        <v>2830</v>
      </c>
      <c r="L620" t="s">
        <v>2830</v>
      </c>
      <c r="M620" t="s">
        <v>6954</v>
      </c>
      <c r="N620" t="s">
        <v>7233</v>
      </c>
      <c r="O620" t="s">
        <v>2830</v>
      </c>
      <c r="P620" t="s">
        <v>5092</v>
      </c>
      <c r="R620" t="str">
        <f>HYPERLINK("http://dx.doi.org/10.1016/j.compind.2021.103510","http://dx.doi.org/10.1016/j.compind.2021.103510")</f>
        <v>http://dx.doi.org/10.1016/j.compind.2021.103510</v>
      </c>
      <c r="S620" t="s">
        <v>7467</v>
      </c>
      <c r="AB620" s="1"/>
      <c r="AE620" t="s">
        <v>7614</v>
      </c>
      <c r="AF620" t="s">
        <v>5981</v>
      </c>
      <c r="AG620" t="s">
        <v>5988</v>
      </c>
    </row>
    <row r="621" spans="1:33" x14ac:dyDescent="0.3">
      <c r="A621" s="4">
        <v>762</v>
      </c>
      <c r="B621" s="6" t="s">
        <v>5992</v>
      </c>
      <c r="C621" t="s">
        <v>6039</v>
      </c>
      <c r="D621" t="s">
        <v>6231</v>
      </c>
      <c r="E621" t="s">
        <v>6494</v>
      </c>
      <c r="F621" t="s">
        <v>6727</v>
      </c>
      <c r="G621" s="1"/>
      <c r="H621">
        <v>2022</v>
      </c>
      <c r="K621" t="s">
        <v>2830</v>
      </c>
      <c r="L621" t="s">
        <v>2830</v>
      </c>
      <c r="M621" t="s">
        <v>6955</v>
      </c>
      <c r="N621" t="s">
        <v>7234</v>
      </c>
      <c r="O621" t="s">
        <v>2830</v>
      </c>
      <c r="P621" t="s">
        <v>7126</v>
      </c>
      <c r="R621" t="str">
        <f>HYPERLINK("http://dx.doi.org/10.1016/j.engstruct.2022.114586","http://dx.doi.org/10.1016/j.engstruct.2022.114586")</f>
        <v>http://dx.doi.org/10.1016/j.engstruct.2022.114586</v>
      </c>
      <c r="S621" t="s">
        <v>7468</v>
      </c>
      <c r="AB621" s="1"/>
      <c r="AE621" t="s">
        <v>7625</v>
      </c>
      <c r="AF621" t="s">
        <v>5981</v>
      </c>
      <c r="AG621" t="s">
        <v>5988</v>
      </c>
    </row>
    <row r="622" spans="1:33" x14ac:dyDescent="0.3">
      <c r="A622" s="3">
        <v>763</v>
      </c>
      <c r="B622" s="3" t="s">
        <v>5992</v>
      </c>
      <c r="C622" t="s">
        <v>3227</v>
      </c>
      <c r="D622" t="s">
        <v>6232</v>
      </c>
      <c r="E622" t="s">
        <v>6495</v>
      </c>
      <c r="F622" t="s">
        <v>6728</v>
      </c>
      <c r="G622" s="1"/>
      <c r="H622">
        <v>2021</v>
      </c>
      <c r="K622" t="s">
        <v>2830</v>
      </c>
      <c r="L622" t="s">
        <v>2830</v>
      </c>
      <c r="M622" t="s">
        <v>6956</v>
      </c>
      <c r="N622" t="s">
        <v>7235</v>
      </c>
      <c r="O622" t="s">
        <v>2830</v>
      </c>
      <c r="P622" t="s">
        <v>5105</v>
      </c>
      <c r="R622" t="str">
        <f>HYPERLINK("http://dx.doi.org/10.1016/j.micpro.2020.103628","http://dx.doi.org/10.1016/j.micpro.2020.103628")</f>
        <v>http://dx.doi.org/10.1016/j.micpro.2020.103628</v>
      </c>
      <c r="S622" t="s">
        <v>7469</v>
      </c>
      <c r="AB622" s="1"/>
      <c r="AE622" t="s">
        <v>7614</v>
      </c>
      <c r="AF622" t="s">
        <v>5981</v>
      </c>
      <c r="AG622" t="s">
        <v>5988</v>
      </c>
    </row>
    <row r="623" spans="1:33" x14ac:dyDescent="0.3">
      <c r="A623" s="4">
        <v>764</v>
      </c>
      <c r="B623" s="6" t="s">
        <v>5992</v>
      </c>
      <c r="C623" t="s">
        <v>1281</v>
      </c>
      <c r="D623" t="s">
        <v>6233</v>
      </c>
      <c r="E623" t="s">
        <v>6496</v>
      </c>
      <c r="F623" t="s">
        <v>6729</v>
      </c>
      <c r="G623" s="1"/>
      <c r="H623">
        <v>2021</v>
      </c>
      <c r="K623">
        <v>1353</v>
      </c>
      <c r="L623">
        <v>1357</v>
      </c>
      <c r="M623" t="s">
        <v>1285</v>
      </c>
      <c r="N623" t="s">
        <v>2830</v>
      </c>
      <c r="O623" t="s">
        <v>1287</v>
      </c>
      <c r="P623" t="s">
        <v>1288</v>
      </c>
      <c r="R623" t="str">
        <f>HYPERLINK("http://dx.doi.org/10.1109/ASE51524.2021.9678815","http://dx.doi.org/10.1109/ASE51524.2021.9678815")</f>
        <v>http://dx.doi.org/10.1109/ASE51524.2021.9678815</v>
      </c>
      <c r="S623" t="s">
        <v>7470</v>
      </c>
      <c r="AB623" s="1"/>
      <c r="AE623" t="s">
        <v>43</v>
      </c>
      <c r="AF623" t="s">
        <v>7607</v>
      </c>
      <c r="AG623" t="s">
        <v>5988</v>
      </c>
    </row>
    <row r="624" spans="1:33" x14ac:dyDescent="0.3">
      <c r="A624" s="3">
        <v>765</v>
      </c>
      <c r="B624" s="3" t="s">
        <v>5992</v>
      </c>
      <c r="C624" t="s">
        <v>6040</v>
      </c>
      <c r="D624" t="s">
        <v>6234</v>
      </c>
      <c r="E624" t="s">
        <v>6497</v>
      </c>
      <c r="F624" t="s">
        <v>6730</v>
      </c>
      <c r="G624" s="1"/>
      <c r="H624">
        <v>2019</v>
      </c>
      <c r="K624">
        <v>461</v>
      </c>
      <c r="L624">
        <v>472</v>
      </c>
      <c r="M624" t="s">
        <v>6957</v>
      </c>
      <c r="N624" t="s">
        <v>7195</v>
      </c>
      <c r="O624" t="s">
        <v>7355</v>
      </c>
      <c r="P624" t="s">
        <v>5153</v>
      </c>
      <c r="R624" t="str">
        <f>HYPERLINK("http://dx.doi.org/10.1007/978-3-030-10801-4_36","http://dx.doi.org/10.1007/978-3-030-10801-4_36")</f>
        <v>http://dx.doi.org/10.1007/978-3-030-10801-4_36</v>
      </c>
      <c r="S624" t="s">
        <v>7471</v>
      </c>
      <c r="AB624" s="1"/>
      <c r="AE624" t="s">
        <v>7615</v>
      </c>
      <c r="AF624" t="s">
        <v>7607</v>
      </c>
      <c r="AG624" t="s">
        <v>5988</v>
      </c>
    </row>
    <row r="625" spans="1:33" x14ac:dyDescent="0.3">
      <c r="A625" s="4">
        <v>766</v>
      </c>
      <c r="B625" s="6" t="s">
        <v>5992</v>
      </c>
      <c r="C625" t="s">
        <v>6041</v>
      </c>
      <c r="D625" t="s">
        <v>6235</v>
      </c>
      <c r="E625" t="s">
        <v>6498</v>
      </c>
      <c r="F625" t="s">
        <v>6691</v>
      </c>
      <c r="G625" s="1"/>
      <c r="H625">
        <v>2021</v>
      </c>
      <c r="K625" t="s">
        <v>2830</v>
      </c>
      <c r="L625" t="s">
        <v>2830</v>
      </c>
      <c r="M625" t="s">
        <v>6958</v>
      </c>
      <c r="N625" t="s">
        <v>2830</v>
      </c>
      <c r="O625" t="s">
        <v>2830</v>
      </c>
      <c r="P625" t="s">
        <v>5103</v>
      </c>
      <c r="R625" t="str">
        <f>HYPERLINK("http://dx.doi.org/10.3390/s21062039","http://dx.doi.org/10.3390/s21062039")</f>
        <v>http://dx.doi.org/10.3390/s21062039</v>
      </c>
      <c r="S625" t="s">
        <v>7472</v>
      </c>
      <c r="AB625" s="1"/>
      <c r="AE625" t="s">
        <v>5895</v>
      </c>
      <c r="AF625" t="s">
        <v>5981</v>
      </c>
      <c r="AG625" t="s">
        <v>5988</v>
      </c>
    </row>
    <row r="626" spans="1:33" x14ac:dyDescent="0.3">
      <c r="A626" s="3">
        <v>767</v>
      </c>
      <c r="B626" s="3" t="s">
        <v>5992</v>
      </c>
      <c r="C626" t="s">
        <v>3329</v>
      </c>
      <c r="D626" t="s">
        <v>6236</v>
      </c>
      <c r="E626" t="s">
        <v>6499</v>
      </c>
      <c r="F626" t="s">
        <v>6731</v>
      </c>
      <c r="G626" s="1"/>
      <c r="H626">
        <v>2018</v>
      </c>
      <c r="K626">
        <v>140</v>
      </c>
      <c r="L626">
        <v>150</v>
      </c>
      <c r="M626" t="s">
        <v>6959</v>
      </c>
      <c r="N626" t="s">
        <v>7236</v>
      </c>
      <c r="O626" t="s">
        <v>2830</v>
      </c>
      <c r="P626" t="s">
        <v>5162</v>
      </c>
      <c r="R626" t="str">
        <f>HYPERLINK("http://dx.doi.org/10.1016/j.chemolab.2018.03.006","http://dx.doi.org/10.1016/j.chemolab.2018.03.006")</f>
        <v>http://dx.doi.org/10.1016/j.chemolab.2018.03.006</v>
      </c>
      <c r="S626" t="s">
        <v>7473</v>
      </c>
      <c r="AB626" s="1"/>
      <c r="AE626" t="s">
        <v>7619</v>
      </c>
      <c r="AF626" t="s">
        <v>5981</v>
      </c>
      <c r="AG626" t="s">
        <v>5988</v>
      </c>
    </row>
    <row r="627" spans="1:33" x14ac:dyDescent="0.3">
      <c r="A627" s="4">
        <v>768</v>
      </c>
      <c r="B627" s="6" t="s">
        <v>5992</v>
      </c>
      <c r="C627" t="s">
        <v>6042</v>
      </c>
      <c r="D627" t="s">
        <v>6237</v>
      </c>
      <c r="E627" t="s">
        <v>6500</v>
      </c>
      <c r="F627" t="s">
        <v>6732</v>
      </c>
      <c r="G627" s="1"/>
      <c r="H627">
        <v>2015</v>
      </c>
      <c r="K627" t="s">
        <v>2830</v>
      </c>
      <c r="L627" t="s">
        <v>2830</v>
      </c>
      <c r="M627" t="s">
        <v>6960</v>
      </c>
      <c r="N627" t="s">
        <v>7202</v>
      </c>
      <c r="O627" t="s">
        <v>7356</v>
      </c>
      <c r="P627" t="s">
        <v>7127</v>
      </c>
      <c r="R627" t="str">
        <f>HYPERLINK("http://dx.doi.org/10.1117/12.2205963","http://dx.doi.org/10.1117/12.2205963")</f>
        <v>http://dx.doi.org/10.1117/12.2205963</v>
      </c>
      <c r="S627" t="s">
        <v>7474</v>
      </c>
      <c r="AB627" s="1"/>
      <c r="AE627" t="s">
        <v>7622</v>
      </c>
      <c r="AF627" t="s">
        <v>7607</v>
      </c>
      <c r="AG627" t="s">
        <v>5988</v>
      </c>
    </row>
    <row r="628" spans="1:33" x14ac:dyDescent="0.3">
      <c r="A628" s="3">
        <v>769</v>
      </c>
      <c r="B628" s="3" t="s">
        <v>5992</v>
      </c>
      <c r="C628" t="s">
        <v>6043</v>
      </c>
      <c r="D628" t="s">
        <v>6226</v>
      </c>
      <c r="E628" t="s">
        <v>6489</v>
      </c>
      <c r="F628" t="s">
        <v>6733</v>
      </c>
      <c r="G628" s="1"/>
      <c r="H628">
        <v>2020</v>
      </c>
      <c r="K628" t="s">
        <v>2830</v>
      </c>
      <c r="L628" t="s">
        <v>2830</v>
      </c>
      <c r="M628" t="s">
        <v>6961</v>
      </c>
      <c r="N628" t="s">
        <v>2830</v>
      </c>
      <c r="O628" t="s">
        <v>7357</v>
      </c>
      <c r="P628" t="s">
        <v>2830</v>
      </c>
      <c r="R628" t="s">
        <v>2830</v>
      </c>
      <c r="S628" t="s">
        <v>7475</v>
      </c>
      <c r="AB628" s="1"/>
      <c r="AE628" t="s">
        <v>7640</v>
      </c>
      <c r="AF628" t="s">
        <v>7607</v>
      </c>
      <c r="AG628" t="s">
        <v>5988</v>
      </c>
    </row>
    <row r="629" spans="1:33" x14ac:dyDescent="0.3">
      <c r="A629" s="4">
        <v>770</v>
      </c>
      <c r="B629" s="6" t="s">
        <v>5992</v>
      </c>
      <c r="C629" t="s">
        <v>3243</v>
      </c>
      <c r="D629" t="s">
        <v>6238</v>
      </c>
      <c r="E629" t="s">
        <v>6501</v>
      </c>
      <c r="F629" t="s">
        <v>6734</v>
      </c>
      <c r="G629" s="1"/>
      <c r="H629">
        <v>2021</v>
      </c>
      <c r="K629">
        <v>492</v>
      </c>
      <c r="L629">
        <v>501</v>
      </c>
      <c r="M629" t="s">
        <v>6962</v>
      </c>
      <c r="N629" t="s">
        <v>7237</v>
      </c>
      <c r="O629" t="s">
        <v>2830</v>
      </c>
      <c r="P629" t="s">
        <v>5114</v>
      </c>
      <c r="R629" t="str">
        <f>HYPERLINK("http://dx.doi.org/10.1016/j.procs.2021.01.265","http://dx.doi.org/10.1016/j.procs.2021.01.265")</f>
        <v>http://dx.doi.org/10.1016/j.procs.2021.01.265</v>
      </c>
      <c r="S629" t="s">
        <v>7476</v>
      </c>
      <c r="AB629" s="1"/>
      <c r="AE629" t="s">
        <v>7619</v>
      </c>
      <c r="AF629" t="s">
        <v>7607</v>
      </c>
      <c r="AG629" t="s">
        <v>5988</v>
      </c>
    </row>
    <row r="630" spans="1:33" x14ac:dyDescent="0.3">
      <c r="A630" s="3">
        <v>771</v>
      </c>
      <c r="B630" s="3" t="s">
        <v>5992</v>
      </c>
      <c r="C630" t="s">
        <v>2102</v>
      </c>
      <c r="D630" t="s">
        <v>6239</v>
      </c>
      <c r="E630" t="s">
        <v>6502</v>
      </c>
      <c r="F630" t="s">
        <v>6657</v>
      </c>
      <c r="G630" s="1"/>
      <c r="H630">
        <v>2021</v>
      </c>
      <c r="K630">
        <v>135266</v>
      </c>
      <c r="L630">
        <v>135284</v>
      </c>
      <c r="M630" t="s">
        <v>2103</v>
      </c>
      <c r="N630" t="s">
        <v>148</v>
      </c>
      <c r="O630" t="s">
        <v>2830</v>
      </c>
      <c r="P630" t="s">
        <v>2104</v>
      </c>
      <c r="R630" t="str">
        <f>HYPERLINK("http://dx.doi.org/10.1109/ACCESS.2021.3115819","http://dx.doi.org/10.1109/ACCESS.2021.3115819")</f>
        <v>http://dx.doi.org/10.1109/ACCESS.2021.3115819</v>
      </c>
      <c r="S630" t="s">
        <v>7477</v>
      </c>
      <c r="AB630" s="1"/>
      <c r="AE630" t="s">
        <v>7618</v>
      </c>
      <c r="AF630" t="s">
        <v>5981</v>
      </c>
      <c r="AG630" t="s">
        <v>5988</v>
      </c>
    </row>
    <row r="631" spans="1:33" x14ac:dyDescent="0.3">
      <c r="A631" s="4">
        <v>772</v>
      </c>
      <c r="B631" s="6" t="s">
        <v>5992</v>
      </c>
      <c r="C631" t="s">
        <v>3357</v>
      </c>
      <c r="D631" t="s">
        <v>6240</v>
      </c>
      <c r="E631" t="s">
        <v>6503</v>
      </c>
      <c r="F631" t="s">
        <v>6735</v>
      </c>
      <c r="G631" s="1"/>
      <c r="H631">
        <v>2016</v>
      </c>
      <c r="K631">
        <v>13</v>
      </c>
      <c r="L631">
        <v>33</v>
      </c>
      <c r="M631" t="s">
        <v>6963</v>
      </c>
      <c r="N631" t="s">
        <v>7238</v>
      </c>
      <c r="O631" t="s">
        <v>2830</v>
      </c>
      <c r="P631" t="s">
        <v>5185</v>
      </c>
      <c r="R631" t="str">
        <f>HYPERLINK("http://dx.doi.org/10.1016/j.is.2016.02.006","http://dx.doi.org/10.1016/j.is.2016.02.006")</f>
        <v>http://dx.doi.org/10.1016/j.is.2016.02.006</v>
      </c>
      <c r="S631" t="s">
        <v>7478</v>
      </c>
      <c r="AB631" s="1"/>
      <c r="AE631" t="s">
        <v>7617</v>
      </c>
      <c r="AF631" t="s">
        <v>5981</v>
      </c>
      <c r="AG631" t="s">
        <v>5988</v>
      </c>
    </row>
    <row r="632" spans="1:33" x14ac:dyDescent="0.3">
      <c r="A632" s="3">
        <v>773</v>
      </c>
      <c r="B632" s="3" t="s">
        <v>5992</v>
      </c>
      <c r="C632" t="s">
        <v>3298</v>
      </c>
      <c r="D632" t="s">
        <v>6241</v>
      </c>
      <c r="E632" t="s">
        <v>6504</v>
      </c>
      <c r="F632" t="s">
        <v>6736</v>
      </c>
      <c r="G632" s="1"/>
      <c r="H632">
        <v>2019</v>
      </c>
      <c r="K632">
        <v>18</v>
      </c>
      <c r="L632">
        <v>32</v>
      </c>
      <c r="M632" t="s">
        <v>6964</v>
      </c>
      <c r="N632" t="s">
        <v>7239</v>
      </c>
      <c r="O632" t="s">
        <v>2830</v>
      </c>
      <c r="P632" t="s">
        <v>5144</v>
      </c>
      <c r="R632" t="str">
        <f>HYPERLINK("http://dx.doi.org/10.1016/j.future.2018.10.016","http://dx.doi.org/10.1016/j.future.2018.10.016")</f>
        <v>http://dx.doi.org/10.1016/j.future.2018.10.016</v>
      </c>
      <c r="S632" t="s">
        <v>7479</v>
      </c>
      <c r="AB632" s="1"/>
      <c r="AE632" t="s">
        <v>7614</v>
      </c>
      <c r="AF632" t="s">
        <v>5981</v>
      </c>
      <c r="AG632" t="s">
        <v>5988</v>
      </c>
    </row>
    <row r="633" spans="1:33" x14ac:dyDescent="0.3">
      <c r="A633" s="4">
        <v>774</v>
      </c>
      <c r="B633" s="6" t="s">
        <v>5992</v>
      </c>
      <c r="C633" t="s">
        <v>1171</v>
      </c>
      <c r="D633" t="s">
        <v>6242</v>
      </c>
      <c r="E633" t="s">
        <v>6505</v>
      </c>
      <c r="F633" t="s">
        <v>6737</v>
      </c>
      <c r="G633" s="1"/>
      <c r="H633">
        <v>2021</v>
      </c>
      <c r="K633" t="s">
        <v>2830</v>
      </c>
      <c r="L633" t="s">
        <v>2830</v>
      </c>
      <c r="M633" t="s">
        <v>1175</v>
      </c>
      <c r="N633" t="s">
        <v>7240</v>
      </c>
      <c r="O633" t="s">
        <v>1177</v>
      </c>
      <c r="P633" t="s">
        <v>1178</v>
      </c>
      <c r="R633" t="str">
        <f>HYPERLINK("http://dx.doi.org/10.1109/IECON48115.2021.9589189","http://dx.doi.org/10.1109/IECON48115.2021.9589189")</f>
        <v>http://dx.doi.org/10.1109/IECON48115.2021.9589189</v>
      </c>
      <c r="S633" t="s">
        <v>7480</v>
      </c>
      <c r="AB633" s="1"/>
      <c r="AE633" t="s">
        <v>43</v>
      </c>
      <c r="AF633" t="s">
        <v>7607</v>
      </c>
      <c r="AG633" t="s">
        <v>5988</v>
      </c>
    </row>
    <row r="634" spans="1:33" x14ac:dyDescent="0.3">
      <c r="A634" s="3">
        <v>775</v>
      </c>
      <c r="B634" s="3" t="s">
        <v>5992</v>
      </c>
      <c r="C634" t="s">
        <v>2645</v>
      </c>
      <c r="D634" t="s">
        <v>6243</v>
      </c>
      <c r="E634" t="s">
        <v>6506</v>
      </c>
      <c r="F634" t="s">
        <v>6738</v>
      </c>
      <c r="G634" s="1"/>
      <c r="H634">
        <v>2022</v>
      </c>
      <c r="K634">
        <v>926</v>
      </c>
      <c r="L634">
        <v>937</v>
      </c>
      <c r="M634" t="s">
        <v>6965</v>
      </c>
      <c r="N634" t="s">
        <v>7241</v>
      </c>
      <c r="O634" t="s">
        <v>2830</v>
      </c>
      <c r="P634" t="s">
        <v>2651</v>
      </c>
      <c r="R634" t="str">
        <f>HYPERLINK("http://dx.doi.org/10.1109/TVLSI.2022.3171174","http://dx.doi.org/10.1109/TVLSI.2022.3171174")</f>
        <v>http://dx.doi.org/10.1109/TVLSI.2022.3171174</v>
      </c>
      <c r="S634" t="s">
        <v>7481</v>
      </c>
      <c r="AB634" s="1"/>
      <c r="AE634" t="s">
        <v>7618</v>
      </c>
      <c r="AF634" t="s">
        <v>5981</v>
      </c>
      <c r="AG634" t="s">
        <v>5988</v>
      </c>
    </row>
    <row r="635" spans="1:33" x14ac:dyDescent="0.3">
      <c r="A635" s="4">
        <v>776</v>
      </c>
      <c r="B635" s="6" t="s">
        <v>5992</v>
      </c>
      <c r="C635" t="s">
        <v>789</v>
      </c>
      <c r="D635" t="s">
        <v>6244</v>
      </c>
      <c r="E635" t="s">
        <v>6507</v>
      </c>
      <c r="F635" t="s">
        <v>6739</v>
      </c>
      <c r="G635" s="1"/>
      <c r="H635">
        <v>2022</v>
      </c>
      <c r="K635">
        <v>40</v>
      </c>
      <c r="L635">
        <v>48</v>
      </c>
      <c r="M635" t="s">
        <v>6966</v>
      </c>
      <c r="N635" t="s">
        <v>794</v>
      </c>
      <c r="O635" t="s">
        <v>795</v>
      </c>
      <c r="P635" t="s">
        <v>796</v>
      </c>
      <c r="R635" t="str">
        <f>HYPERLINK("http://dx.doi.org/10.1109/ICSTW55395.2022.00021","http://dx.doi.org/10.1109/ICSTW55395.2022.00021")</f>
        <v>http://dx.doi.org/10.1109/ICSTW55395.2022.00021</v>
      </c>
      <c r="S635" t="s">
        <v>7482</v>
      </c>
      <c r="AB635" s="1"/>
      <c r="AE635" t="s">
        <v>7612</v>
      </c>
      <c r="AF635" t="s">
        <v>7607</v>
      </c>
      <c r="AG635" t="s">
        <v>5988</v>
      </c>
    </row>
    <row r="636" spans="1:33" x14ac:dyDescent="0.3">
      <c r="A636" s="3">
        <v>777</v>
      </c>
      <c r="B636" s="3" t="s">
        <v>5992</v>
      </c>
      <c r="C636" t="s">
        <v>658</v>
      </c>
      <c r="D636" t="s">
        <v>6245</v>
      </c>
      <c r="E636" t="s">
        <v>6508</v>
      </c>
      <c r="F636" t="s">
        <v>6740</v>
      </c>
      <c r="G636" s="1"/>
      <c r="H636">
        <v>2020</v>
      </c>
      <c r="K636" t="s">
        <v>2830</v>
      </c>
      <c r="L636" t="s">
        <v>2830</v>
      </c>
      <c r="M636" t="s">
        <v>662</v>
      </c>
      <c r="N636" t="s">
        <v>7242</v>
      </c>
      <c r="O636" t="s">
        <v>664</v>
      </c>
      <c r="P636" t="s">
        <v>2830</v>
      </c>
      <c r="R636" t="s">
        <v>2830</v>
      </c>
      <c r="S636" t="s">
        <v>7483</v>
      </c>
      <c r="AB636" s="1"/>
      <c r="AE636" t="s">
        <v>43</v>
      </c>
      <c r="AF636" t="s">
        <v>7607</v>
      </c>
      <c r="AG636" t="s">
        <v>5988</v>
      </c>
    </row>
    <row r="637" spans="1:33" x14ac:dyDescent="0.3">
      <c r="A637" s="4">
        <v>778</v>
      </c>
      <c r="B637" s="6" t="s">
        <v>5992</v>
      </c>
      <c r="C637" t="s">
        <v>6044</v>
      </c>
      <c r="D637" t="s">
        <v>6246</v>
      </c>
      <c r="E637" t="s">
        <v>6509</v>
      </c>
      <c r="F637" t="s">
        <v>6726</v>
      </c>
      <c r="G637" s="1"/>
      <c r="H637">
        <v>2018</v>
      </c>
      <c r="K637">
        <v>258</v>
      </c>
      <c r="L637">
        <v>266</v>
      </c>
      <c r="M637" t="s">
        <v>6967</v>
      </c>
      <c r="N637" t="s">
        <v>7233</v>
      </c>
      <c r="O637" t="s">
        <v>2830</v>
      </c>
      <c r="P637" t="s">
        <v>7128</v>
      </c>
      <c r="R637" t="str">
        <f>HYPERLINK("http://dx.doi.org/10.1016/j.compind.2018.04.020","http://dx.doi.org/10.1016/j.compind.2018.04.020")</f>
        <v>http://dx.doi.org/10.1016/j.compind.2018.04.020</v>
      </c>
      <c r="S637" t="s">
        <v>7484</v>
      </c>
      <c r="AB637" s="1"/>
      <c r="AE637" t="s">
        <v>7619</v>
      </c>
      <c r="AF637" t="s">
        <v>5981</v>
      </c>
      <c r="AG637" t="s">
        <v>5988</v>
      </c>
    </row>
    <row r="638" spans="1:33" x14ac:dyDescent="0.3">
      <c r="A638" s="3">
        <v>779</v>
      </c>
      <c r="B638" s="3" t="s">
        <v>5992</v>
      </c>
      <c r="C638" t="s">
        <v>6045</v>
      </c>
      <c r="D638" t="s">
        <v>6247</v>
      </c>
      <c r="E638" t="s">
        <v>6510</v>
      </c>
      <c r="F638" t="s">
        <v>6741</v>
      </c>
      <c r="G638" s="1"/>
      <c r="H638">
        <v>2018</v>
      </c>
      <c r="K638">
        <v>1052</v>
      </c>
      <c r="L638">
        <v>1062</v>
      </c>
      <c r="M638" t="s">
        <v>62</v>
      </c>
      <c r="N638" t="s">
        <v>7243</v>
      </c>
      <c r="O638" t="s">
        <v>64</v>
      </c>
      <c r="P638" t="s">
        <v>65</v>
      </c>
      <c r="R638" t="str">
        <f>HYPERLINK("http://dx.doi.org/10.1109/ICDCS.2018.00105","http://dx.doi.org/10.1109/ICDCS.2018.00105")</f>
        <v>http://dx.doi.org/10.1109/ICDCS.2018.00105</v>
      </c>
      <c r="S638" t="s">
        <v>2830</v>
      </c>
      <c r="AB638" s="1"/>
      <c r="AE638" t="s">
        <v>43</v>
      </c>
      <c r="AF638" t="s">
        <v>7607</v>
      </c>
      <c r="AG638" t="s">
        <v>5988</v>
      </c>
    </row>
    <row r="639" spans="1:33" x14ac:dyDescent="0.3">
      <c r="A639" s="4">
        <v>780</v>
      </c>
      <c r="B639" s="6" t="s">
        <v>5992</v>
      </c>
      <c r="C639" t="s">
        <v>3262</v>
      </c>
      <c r="D639" t="s">
        <v>6248</v>
      </c>
      <c r="E639" t="s">
        <v>6511</v>
      </c>
      <c r="F639" t="s">
        <v>6742</v>
      </c>
      <c r="G639" s="1"/>
      <c r="H639">
        <v>2020</v>
      </c>
      <c r="K639" t="s">
        <v>2830</v>
      </c>
      <c r="L639" t="s">
        <v>2830</v>
      </c>
      <c r="M639" t="s">
        <v>6968</v>
      </c>
      <c r="N639" t="s">
        <v>2830</v>
      </c>
      <c r="O639" t="s">
        <v>2830</v>
      </c>
      <c r="P639" t="s">
        <v>7129</v>
      </c>
      <c r="R639" t="str">
        <f>HYPERLINK("http://dx.doi.org/10.1145/3392149","http://dx.doi.org/10.1145/3392149")</f>
        <v>http://dx.doi.org/10.1145/3392149</v>
      </c>
      <c r="S639" t="s">
        <v>7485</v>
      </c>
      <c r="AB639" s="1"/>
      <c r="AE639" t="s">
        <v>7621</v>
      </c>
      <c r="AF639" t="s">
        <v>5981</v>
      </c>
      <c r="AG639" t="s">
        <v>5988</v>
      </c>
    </row>
    <row r="640" spans="1:33" x14ac:dyDescent="0.3">
      <c r="A640" s="3">
        <v>781</v>
      </c>
      <c r="B640" s="3" t="s">
        <v>5992</v>
      </c>
      <c r="C640" t="s">
        <v>500</v>
      </c>
      <c r="D640" t="s">
        <v>6249</v>
      </c>
      <c r="E640" t="s">
        <v>6512</v>
      </c>
      <c r="F640" t="s">
        <v>6743</v>
      </c>
      <c r="G640" s="1"/>
      <c r="H640">
        <v>2019</v>
      </c>
      <c r="K640">
        <v>6313</v>
      </c>
      <c r="L640">
        <v>6323</v>
      </c>
      <c r="M640" t="s">
        <v>6969</v>
      </c>
      <c r="N640" t="s">
        <v>7244</v>
      </c>
      <c r="O640" t="s">
        <v>2830</v>
      </c>
      <c r="P640" t="s">
        <v>506</v>
      </c>
      <c r="R640" t="str">
        <f>HYPERLINK("http://dx.doi.org/10.1109/TIA.2019.2928500","http://dx.doi.org/10.1109/TIA.2019.2928500")</f>
        <v>http://dx.doi.org/10.1109/TIA.2019.2928500</v>
      </c>
      <c r="S640" t="s">
        <v>7486</v>
      </c>
      <c r="AB640" s="1"/>
      <c r="AE640" t="s">
        <v>7618</v>
      </c>
      <c r="AF640" t="s">
        <v>7609</v>
      </c>
      <c r="AG640" t="s">
        <v>5988</v>
      </c>
    </row>
    <row r="641" spans="1:33" x14ac:dyDescent="0.3">
      <c r="A641" s="4">
        <v>782</v>
      </c>
      <c r="B641" s="6" t="s">
        <v>5992</v>
      </c>
      <c r="C641" t="s">
        <v>3240</v>
      </c>
      <c r="D641" t="s">
        <v>6250</v>
      </c>
      <c r="E641" t="s">
        <v>6513</v>
      </c>
      <c r="F641" t="s">
        <v>6744</v>
      </c>
      <c r="G641" s="1"/>
      <c r="H641">
        <v>2021</v>
      </c>
      <c r="K641">
        <v>150</v>
      </c>
      <c r="L641">
        <v>161</v>
      </c>
      <c r="M641" t="s">
        <v>6970</v>
      </c>
      <c r="N641" t="s">
        <v>7195</v>
      </c>
      <c r="O641" t="s">
        <v>7358</v>
      </c>
      <c r="P641" t="s">
        <v>5111</v>
      </c>
      <c r="R641" t="str">
        <f>HYPERLINK("http://dx.doi.org/10.1007/978-3-030-76352-7_18","http://dx.doi.org/10.1007/978-3-030-76352-7_18")</f>
        <v>http://dx.doi.org/10.1007/978-3-030-76352-7_18</v>
      </c>
      <c r="S641" t="s">
        <v>7487</v>
      </c>
      <c r="AB641" s="1"/>
      <c r="AE641" t="s">
        <v>7615</v>
      </c>
      <c r="AF641" t="s">
        <v>7607</v>
      </c>
      <c r="AG641" t="s">
        <v>5988</v>
      </c>
    </row>
    <row r="642" spans="1:33" x14ac:dyDescent="0.3">
      <c r="A642" s="3">
        <v>783</v>
      </c>
      <c r="B642" s="3" t="s">
        <v>5992</v>
      </c>
      <c r="C642" t="s">
        <v>6046</v>
      </c>
      <c r="D642" t="s">
        <v>6251</v>
      </c>
      <c r="E642" t="s">
        <v>6514</v>
      </c>
      <c r="F642" t="s">
        <v>6745</v>
      </c>
      <c r="G642" s="1"/>
      <c r="H642">
        <v>2016</v>
      </c>
      <c r="K642">
        <v>1573</v>
      </c>
      <c r="L642">
        <v>1582</v>
      </c>
      <c r="M642" t="s">
        <v>6971</v>
      </c>
      <c r="N642" t="s">
        <v>2830</v>
      </c>
      <c r="O642" t="s">
        <v>7359</v>
      </c>
      <c r="P642" t="s">
        <v>5183</v>
      </c>
      <c r="R642" t="str">
        <f>HYPERLINK("http://dx.doi.org/10.1145/2983323.2983358","http://dx.doi.org/10.1145/2983323.2983358")</f>
        <v>http://dx.doi.org/10.1145/2983323.2983358</v>
      </c>
      <c r="S642" t="s">
        <v>7488</v>
      </c>
      <c r="AB642" s="1"/>
      <c r="AE642" t="s">
        <v>7621</v>
      </c>
      <c r="AF642" t="s">
        <v>7607</v>
      </c>
      <c r="AG642" t="s">
        <v>5988</v>
      </c>
    </row>
    <row r="643" spans="1:33" x14ac:dyDescent="0.3">
      <c r="A643" s="3">
        <v>785</v>
      </c>
      <c r="B643" s="3" t="s">
        <v>5992</v>
      </c>
      <c r="C643" t="s">
        <v>3163</v>
      </c>
      <c r="D643" t="s">
        <v>6253</v>
      </c>
      <c r="E643" t="s">
        <v>6515</v>
      </c>
      <c r="F643" t="s">
        <v>6726</v>
      </c>
      <c r="G643" s="1"/>
      <c r="H643">
        <v>2022</v>
      </c>
      <c r="K643" t="s">
        <v>2830</v>
      </c>
      <c r="L643" t="s">
        <v>2830</v>
      </c>
      <c r="M643" t="s">
        <v>6972</v>
      </c>
      <c r="N643" t="s">
        <v>7233</v>
      </c>
      <c r="O643" t="s">
        <v>2830</v>
      </c>
      <c r="P643" t="s">
        <v>5052</v>
      </c>
      <c r="R643" t="str">
        <f>HYPERLINK("http://dx.doi.org/10.1016/j.compind.2022.103741","http://dx.doi.org/10.1016/j.compind.2022.103741")</f>
        <v>http://dx.doi.org/10.1016/j.compind.2022.103741</v>
      </c>
      <c r="S643" t="s">
        <v>7489</v>
      </c>
      <c r="AB643" s="1"/>
      <c r="AE643" t="s">
        <v>7614</v>
      </c>
      <c r="AF643" t="s">
        <v>5981</v>
      </c>
      <c r="AG643" t="s">
        <v>5988</v>
      </c>
    </row>
    <row r="644" spans="1:33" x14ac:dyDescent="0.3">
      <c r="A644" s="3">
        <v>787</v>
      </c>
      <c r="B644" s="3" t="s">
        <v>5992</v>
      </c>
      <c r="C644" t="s">
        <v>6047</v>
      </c>
      <c r="D644" t="s">
        <v>6255</v>
      </c>
      <c r="E644" t="s">
        <v>6517</v>
      </c>
      <c r="F644" t="s">
        <v>6748</v>
      </c>
      <c r="G644" s="1"/>
      <c r="H644">
        <v>2017</v>
      </c>
      <c r="K644">
        <v>432</v>
      </c>
      <c r="L644">
        <v>436</v>
      </c>
      <c r="M644" t="s">
        <v>6974</v>
      </c>
      <c r="N644" t="s">
        <v>2830</v>
      </c>
      <c r="O644" t="s">
        <v>7362</v>
      </c>
      <c r="P644" t="s">
        <v>7130</v>
      </c>
      <c r="R644" t="str">
        <f>HYPERLINK("http://dx.doi.org/10.1109/ICMLA.2017.0-123","http://dx.doi.org/10.1109/ICMLA.2017.0-123")</f>
        <v>http://dx.doi.org/10.1109/ICMLA.2017.0-123</v>
      </c>
      <c r="S644" t="s">
        <v>7491</v>
      </c>
      <c r="AB644" s="1"/>
      <c r="AE644" t="s">
        <v>43</v>
      </c>
      <c r="AF644" t="s">
        <v>7607</v>
      </c>
      <c r="AG644" t="s">
        <v>5988</v>
      </c>
    </row>
    <row r="645" spans="1:33" x14ac:dyDescent="0.3">
      <c r="A645" s="4">
        <v>788</v>
      </c>
      <c r="B645" s="6" t="s">
        <v>5992</v>
      </c>
      <c r="C645" t="s">
        <v>3279</v>
      </c>
      <c r="D645" t="s">
        <v>6256</v>
      </c>
      <c r="E645" t="s">
        <v>2830</v>
      </c>
      <c r="F645" t="s">
        <v>6749</v>
      </c>
      <c r="G645" s="1"/>
      <c r="H645">
        <v>2020</v>
      </c>
      <c r="K645" t="s">
        <v>2830</v>
      </c>
      <c r="L645" t="s">
        <v>2830</v>
      </c>
      <c r="M645" t="s">
        <v>6975</v>
      </c>
      <c r="N645" t="s">
        <v>7202</v>
      </c>
      <c r="O645" t="s">
        <v>7363</v>
      </c>
      <c r="P645" t="s">
        <v>5134</v>
      </c>
      <c r="R645" t="str">
        <f>HYPERLINK("http://dx.doi.org/10.1117/12.2558947","http://dx.doi.org/10.1117/12.2558947")</f>
        <v>http://dx.doi.org/10.1117/12.2558947</v>
      </c>
      <c r="S645" t="s">
        <v>7492</v>
      </c>
      <c r="AB645" s="1"/>
      <c r="AE645" t="s">
        <v>7622</v>
      </c>
      <c r="AF645" t="s">
        <v>7607</v>
      </c>
      <c r="AG645" t="s">
        <v>5988</v>
      </c>
    </row>
    <row r="646" spans="1:33" x14ac:dyDescent="0.3">
      <c r="A646" s="3">
        <v>789</v>
      </c>
      <c r="B646" s="3" t="s">
        <v>5992</v>
      </c>
      <c r="C646" t="s">
        <v>6048</v>
      </c>
      <c r="D646" t="s">
        <v>6257</v>
      </c>
      <c r="E646" t="s">
        <v>6518</v>
      </c>
      <c r="F646" t="s">
        <v>6750</v>
      </c>
      <c r="G646" s="1"/>
      <c r="H646">
        <v>2018</v>
      </c>
      <c r="K646">
        <v>273</v>
      </c>
      <c r="L646">
        <v>284</v>
      </c>
      <c r="M646" t="s">
        <v>6976</v>
      </c>
      <c r="N646" t="s">
        <v>7245</v>
      </c>
      <c r="O646" t="s">
        <v>7364</v>
      </c>
      <c r="P646" t="s">
        <v>5169</v>
      </c>
      <c r="R646" t="str">
        <f>HYPERLINK("http://dx.doi.org/10.1007/978-3-319-74030-0_20","http://dx.doi.org/10.1007/978-3-319-74030-0_20")</f>
        <v>http://dx.doi.org/10.1007/978-3-319-74030-0_20</v>
      </c>
      <c r="S646" t="s">
        <v>7493</v>
      </c>
      <c r="AB646" s="1"/>
      <c r="AE646" t="s">
        <v>7623</v>
      </c>
      <c r="AF646" t="s">
        <v>7607</v>
      </c>
      <c r="AG646" t="s">
        <v>5988</v>
      </c>
    </row>
    <row r="647" spans="1:33" x14ac:dyDescent="0.3">
      <c r="A647" s="4">
        <v>790</v>
      </c>
      <c r="B647" s="6" t="s">
        <v>5992</v>
      </c>
      <c r="C647" t="s">
        <v>1543</v>
      </c>
      <c r="D647" t="s">
        <v>6258</v>
      </c>
      <c r="E647" t="s">
        <v>6519</v>
      </c>
      <c r="F647" t="s">
        <v>6751</v>
      </c>
      <c r="G647" s="1"/>
      <c r="H647">
        <v>2020</v>
      </c>
      <c r="K647">
        <v>889</v>
      </c>
      <c r="L647">
        <v>896</v>
      </c>
      <c r="M647" t="s">
        <v>1547</v>
      </c>
      <c r="N647" t="s">
        <v>7215</v>
      </c>
      <c r="O647" t="s">
        <v>1549</v>
      </c>
      <c r="P647" t="s">
        <v>2830</v>
      </c>
      <c r="R647" t="s">
        <v>2830</v>
      </c>
      <c r="S647" t="s">
        <v>7494</v>
      </c>
      <c r="AB647" s="1"/>
      <c r="AE647" t="s">
        <v>43</v>
      </c>
      <c r="AF647" t="s">
        <v>7607</v>
      </c>
      <c r="AG647" t="s">
        <v>5988</v>
      </c>
    </row>
    <row r="648" spans="1:33" x14ac:dyDescent="0.3">
      <c r="A648" s="3">
        <v>791</v>
      </c>
      <c r="B648" s="3" t="s">
        <v>5992</v>
      </c>
      <c r="C648" t="s">
        <v>671</v>
      </c>
      <c r="D648" t="s">
        <v>6259</v>
      </c>
      <c r="E648" t="s">
        <v>6520</v>
      </c>
      <c r="F648" t="s">
        <v>6716</v>
      </c>
      <c r="G648" s="1"/>
      <c r="H648">
        <v>2022</v>
      </c>
      <c r="K648">
        <v>3114</v>
      </c>
      <c r="L648">
        <v>3125</v>
      </c>
      <c r="M648" t="s">
        <v>674</v>
      </c>
      <c r="N648" t="s">
        <v>7227</v>
      </c>
      <c r="O648" t="s">
        <v>2830</v>
      </c>
      <c r="P648" t="s">
        <v>675</v>
      </c>
      <c r="R648" t="str">
        <f>HYPERLINK("http://dx.doi.org/10.1109/TII.2021.3103005","http://dx.doi.org/10.1109/TII.2021.3103005")</f>
        <v>http://dx.doi.org/10.1109/TII.2021.3103005</v>
      </c>
      <c r="S648" t="s">
        <v>7495</v>
      </c>
      <c r="AB648" s="1"/>
      <c r="AE648" t="s">
        <v>7618</v>
      </c>
      <c r="AF648" t="s">
        <v>5981</v>
      </c>
      <c r="AG648" t="s">
        <v>5988</v>
      </c>
    </row>
    <row r="649" spans="1:33" x14ac:dyDescent="0.3">
      <c r="A649" s="3">
        <v>793</v>
      </c>
      <c r="B649" s="3" t="s">
        <v>5992</v>
      </c>
      <c r="C649" t="s">
        <v>6049</v>
      </c>
      <c r="D649" t="s">
        <v>6261</v>
      </c>
      <c r="E649" t="s">
        <v>6522</v>
      </c>
      <c r="F649" t="s">
        <v>6753</v>
      </c>
      <c r="G649" s="1"/>
      <c r="H649">
        <v>2012</v>
      </c>
      <c r="K649">
        <v>1052</v>
      </c>
      <c r="L649">
        <v>1056</v>
      </c>
      <c r="M649" t="s">
        <v>6978</v>
      </c>
      <c r="N649" t="s">
        <v>7237</v>
      </c>
      <c r="O649" t="s">
        <v>2830</v>
      </c>
      <c r="P649" t="s">
        <v>5211</v>
      </c>
      <c r="R649" t="str">
        <f>HYPERLINK("http://dx.doi.org/10.1016/j.procs.2012.06.147","http://dx.doi.org/10.1016/j.procs.2012.06.147")</f>
        <v>http://dx.doi.org/10.1016/j.procs.2012.06.147</v>
      </c>
      <c r="S649" t="s">
        <v>7496</v>
      </c>
      <c r="AB649" s="1"/>
      <c r="AE649" t="s">
        <v>7619</v>
      </c>
      <c r="AF649" t="s">
        <v>7607</v>
      </c>
      <c r="AG649" t="s">
        <v>5988</v>
      </c>
    </row>
    <row r="650" spans="1:33" x14ac:dyDescent="0.3">
      <c r="A650" s="4">
        <v>794</v>
      </c>
      <c r="B650" s="6" t="s">
        <v>5992</v>
      </c>
      <c r="C650" t="s">
        <v>6050</v>
      </c>
      <c r="D650" t="s">
        <v>6262</v>
      </c>
      <c r="E650" t="s">
        <v>2830</v>
      </c>
      <c r="F650" t="s">
        <v>6754</v>
      </c>
      <c r="G650" s="1"/>
      <c r="H650">
        <v>2022</v>
      </c>
      <c r="K650" t="s">
        <v>2830</v>
      </c>
      <c r="L650" t="s">
        <v>2830</v>
      </c>
      <c r="M650" t="s">
        <v>6979</v>
      </c>
      <c r="N650" t="s">
        <v>7246</v>
      </c>
      <c r="O650" t="s">
        <v>2830</v>
      </c>
      <c r="P650" t="s">
        <v>7131</v>
      </c>
      <c r="R650" t="str">
        <f>HYPERLINK("http://dx.doi.org/10.4018/IJIRR.298647","http://dx.doi.org/10.4018/IJIRR.298647")</f>
        <v>http://dx.doi.org/10.4018/IJIRR.298647</v>
      </c>
      <c r="S650" t="s">
        <v>7497</v>
      </c>
      <c r="AB650" s="1"/>
      <c r="AE650" t="s">
        <v>7642</v>
      </c>
      <c r="AF650" t="s">
        <v>5981</v>
      </c>
      <c r="AG650" t="s">
        <v>5988</v>
      </c>
    </row>
    <row r="651" spans="1:33" x14ac:dyDescent="0.3">
      <c r="A651" s="3">
        <v>795</v>
      </c>
      <c r="B651" s="3" t="s">
        <v>5992</v>
      </c>
      <c r="C651" t="s">
        <v>3251</v>
      </c>
      <c r="D651" t="s">
        <v>6263</v>
      </c>
      <c r="E651" t="s">
        <v>6523</v>
      </c>
      <c r="F651" t="s">
        <v>6755</v>
      </c>
      <c r="G651" s="1"/>
      <c r="H651">
        <v>2020</v>
      </c>
      <c r="K651" t="s">
        <v>2830</v>
      </c>
      <c r="L651" t="s">
        <v>2830</v>
      </c>
      <c r="M651" t="s">
        <v>6980</v>
      </c>
      <c r="N651" t="s">
        <v>7247</v>
      </c>
      <c r="O651" t="s">
        <v>2830</v>
      </c>
      <c r="P651" t="s">
        <v>5116</v>
      </c>
      <c r="R651" t="str">
        <f>HYPERLINK("http://dx.doi.org/10.1016/j.datak.2020.101850","http://dx.doi.org/10.1016/j.datak.2020.101850")</f>
        <v>http://dx.doi.org/10.1016/j.datak.2020.101850</v>
      </c>
      <c r="S651" t="s">
        <v>2830</v>
      </c>
      <c r="AB651" s="1"/>
      <c r="AE651" t="s">
        <v>7614</v>
      </c>
      <c r="AF651" t="s">
        <v>5981</v>
      </c>
      <c r="AG651" t="s">
        <v>5988</v>
      </c>
    </row>
    <row r="652" spans="1:33" x14ac:dyDescent="0.3">
      <c r="A652" s="3">
        <v>797</v>
      </c>
      <c r="B652" s="3" t="s">
        <v>5992</v>
      </c>
      <c r="C652" t="s">
        <v>6052</v>
      </c>
      <c r="D652" t="s">
        <v>6265</v>
      </c>
      <c r="E652" t="s">
        <v>6525</v>
      </c>
      <c r="F652" t="s">
        <v>6757</v>
      </c>
      <c r="G652" s="1"/>
      <c r="H652">
        <v>2019</v>
      </c>
      <c r="K652">
        <v>646</v>
      </c>
      <c r="L652">
        <v>652</v>
      </c>
      <c r="M652" t="s">
        <v>6982</v>
      </c>
      <c r="N652" t="s">
        <v>7248</v>
      </c>
      <c r="O652" t="s">
        <v>2830</v>
      </c>
      <c r="P652" t="s">
        <v>7133</v>
      </c>
      <c r="R652" t="str">
        <f>HYPERLINK("http://dx.doi.org/10.1016/j.eng.2019.03.012","http://dx.doi.org/10.1016/j.eng.2019.03.012")</f>
        <v>http://dx.doi.org/10.1016/j.eng.2019.03.012</v>
      </c>
      <c r="S652" t="s">
        <v>7498</v>
      </c>
      <c r="AB652" s="1"/>
      <c r="AE652" t="s">
        <v>7614</v>
      </c>
      <c r="AF652" t="s">
        <v>5981</v>
      </c>
      <c r="AG652" t="s">
        <v>5988</v>
      </c>
    </row>
    <row r="653" spans="1:33" x14ac:dyDescent="0.3">
      <c r="A653" s="4">
        <v>798</v>
      </c>
      <c r="B653" s="6" t="s">
        <v>5992</v>
      </c>
      <c r="C653" t="s">
        <v>3215</v>
      </c>
      <c r="D653" t="s">
        <v>6266</v>
      </c>
      <c r="E653" t="s">
        <v>6526</v>
      </c>
      <c r="F653" t="s">
        <v>6758</v>
      </c>
      <c r="G653" s="1"/>
      <c r="H653">
        <v>2021</v>
      </c>
      <c r="K653" t="s">
        <v>2830</v>
      </c>
      <c r="L653" t="s">
        <v>2830</v>
      </c>
      <c r="M653" t="s">
        <v>6983</v>
      </c>
      <c r="N653" t="s">
        <v>7249</v>
      </c>
      <c r="O653" t="s">
        <v>2830</v>
      </c>
      <c r="P653" t="s">
        <v>5095</v>
      </c>
      <c r="R653" t="str">
        <f>HYPERLINK("http://dx.doi.org/10.1016/j.petrol.2021.108845","http://dx.doi.org/10.1016/j.petrol.2021.108845")</f>
        <v>http://dx.doi.org/10.1016/j.petrol.2021.108845</v>
      </c>
      <c r="S653" t="s">
        <v>7499</v>
      </c>
      <c r="AB653" s="1"/>
      <c r="AE653" t="s">
        <v>7614</v>
      </c>
      <c r="AF653" t="s">
        <v>5981</v>
      </c>
      <c r="AG653" t="s">
        <v>5988</v>
      </c>
    </row>
    <row r="654" spans="1:33" x14ac:dyDescent="0.3">
      <c r="A654" s="3">
        <v>799</v>
      </c>
      <c r="B654" s="3" t="s">
        <v>5992</v>
      </c>
      <c r="C654" t="s">
        <v>6053</v>
      </c>
      <c r="D654" t="s">
        <v>6267</v>
      </c>
      <c r="E654" t="s">
        <v>6527</v>
      </c>
      <c r="F654" t="s">
        <v>6759</v>
      </c>
      <c r="G654" s="1"/>
      <c r="H654">
        <v>2019</v>
      </c>
      <c r="K654">
        <v>1942</v>
      </c>
      <c r="L654">
        <v>1945</v>
      </c>
      <c r="M654" t="s">
        <v>6984</v>
      </c>
      <c r="N654" t="s">
        <v>7250</v>
      </c>
      <c r="O654" t="s">
        <v>2830</v>
      </c>
      <c r="P654" t="s">
        <v>5166</v>
      </c>
      <c r="R654" t="str">
        <f>HYPERLINK("http://dx.doi.org/10.14778/3352063.3352105","http://dx.doi.org/10.14778/3352063.3352105")</f>
        <v>http://dx.doi.org/10.14778/3352063.3352105</v>
      </c>
      <c r="S654" t="s">
        <v>2830</v>
      </c>
      <c r="AB654" s="1"/>
      <c r="AE654" t="s">
        <v>7621</v>
      </c>
      <c r="AF654" t="s">
        <v>5981</v>
      </c>
      <c r="AG654" t="s">
        <v>5988</v>
      </c>
    </row>
    <row r="655" spans="1:33" x14ac:dyDescent="0.3">
      <c r="A655" s="4">
        <v>800</v>
      </c>
      <c r="B655" s="6" t="s">
        <v>5992</v>
      </c>
      <c r="C655" t="s">
        <v>2031</v>
      </c>
      <c r="D655" t="s">
        <v>6268</v>
      </c>
      <c r="E655" t="s">
        <v>6528</v>
      </c>
      <c r="F655" t="s">
        <v>6760</v>
      </c>
      <c r="G655" s="1"/>
      <c r="H655">
        <v>2020</v>
      </c>
      <c r="K655">
        <v>1092</v>
      </c>
      <c r="L655">
        <v>1101</v>
      </c>
      <c r="M655" t="s">
        <v>6985</v>
      </c>
      <c r="N655" t="s">
        <v>2036</v>
      </c>
      <c r="O655" t="s">
        <v>2037</v>
      </c>
      <c r="P655" t="s">
        <v>2038</v>
      </c>
      <c r="R655" t="str">
        <f>HYPERLINK("http://dx.doi.org/10.1109/IPDPS47924.2020.00115","http://dx.doi.org/10.1109/IPDPS47924.2020.00115")</f>
        <v>http://dx.doi.org/10.1109/IPDPS47924.2020.00115</v>
      </c>
      <c r="S655" t="s">
        <v>7500</v>
      </c>
      <c r="AB655" s="1"/>
      <c r="AE655" t="s">
        <v>43</v>
      </c>
      <c r="AF655" t="s">
        <v>7607</v>
      </c>
      <c r="AG655" t="s">
        <v>5988</v>
      </c>
    </row>
    <row r="656" spans="1:33" x14ac:dyDescent="0.3">
      <c r="A656" s="3">
        <v>801</v>
      </c>
      <c r="B656" s="3" t="s">
        <v>5992</v>
      </c>
      <c r="C656" t="s">
        <v>2463</v>
      </c>
      <c r="D656" t="s">
        <v>6269</v>
      </c>
      <c r="E656" t="s">
        <v>6529</v>
      </c>
      <c r="F656" t="s">
        <v>6761</v>
      </c>
      <c r="G656" s="1"/>
      <c r="H656">
        <v>2022</v>
      </c>
      <c r="K656">
        <v>2549</v>
      </c>
      <c r="L656">
        <v>2561</v>
      </c>
      <c r="M656" t="s">
        <v>2467</v>
      </c>
      <c r="N656" t="s">
        <v>7251</v>
      </c>
      <c r="O656" t="s">
        <v>2469</v>
      </c>
      <c r="P656" t="s">
        <v>2470</v>
      </c>
      <c r="R656" t="str">
        <f>HYPERLINK("http://dx.doi.org/10.1109/ICDE53745.2022.00236","http://dx.doi.org/10.1109/ICDE53745.2022.00236")</f>
        <v>http://dx.doi.org/10.1109/ICDE53745.2022.00236</v>
      </c>
      <c r="S656" t="s">
        <v>7501</v>
      </c>
      <c r="AB656" s="1"/>
      <c r="AE656" t="s">
        <v>7612</v>
      </c>
      <c r="AF656" t="s">
        <v>7607</v>
      </c>
      <c r="AG656" t="s">
        <v>5988</v>
      </c>
    </row>
    <row r="657" spans="1:33" x14ac:dyDescent="0.3">
      <c r="A657" s="4">
        <v>802</v>
      </c>
      <c r="B657" s="6" t="s">
        <v>5992</v>
      </c>
      <c r="C657" t="s">
        <v>6054</v>
      </c>
      <c r="D657" t="s">
        <v>6270</v>
      </c>
      <c r="E657" t="s">
        <v>6530</v>
      </c>
      <c r="F657" t="s">
        <v>6687</v>
      </c>
      <c r="G657" s="1"/>
      <c r="H657">
        <v>2017</v>
      </c>
      <c r="K657">
        <v>1255</v>
      </c>
      <c r="L657">
        <v>1258</v>
      </c>
      <c r="M657" t="s">
        <v>924</v>
      </c>
      <c r="N657" t="s">
        <v>2830</v>
      </c>
      <c r="O657" t="s">
        <v>432</v>
      </c>
      <c r="P657" t="s">
        <v>2830</v>
      </c>
      <c r="R657" t="s">
        <v>2830</v>
      </c>
      <c r="S657" t="s">
        <v>7502</v>
      </c>
      <c r="AB657" s="1"/>
      <c r="AE657" t="s">
        <v>43</v>
      </c>
      <c r="AF657" t="s">
        <v>7607</v>
      </c>
      <c r="AG657" t="s">
        <v>5988</v>
      </c>
    </row>
    <row r="658" spans="1:33" x14ac:dyDescent="0.3">
      <c r="A658" s="3">
        <v>803</v>
      </c>
      <c r="B658" s="3" t="s">
        <v>5992</v>
      </c>
      <c r="C658" t="s">
        <v>6055</v>
      </c>
      <c r="D658" t="s">
        <v>6271</v>
      </c>
      <c r="E658" t="s">
        <v>6531</v>
      </c>
      <c r="F658" t="s">
        <v>6762</v>
      </c>
      <c r="G658" s="1"/>
      <c r="H658">
        <v>2015</v>
      </c>
      <c r="K658">
        <v>73</v>
      </c>
      <c r="L658">
        <v>82</v>
      </c>
      <c r="M658" t="s">
        <v>1793</v>
      </c>
      <c r="N658" t="s">
        <v>2830</v>
      </c>
      <c r="O658" t="s">
        <v>1794</v>
      </c>
      <c r="P658" t="s">
        <v>1795</v>
      </c>
      <c r="R658" t="str">
        <f>HYPERLINK("http://dx.doi.org/10.1145/2737182.2737186","http://dx.doi.org/10.1145/2737182.2737186")</f>
        <v>http://dx.doi.org/10.1145/2737182.2737186</v>
      </c>
      <c r="S658" t="s">
        <v>7503</v>
      </c>
      <c r="AB658" s="1"/>
      <c r="AE658" t="s">
        <v>43</v>
      </c>
      <c r="AF658" t="s">
        <v>7607</v>
      </c>
      <c r="AG658" t="s">
        <v>5988</v>
      </c>
    </row>
    <row r="659" spans="1:33" x14ac:dyDescent="0.3">
      <c r="A659" s="4">
        <v>804</v>
      </c>
      <c r="B659" s="6" t="s">
        <v>5992</v>
      </c>
      <c r="C659" t="s">
        <v>6056</v>
      </c>
      <c r="D659" t="s">
        <v>6272</v>
      </c>
      <c r="E659" t="s">
        <v>6532</v>
      </c>
      <c r="F659" t="s">
        <v>6657</v>
      </c>
      <c r="G659" s="1"/>
      <c r="H659">
        <v>2020</v>
      </c>
      <c r="K659">
        <v>16225</v>
      </c>
      <c r="L659">
        <v>16235</v>
      </c>
      <c r="M659" t="s">
        <v>6986</v>
      </c>
      <c r="N659" t="s">
        <v>148</v>
      </c>
      <c r="O659" t="s">
        <v>2830</v>
      </c>
      <c r="P659" t="s">
        <v>7134</v>
      </c>
      <c r="R659" t="str">
        <f>HYPERLINK("http://dx.doi.org/10.1109/ACCESS.2019.2962248","http://dx.doi.org/10.1109/ACCESS.2019.2962248")</f>
        <v>http://dx.doi.org/10.1109/ACCESS.2019.2962248</v>
      </c>
      <c r="S659" t="s">
        <v>7504</v>
      </c>
      <c r="AB659" s="1"/>
      <c r="AE659" t="s">
        <v>7618</v>
      </c>
      <c r="AF659" t="s">
        <v>5981</v>
      </c>
      <c r="AG659" t="s">
        <v>5988</v>
      </c>
    </row>
    <row r="660" spans="1:33" x14ac:dyDescent="0.3">
      <c r="A660" s="3">
        <v>805</v>
      </c>
      <c r="B660" s="3" t="s">
        <v>5992</v>
      </c>
      <c r="C660" t="s">
        <v>3293</v>
      </c>
      <c r="D660" t="s">
        <v>6273</v>
      </c>
      <c r="E660" t="s">
        <v>6533</v>
      </c>
      <c r="F660" t="s">
        <v>6763</v>
      </c>
      <c r="G660" s="1"/>
      <c r="H660">
        <v>2019</v>
      </c>
      <c r="K660" t="s">
        <v>2830</v>
      </c>
      <c r="L660" t="s">
        <v>2830</v>
      </c>
      <c r="M660" t="s">
        <v>6987</v>
      </c>
      <c r="N660" t="s">
        <v>7216</v>
      </c>
      <c r="O660" t="s">
        <v>2830</v>
      </c>
      <c r="P660" t="s">
        <v>5140</v>
      </c>
      <c r="R660" t="str">
        <f>HYPERLINK("http://dx.doi.org/10.1051/matecconf/201929002002","http://dx.doi.org/10.1051/matecconf/201929002002")</f>
        <v>http://dx.doi.org/10.1051/matecconf/201929002002</v>
      </c>
      <c r="S660" t="s">
        <v>2830</v>
      </c>
      <c r="AB660" s="1"/>
      <c r="AE660" t="s">
        <v>7630</v>
      </c>
      <c r="AF660" t="s">
        <v>7607</v>
      </c>
      <c r="AG660" t="s">
        <v>5988</v>
      </c>
    </row>
    <row r="661" spans="1:33" x14ac:dyDescent="0.3">
      <c r="A661" s="4">
        <v>806</v>
      </c>
      <c r="B661" s="6" t="s">
        <v>5992</v>
      </c>
      <c r="C661" t="s">
        <v>6057</v>
      </c>
      <c r="D661" t="s">
        <v>6274</v>
      </c>
      <c r="E661" t="s">
        <v>6534</v>
      </c>
      <c r="F661" t="s">
        <v>6764</v>
      </c>
      <c r="G661" s="1"/>
      <c r="H661">
        <v>2016</v>
      </c>
      <c r="K661">
        <v>670</v>
      </c>
      <c r="L661">
        <v>674</v>
      </c>
      <c r="M661" t="s">
        <v>6988</v>
      </c>
      <c r="N661" t="s">
        <v>7252</v>
      </c>
      <c r="O661" t="s">
        <v>7366</v>
      </c>
      <c r="P661" t="s">
        <v>2830</v>
      </c>
      <c r="R661" t="s">
        <v>2830</v>
      </c>
      <c r="S661" t="s">
        <v>7505</v>
      </c>
      <c r="AB661" s="1"/>
      <c r="AE661" t="s">
        <v>7643</v>
      </c>
      <c r="AF661" t="s">
        <v>7607</v>
      </c>
      <c r="AG661" t="s">
        <v>5988</v>
      </c>
    </row>
    <row r="662" spans="1:33" x14ac:dyDescent="0.3">
      <c r="A662" s="3">
        <v>807</v>
      </c>
      <c r="B662" s="3" t="s">
        <v>5992</v>
      </c>
      <c r="C662" t="s">
        <v>6058</v>
      </c>
      <c r="D662" t="s">
        <v>6275</v>
      </c>
      <c r="E662" t="s">
        <v>6535</v>
      </c>
      <c r="F662" t="s">
        <v>6765</v>
      </c>
      <c r="G662" s="1"/>
      <c r="H662">
        <v>2021</v>
      </c>
      <c r="K662" t="s">
        <v>2830</v>
      </c>
      <c r="L662" t="s">
        <v>2830</v>
      </c>
      <c r="M662" t="s">
        <v>6989</v>
      </c>
      <c r="N662" t="s">
        <v>2830</v>
      </c>
      <c r="O662" t="s">
        <v>2830</v>
      </c>
      <c r="P662" t="s">
        <v>5097</v>
      </c>
      <c r="R662" t="str">
        <f>HYPERLINK("http://dx.doi.org/10.3390/sym13071293","http://dx.doi.org/10.3390/sym13071293")</f>
        <v>http://dx.doi.org/10.3390/sym13071293</v>
      </c>
      <c r="S662" t="s">
        <v>7506</v>
      </c>
      <c r="AB662" s="1"/>
      <c r="AE662" t="s">
        <v>5895</v>
      </c>
      <c r="AF662" t="s">
        <v>5981</v>
      </c>
      <c r="AG662" t="s">
        <v>5988</v>
      </c>
    </row>
    <row r="663" spans="1:33" x14ac:dyDescent="0.3">
      <c r="A663" s="4">
        <v>808</v>
      </c>
      <c r="B663" s="6" t="s">
        <v>5992</v>
      </c>
      <c r="C663" t="s">
        <v>1778</v>
      </c>
      <c r="D663" t="s">
        <v>6276</v>
      </c>
      <c r="E663" t="s">
        <v>6536</v>
      </c>
      <c r="F663" t="s">
        <v>6656</v>
      </c>
      <c r="G663" s="1"/>
      <c r="H663">
        <v>2022</v>
      </c>
      <c r="K663">
        <v>1669</v>
      </c>
      <c r="L663">
        <v>1680</v>
      </c>
      <c r="M663" t="s">
        <v>1781</v>
      </c>
      <c r="N663" t="s">
        <v>7194</v>
      </c>
      <c r="O663" t="s">
        <v>259</v>
      </c>
      <c r="P663" t="s">
        <v>1782</v>
      </c>
      <c r="R663" t="str">
        <f>HYPERLINK("http://dx.doi.org/10.1145/3510003.3510110","http://dx.doi.org/10.1145/3510003.3510110")</f>
        <v>http://dx.doi.org/10.1145/3510003.3510110</v>
      </c>
      <c r="S663" t="s">
        <v>7507</v>
      </c>
      <c r="AB663" s="1"/>
      <c r="AE663" t="s">
        <v>7612</v>
      </c>
      <c r="AF663" t="s">
        <v>7607</v>
      </c>
      <c r="AG663" t="s">
        <v>5988</v>
      </c>
    </row>
    <row r="664" spans="1:33" x14ac:dyDescent="0.3">
      <c r="A664" s="3">
        <v>809</v>
      </c>
      <c r="B664" s="3" t="s">
        <v>5992</v>
      </c>
      <c r="C664" t="s">
        <v>6059</v>
      </c>
      <c r="D664" t="s">
        <v>6277</v>
      </c>
      <c r="E664" t="s">
        <v>6408</v>
      </c>
      <c r="F664" t="s">
        <v>6766</v>
      </c>
      <c r="G664" s="1"/>
      <c r="H664">
        <v>2021</v>
      </c>
      <c r="K664" t="s">
        <v>2830</v>
      </c>
      <c r="L664" t="s">
        <v>2830</v>
      </c>
      <c r="M664" t="s">
        <v>6990</v>
      </c>
      <c r="N664" t="s">
        <v>2830</v>
      </c>
      <c r="O664" t="s">
        <v>2830</v>
      </c>
      <c r="P664" t="s">
        <v>7135</v>
      </c>
      <c r="R664" t="str">
        <f>HYPERLINK("http://dx.doi.org/10.7717/peerj-cs.489","http://dx.doi.org/10.7717/peerj-cs.489")</f>
        <v>http://dx.doi.org/10.7717/peerj-cs.489</v>
      </c>
      <c r="S664" t="s">
        <v>7508</v>
      </c>
      <c r="AB664" s="1"/>
      <c r="AE664" t="s">
        <v>7644</v>
      </c>
      <c r="AF664" t="s">
        <v>5981</v>
      </c>
      <c r="AG664" t="s">
        <v>5988</v>
      </c>
    </row>
    <row r="665" spans="1:33" x14ac:dyDescent="0.3">
      <c r="A665" s="4">
        <v>810</v>
      </c>
      <c r="B665" s="6" t="s">
        <v>5992</v>
      </c>
      <c r="C665" t="s">
        <v>6060</v>
      </c>
      <c r="D665" t="s">
        <v>6278</v>
      </c>
      <c r="E665" t="s">
        <v>6537</v>
      </c>
      <c r="F665" t="s">
        <v>6657</v>
      </c>
      <c r="G665" s="1"/>
      <c r="H665">
        <v>2019</v>
      </c>
      <c r="K665">
        <v>24788</v>
      </c>
      <c r="L665">
        <v>24805</v>
      </c>
      <c r="M665" t="s">
        <v>1356</v>
      </c>
      <c r="N665" t="s">
        <v>148</v>
      </c>
      <c r="O665" t="s">
        <v>2830</v>
      </c>
      <c r="P665" t="s">
        <v>1357</v>
      </c>
      <c r="R665" t="str">
        <f>HYPERLINK("http://dx.doi.org/10.1109/ACCESS.2019.2896129","http://dx.doi.org/10.1109/ACCESS.2019.2896129")</f>
        <v>http://dx.doi.org/10.1109/ACCESS.2019.2896129</v>
      </c>
      <c r="S665" t="s">
        <v>7509</v>
      </c>
      <c r="AB665" s="1"/>
      <c r="AE665" t="s">
        <v>7618</v>
      </c>
      <c r="AF665" t="s">
        <v>5981</v>
      </c>
      <c r="AG665" t="s">
        <v>5988</v>
      </c>
    </row>
    <row r="666" spans="1:33" x14ac:dyDescent="0.3">
      <c r="A666" s="4">
        <v>812</v>
      </c>
      <c r="B666" s="6" t="s">
        <v>5992</v>
      </c>
      <c r="C666" t="s">
        <v>3169</v>
      </c>
      <c r="D666" t="s">
        <v>6279</v>
      </c>
      <c r="E666" t="s">
        <v>6538</v>
      </c>
      <c r="F666" t="s">
        <v>6768</v>
      </c>
      <c r="G666" s="1"/>
      <c r="H666">
        <v>2022</v>
      </c>
      <c r="K666" t="s">
        <v>2830</v>
      </c>
      <c r="L666" t="s">
        <v>2830</v>
      </c>
      <c r="M666" t="s">
        <v>6992</v>
      </c>
      <c r="N666" t="s">
        <v>7253</v>
      </c>
      <c r="O666" t="s">
        <v>2830</v>
      </c>
      <c r="P666" t="s">
        <v>5058</v>
      </c>
      <c r="R666" t="str">
        <f>HYPERLINK("http://dx.doi.org/10.1016/j.ssci.2022.105766","http://dx.doi.org/10.1016/j.ssci.2022.105766")</f>
        <v>http://dx.doi.org/10.1016/j.ssci.2022.105766</v>
      </c>
      <c r="S666" t="s">
        <v>7510</v>
      </c>
      <c r="AB666" s="1"/>
      <c r="AE666" t="s">
        <v>7614</v>
      </c>
      <c r="AF666" t="s">
        <v>5981</v>
      </c>
      <c r="AG666" t="s">
        <v>5988</v>
      </c>
    </row>
    <row r="667" spans="1:33" x14ac:dyDescent="0.3">
      <c r="A667" s="3">
        <v>813</v>
      </c>
      <c r="B667" s="3" t="s">
        <v>5992</v>
      </c>
      <c r="C667" t="s">
        <v>2623</v>
      </c>
      <c r="D667" t="s">
        <v>6280</v>
      </c>
      <c r="E667" t="s">
        <v>6539</v>
      </c>
      <c r="F667" t="s">
        <v>6769</v>
      </c>
      <c r="G667" s="1"/>
      <c r="H667">
        <v>2020</v>
      </c>
      <c r="K667">
        <v>88</v>
      </c>
      <c r="L667">
        <v>94</v>
      </c>
      <c r="M667" t="s">
        <v>2627</v>
      </c>
      <c r="N667" t="s">
        <v>7254</v>
      </c>
      <c r="O667" t="s">
        <v>2830</v>
      </c>
      <c r="P667" t="s">
        <v>2629</v>
      </c>
      <c r="R667" t="str">
        <f>HYPERLINK("http://dx.doi.org/10.1109/MCE.2019.2941456","http://dx.doi.org/10.1109/MCE.2019.2941456")</f>
        <v>http://dx.doi.org/10.1109/MCE.2019.2941456</v>
      </c>
      <c r="S667" t="s">
        <v>7511</v>
      </c>
      <c r="AB667" s="1"/>
      <c r="AE667" t="s">
        <v>7618</v>
      </c>
      <c r="AF667" t="s">
        <v>5981</v>
      </c>
      <c r="AG667" t="s">
        <v>5988</v>
      </c>
    </row>
    <row r="668" spans="1:33" x14ac:dyDescent="0.3">
      <c r="A668" s="4">
        <v>814</v>
      </c>
      <c r="B668" s="6" t="s">
        <v>5992</v>
      </c>
      <c r="C668" t="s">
        <v>6061</v>
      </c>
      <c r="D668" t="s">
        <v>6281</v>
      </c>
      <c r="E668" t="s">
        <v>2830</v>
      </c>
      <c r="F668" t="s">
        <v>6770</v>
      </c>
      <c r="G668" s="1"/>
      <c r="H668">
        <v>2019</v>
      </c>
      <c r="K668">
        <v>925</v>
      </c>
      <c r="L668">
        <v>945</v>
      </c>
      <c r="M668" t="s">
        <v>6993</v>
      </c>
      <c r="N668" t="s">
        <v>7255</v>
      </c>
      <c r="O668" t="s">
        <v>2830</v>
      </c>
      <c r="P668" t="s">
        <v>2830</v>
      </c>
      <c r="R668" t="s">
        <v>2830</v>
      </c>
      <c r="S668" t="s">
        <v>7512</v>
      </c>
      <c r="AB668" s="1"/>
      <c r="AE668" t="s">
        <v>7645</v>
      </c>
      <c r="AF668" t="s">
        <v>5981</v>
      </c>
      <c r="AG668" t="s">
        <v>5988</v>
      </c>
    </row>
    <row r="669" spans="1:33" x14ac:dyDescent="0.3">
      <c r="A669" s="3">
        <v>815</v>
      </c>
      <c r="B669" s="3" t="s">
        <v>5992</v>
      </c>
      <c r="C669" t="s">
        <v>6062</v>
      </c>
      <c r="D669" t="s">
        <v>6282</v>
      </c>
      <c r="E669" t="s">
        <v>6540</v>
      </c>
      <c r="F669" t="s">
        <v>6771</v>
      </c>
      <c r="G669" s="1"/>
      <c r="H669">
        <v>2015</v>
      </c>
      <c r="K669">
        <v>315</v>
      </c>
      <c r="L669">
        <v>320</v>
      </c>
      <c r="M669" t="s">
        <v>2315</v>
      </c>
      <c r="N669" t="s">
        <v>7256</v>
      </c>
      <c r="O669" t="s">
        <v>2316</v>
      </c>
      <c r="P669" t="s">
        <v>2830</v>
      </c>
      <c r="R669" t="s">
        <v>2830</v>
      </c>
      <c r="S669" t="s">
        <v>5846</v>
      </c>
      <c r="AB669" s="1"/>
      <c r="AE669" t="s">
        <v>43</v>
      </c>
      <c r="AF669" t="s">
        <v>7607</v>
      </c>
      <c r="AG669" t="s">
        <v>5988</v>
      </c>
    </row>
    <row r="670" spans="1:33" x14ac:dyDescent="0.3">
      <c r="A670" s="4">
        <v>816</v>
      </c>
      <c r="B670" s="6" t="s">
        <v>5992</v>
      </c>
      <c r="C670" t="s">
        <v>3226</v>
      </c>
      <c r="D670" t="s">
        <v>6283</v>
      </c>
      <c r="E670" t="s">
        <v>6541</v>
      </c>
      <c r="F670" t="s">
        <v>6772</v>
      </c>
      <c r="G670" s="1"/>
      <c r="H670">
        <v>2021</v>
      </c>
      <c r="K670">
        <v>45</v>
      </c>
      <c r="L670">
        <v>56</v>
      </c>
      <c r="M670" t="s">
        <v>6994</v>
      </c>
      <c r="N670" t="s">
        <v>7257</v>
      </c>
      <c r="O670" t="s">
        <v>2830</v>
      </c>
      <c r="P670" t="s">
        <v>7136</v>
      </c>
      <c r="R670" t="str">
        <f>HYPERLINK("http://dx.doi.org/10.1108/IDD-06-2020-0060]","http://dx.doi.org/10.1108/IDD-06-2020-0060]")</f>
        <v>http://dx.doi.org/10.1108/IDD-06-2020-0060]</v>
      </c>
      <c r="S670" t="s">
        <v>7513</v>
      </c>
      <c r="AB670" s="1"/>
      <c r="AE670" t="s">
        <v>7646</v>
      </c>
      <c r="AF670" t="s">
        <v>5981</v>
      </c>
      <c r="AG670" t="s">
        <v>5988</v>
      </c>
    </row>
    <row r="671" spans="1:33" x14ac:dyDescent="0.3">
      <c r="A671" s="3">
        <v>817</v>
      </c>
      <c r="B671" s="3" t="s">
        <v>5992</v>
      </c>
      <c r="C671" t="s">
        <v>3226</v>
      </c>
      <c r="D671" t="s">
        <v>6283</v>
      </c>
      <c r="E671" t="s">
        <v>6541</v>
      </c>
      <c r="F671" t="s">
        <v>6772</v>
      </c>
      <c r="G671" s="1"/>
      <c r="H671" t="s">
        <v>2830</v>
      </c>
      <c r="K671" t="s">
        <v>2830</v>
      </c>
      <c r="L671" t="s">
        <v>2830</v>
      </c>
      <c r="M671" t="s">
        <v>6994</v>
      </c>
      <c r="N671" t="s">
        <v>7257</v>
      </c>
      <c r="O671" t="s">
        <v>2830</v>
      </c>
      <c r="P671" t="s">
        <v>5104</v>
      </c>
      <c r="R671" t="str">
        <f>HYPERLINK("http://dx.doi.org/10.1108/IDD-06-2020-0060","http://dx.doi.org/10.1108/IDD-06-2020-0060")</f>
        <v>http://dx.doi.org/10.1108/IDD-06-2020-0060</v>
      </c>
      <c r="S671" t="s">
        <v>7513</v>
      </c>
      <c r="AB671" s="1"/>
      <c r="AE671" t="s">
        <v>7646</v>
      </c>
      <c r="AF671" t="s">
        <v>7610</v>
      </c>
      <c r="AG671" t="s">
        <v>5988</v>
      </c>
    </row>
    <row r="672" spans="1:33" x14ac:dyDescent="0.3">
      <c r="A672" s="4">
        <v>818</v>
      </c>
      <c r="B672" s="6" t="s">
        <v>5992</v>
      </c>
      <c r="C672" t="s">
        <v>2091</v>
      </c>
      <c r="D672" t="s">
        <v>6284</v>
      </c>
      <c r="E672" t="s">
        <v>6529</v>
      </c>
      <c r="F672" t="s">
        <v>6657</v>
      </c>
      <c r="G672" s="1"/>
      <c r="H672">
        <v>2019</v>
      </c>
      <c r="K672">
        <v>142692</v>
      </c>
      <c r="L672">
        <v>142702</v>
      </c>
      <c r="M672" t="s">
        <v>6995</v>
      </c>
      <c r="N672" t="s">
        <v>148</v>
      </c>
      <c r="O672" t="s">
        <v>2830</v>
      </c>
      <c r="P672" t="s">
        <v>2095</v>
      </c>
      <c r="R672" t="str">
        <f>HYPERLINK("http://dx.doi.org/10.1109/ACCESS.2019.2944456","http://dx.doi.org/10.1109/ACCESS.2019.2944456")</f>
        <v>http://dx.doi.org/10.1109/ACCESS.2019.2944456</v>
      </c>
      <c r="S672" t="s">
        <v>7514</v>
      </c>
      <c r="AB672" s="1"/>
      <c r="AE672" t="s">
        <v>7618</v>
      </c>
      <c r="AF672" t="s">
        <v>5981</v>
      </c>
      <c r="AG672" t="s">
        <v>5988</v>
      </c>
    </row>
    <row r="673" spans="1:33" x14ac:dyDescent="0.3">
      <c r="A673" s="3">
        <v>819</v>
      </c>
      <c r="B673" s="3" t="s">
        <v>5992</v>
      </c>
      <c r="C673" t="s">
        <v>587</v>
      </c>
      <c r="D673" t="s">
        <v>6285</v>
      </c>
      <c r="E673" t="s">
        <v>6542</v>
      </c>
      <c r="F673" t="s">
        <v>6773</v>
      </c>
      <c r="G673" s="1"/>
      <c r="H673">
        <v>2020</v>
      </c>
      <c r="K673">
        <v>171</v>
      </c>
      <c r="L673">
        <v>174</v>
      </c>
      <c r="M673" t="s">
        <v>591</v>
      </c>
      <c r="N673" t="s">
        <v>7258</v>
      </c>
      <c r="O673" t="s">
        <v>592</v>
      </c>
      <c r="P673" t="s">
        <v>2830</v>
      </c>
      <c r="R673" t="s">
        <v>2830</v>
      </c>
      <c r="S673" t="s">
        <v>7515</v>
      </c>
      <c r="AB673" s="1"/>
      <c r="AE673" t="s">
        <v>43</v>
      </c>
      <c r="AF673" t="s">
        <v>7607</v>
      </c>
      <c r="AG673" t="s">
        <v>5988</v>
      </c>
    </row>
    <row r="674" spans="1:33" x14ac:dyDescent="0.3">
      <c r="A674" s="4">
        <v>820</v>
      </c>
      <c r="B674" s="6" t="s">
        <v>5992</v>
      </c>
      <c r="C674" t="s">
        <v>3174</v>
      </c>
      <c r="D674" t="s">
        <v>6286</v>
      </c>
      <c r="E674" t="s">
        <v>6543</v>
      </c>
      <c r="F674" t="s">
        <v>4108</v>
      </c>
      <c r="G674" s="1"/>
      <c r="H674">
        <v>2022</v>
      </c>
      <c r="K674" t="s">
        <v>2830</v>
      </c>
      <c r="L674" t="s">
        <v>2830</v>
      </c>
      <c r="M674" t="s">
        <v>6996</v>
      </c>
      <c r="N674" t="s">
        <v>2830</v>
      </c>
      <c r="O674" t="s">
        <v>2830</v>
      </c>
      <c r="P674" t="s">
        <v>5063</v>
      </c>
      <c r="R674" t="str">
        <f>HYPERLINK("http://dx.doi.org/10.3390/electronics11111717","http://dx.doi.org/10.3390/electronics11111717")</f>
        <v>http://dx.doi.org/10.3390/electronics11111717</v>
      </c>
      <c r="S674" t="s">
        <v>7516</v>
      </c>
      <c r="AB674" s="1"/>
      <c r="AE674" t="s">
        <v>5895</v>
      </c>
      <c r="AF674" t="s">
        <v>5981</v>
      </c>
      <c r="AG674" t="s">
        <v>5988</v>
      </c>
    </row>
    <row r="675" spans="1:33" x14ac:dyDescent="0.3">
      <c r="A675" s="3">
        <v>821</v>
      </c>
      <c r="B675" s="3" t="s">
        <v>5992</v>
      </c>
      <c r="C675" t="s">
        <v>3206</v>
      </c>
      <c r="D675" t="s">
        <v>6287</v>
      </c>
      <c r="E675" t="s">
        <v>6544</v>
      </c>
      <c r="F675" t="s">
        <v>6774</v>
      </c>
      <c r="G675" s="1"/>
      <c r="H675">
        <v>2022</v>
      </c>
      <c r="K675">
        <v>1765</v>
      </c>
      <c r="L675">
        <v>1783</v>
      </c>
      <c r="M675" t="s">
        <v>6997</v>
      </c>
      <c r="N675" t="s">
        <v>7259</v>
      </c>
      <c r="O675" t="s">
        <v>2830</v>
      </c>
      <c r="P675" t="s">
        <v>5088</v>
      </c>
      <c r="R675" t="str">
        <f>HYPERLINK("http://dx.doi.org/10.32604/cmc.2022.025604","http://dx.doi.org/10.32604/cmc.2022.025604")</f>
        <v>http://dx.doi.org/10.32604/cmc.2022.025604</v>
      </c>
      <c r="S675" t="s">
        <v>7517</v>
      </c>
      <c r="AB675" s="1"/>
      <c r="AE675" t="s">
        <v>7647</v>
      </c>
      <c r="AF675" t="s">
        <v>5981</v>
      </c>
      <c r="AG675" t="s">
        <v>5988</v>
      </c>
    </row>
    <row r="676" spans="1:33" x14ac:dyDescent="0.3">
      <c r="A676" s="4">
        <v>822</v>
      </c>
      <c r="B676" s="6" t="s">
        <v>5992</v>
      </c>
      <c r="C676" t="s">
        <v>2254</v>
      </c>
      <c r="D676" t="s">
        <v>6288</v>
      </c>
      <c r="E676" t="s">
        <v>6545</v>
      </c>
      <c r="F676" t="s">
        <v>6775</v>
      </c>
      <c r="G676" s="1"/>
      <c r="H676">
        <v>2019</v>
      </c>
      <c r="K676">
        <v>107</v>
      </c>
      <c r="L676">
        <v>115</v>
      </c>
      <c r="M676" t="s">
        <v>2258</v>
      </c>
      <c r="N676" t="s">
        <v>2830</v>
      </c>
      <c r="O676" t="s">
        <v>2259</v>
      </c>
      <c r="P676" t="s">
        <v>2260</v>
      </c>
      <c r="R676" t="str">
        <f>HYPERLINK("http://dx.doi.org/10.1109/CONISOFT.2019.00024","http://dx.doi.org/10.1109/CONISOFT.2019.00024")</f>
        <v>http://dx.doi.org/10.1109/CONISOFT.2019.00024</v>
      </c>
      <c r="S676" t="s">
        <v>7518</v>
      </c>
      <c r="AB676" s="1"/>
      <c r="AE676" t="s">
        <v>7612</v>
      </c>
      <c r="AF676" t="s">
        <v>7607</v>
      </c>
      <c r="AG676" t="s">
        <v>5988</v>
      </c>
    </row>
    <row r="677" spans="1:33" x14ac:dyDescent="0.3">
      <c r="A677" s="3">
        <v>823</v>
      </c>
      <c r="B677" s="3" t="s">
        <v>5992</v>
      </c>
      <c r="C677" t="s">
        <v>6063</v>
      </c>
      <c r="D677" t="s">
        <v>6289</v>
      </c>
      <c r="E677" t="s">
        <v>6546</v>
      </c>
      <c r="F677" t="s">
        <v>6776</v>
      </c>
      <c r="G677" s="1"/>
      <c r="H677">
        <v>2021</v>
      </c>
      <c r="K677" t="s">
        <v>2830</v>
      </c>
      <c r="L677" t="s">
        <v>2830</v>
      </c>
      <c r="M677" t="s">
        <v>6998</v>
      </c>
      <c r="N677" t="s">
        <v>2830</v>
      </c>
      <c r="O677" t="s">
        <v>2830</v>
      </c>
      <c r="P677" t="s">
        <v>7137</v>
      </c>
      <c r="R677" t="str">
        <f>HYPERLINK("http://dx.doi.org/10.3390/su132212337","http://dx.doi.org/10.3390/su132212337")</f>
        <v>http://dx.doi.org/10.3390/su132212337</v>
      </c>
      <c r="S677" t="s">
        <v>7519</v>
      </c>
      <c r="AB677" s="1"/>
      <c r="AE677" t="s">
        <v>5895</v>
      </c>
      <c r="AF677" t="s">
        <v>5981</v>
      </c>
      <c r="AG677" t="s">
        <v>5988</v>
      </c>
    </row>
    <row r="678" spans="1:33" x14ac:dyDescent="0.3">
      <c r="A678" s="4">
        <v>824</v>
      </c>
      <c r="B678" s="6" t="s">
        <v>5992</v>
      </c>
      <c r="C678" t="s">
        <v>6064</v>
      </c>
      <c r="D678" t="s">
        <v>6290</v>
      </c>
      <c r="E678" t="s">
        <v>6547</v>
      </c>
      <c r="F678" t="s">
        <v>6777</v>
      </c>
      <c r="G678" s="1"/>
      <c r="H678">
        <v>2018</v>
      </c>
      <c r="K678">
        <v>812</v>
      </c>
      <c r="L678">
        <v>827</v>
      </c>
      <c r="M678" t="s">
        <v>6999</v>
      </c>
      <c r="N678" t="s">
        <v>7195</v>
      </c>
      <c r="O678" t="s">
        <v>7367</v>
      </c>
      <c r="P678" t="s">
        <v>5168</v>
      </c>
      <c r="R678" t="str">
        <f>HYPERLINK("http://dx.doi.org/10.1007/978-3-030-03596-9_58","http://dx.doi.org/10.1007/978-3-030-03596-9_58")</f>
        <v>http://dx.doi.org/10.1007/978-3-030-03596-9_58</v>
      </c>
      <c r="S678" t="s">
        <v>7520</v>
      </c>
      <c r="AB678" s="1"/>
      <c r="AE678" t="s">
        <v>7615</v>
      </c>
      <c r="AF678" t="s">
        <v>7607</v>
      </c>
      <c r="AG678" t="s">
        <v>5988</v>
      </c>
    </row>
    <row r="679" spans="1:33" x14ac:dyDescent="0.3">
      <c r="A679" s="3">
        <v>825</v>
      </c>
      <c r="B679" s="3" t="s">
        <v>5992</v>
      </c>
      <c r="C679" t="s">
        <v>3209</v>
      </c>
      <c r="D679" t="s">
        <v>6291</v>
      </c>
      <c r="E679" t="s">
        <v>6548</v>
      </c>
      <c r="F679" t="s">
        <v>6778</v>
      </c>
      <c r="G679" s="1"/>
      <c r="H679">
        <v>2021</v>
      </c>
      <c r="K679" t="s">
        <v>2830</v>
      </c>
      <c r="L679" t="s">
        <v>2830</v>
      </c>
      <c r="M679" t="s">
        <v>7000</v>
      </c>
      <c r="N679" t="s">
        <v>7260</v>
      </c>
      <c r="O679" t="s">
        <v>2830</v>
      </c>
      <c r="P679" t="s">
        <v>5090</v>
      </c>
      <c r="R679" t="str">
        <f>HYPERLINK("http://dx.doi.org/10.1186/s42400-021-00069-7","http://dx.doi.org/10.1186/s42400-021-00069-7")</f>
        <v>http://dx.doi.org/10.1186/s42400-021-00069-7</v>
      </c>
      <c r="S679" t="s">
        <v>7521</v>
      </c>
      <c r="AB679" s="1"/>
      <c r="AE679" t="s">
        <v>7648</v>
      </c>
      <c r="AF679" t="s">
        <v>5981</v>
      </c>
      <c r="AG679" t="s">
        <v>5988</v>
      </c>
    </row>
    <row r="680" spans="1:33" x14ac:dyDescent="0.3">
      <c r="A680" s="4">
        <v>826</v>
      </c>
      <c r="B680" s="6" t="s">
        <v>5992</v>
      </c>
      <c r="C680" t="s">
        <v>2537</v>
      </c>
      <c r="D680" t="s">
        <v>6292</v>
      </c>
      <c r="E680" t="s">
        <v>6549</v>
      </c>
      <c r="F680" t="s">
        <v>6779</v>
      </c>
      <c r="G680" s="1"/>
      <c r="H680">
        <v>2021</v>
      </c>
      <c r="K680">
        <v>214</v>
      </c>
      <c r="L680">
        <v>218</v>
      </c>
      <c r="M680" t="s">
        <v>2541</v>
      </c>
      <c r="N680" t="s">
        <v>2542</v>
      </c>
      <c r="O680" t="s">
        <v>2543</v>
      </c>
      <c r="P680" t="s">
        <v>2544</v>
      </c>
      <c r="R680" t="str">
        <f>HYPERLINK("http://dx.doi.org/10.1109/KST51265.2021.9415845","http://dx.doi.org/10.1109/KST51265.2021.9415845")</f>
        <v>http://dx.doi.org/10.1109/KST51265.2021.9415845</v>
      </c>
      <c r="S680" t="s">
        <v>7522</v>
      </c>
      <c r="AB680" s="1"/>
      <c r="AE680" t="s">
        <v>43</v>
      </c>
      <c r="AF680" t="s">
        <v>7607</v>
      </c>
      <c r="AG680" t="s">
        <v>5988</v>
      </c>
    </row>
    <row r="681" spans="1:33" x14ac:dyDescent="0.3">
      <c r="A681" s="3">
        <v>827</v>
      </c>
      <c r="B681" s="3" t="s">
        <v>5992</v>
      </c>
      <c r="C681" t="s">
        <v>2670</v>
      </c>
      <c r="D681" t="s">
        <v>6293</v>
      </c>
      <c r="E681" t="s">
        <v>2830</v>
      </c>
      <c r="F681" t="s">
        <v>6780</v>
      </c>
      <c r="G681" s="1"/>
      <c r="H681">
        <v>2019</v>
      </c>
      <c r="K681">
        <v>8782</v>
      </c>
      <c r="L681">
        <v>8791</v>
      </c>
      <c r="M681" t="s">
        <v>7001</v>
      </c>
      <c r="N681" t="s">
        <v>7261</v>
      </c>
      <c r="O681" t="s">
        <v>2830</v>
      </c>
      <c r="P681" t="s">
        <v>2676</v>
      </c>
      <c r="R681" t="str">
        <f>HYPERLINK("http://dx.doi.org/10.1109/TIE.2018.2889623","http://dx.doi.org/10.1109/TIE.2018.2889623")</f>
        <v>http://dx.doi.org/10.1109/TIE.2018.2889623</v>
      </c>
      <c r="S681" t="s">
        <v>7523</v>
      </c>
      <c r="AB681" s="1"/>
      <c r="AE681" t="s">
        <v>7618</v>
      </c>
      <c r="AF681" t="s">
        <v>5981</v>
      </c>
      <c r="AG681" t="s">
        <v>5988</v>
      </c>
    </row>
    <row r="682" spans="1:33" x14ac:dyDescent="0.3">
      <c r="A682" s="4">
        <v>828</v>
      </c>
      <c r="B682" s="6" t="s">
        <v>5992</v>
      </c>
      <c r="C682" t="s">
        <v>2682</v>
      </c>
      <c r="D682" t="s">
        <v>6294</v>
      </c>
      <c r="E682" t="s">
        <v>6550</v>
      </c>
      <c r="F682" t="s">
        <v>6657</v>
      </c>
      <c r="G682" s="1"/>
      <c r="H682">
        <v>2019</v>
      </c>
      <c r="K682">
        <v>169657</v>
      </c>
      <c r="L682">
        <v>169676</v>
      </c>
      <c r="M682" t="s">
        <v>2685</v>
      </c>
      <c r="N682" t="s">
        <v>148</v>
      </c>
      <c r="O682" t="s">
        <v>2830</v>
      </c>
      <c r="P682" t="s">
        <v>2686</v>
      </c>
      <c r="R682" t="str">
        <f>HYPERLINK("http://dx.doi.org/10.1109/ACCESS.2019.2955245","http://dx.doi.org/10.1109/ACCESS.2019.2955245")</f>
        <v>http://dx.doi.org/10.1109/ACCESS.2019.2955245</v>
      </c>
      <c r="S682" t="s">
        <v>7524</v>
      </c>
      <c r="AB682" s="1"/>
      <c r="AE682" t="s">
        <v>7618</v>
      </c>
      <c r="AF682" t="s">
        <v>5981</v>
      </c>
      <c r="AG682" t="s">
        <v>5988</v>
      </c>
    </row>
    <row r="683" spans="1:33" x14ac:dyDescent="0.3">
      <c r="A683" s="3">
        <v>829</v>
      </c>
      <c r="B683" s="3" t="s">
        <v>5992</v>
      </c>
      <c r="C683" t="s">
        <v>6065</v>
      </c>
      <c r="D683" t="s">
        <v>6295</v>
      </c>
      <c r="E683" t="s">
        <v>6551</v>
      </c>
      <c r="F683" t="s">
        <v>6781</v>
      </c>
      <c r="G683" s="1"/>
      <c r="H683">
        <v>2021</v>
      </c>
      <c r="K683" t="s">
        <v>2830</v>
      </c>
      <c r="L683" t="s">
        <v>2830</v>
      </c>
      <c r="M683" t="s">
        <v>7002</v>
      </c>
      <c r="N683" t="s">
        <v>7262</v>
      </c>
      <c r="O683" t="s">
        <v>2830</v>
      </c>
      <c r="P683" t="s">
        <v>5094</v>
      </c>
      <c r="R683" t="str">
        <f>HYPERLINK("http://dx.doi.org/10.1016/j.comnet.2021.108413","http://dx.doi.org/10.1016/j.comnet.2021.108413")</f>
        <v>http://dx.doi.org/10.1016/j.comnet.2021.108413</v>
      </c>
      <c r="S683" t="s">
        <v>7525</v>
      </c>
      <c r="AB683" s="1"/>
      <c r="AE683" t="s">
        <v>7614</v>
      </c>
      <c r="AF683" t="s">
        <v>5981</v>
      </c>
      <c r="AG683" t="s">
        <v>5988</v>
      </c>
    </row>
    <row r="684" spans="1:33" x14ac:dyDescent="0.3">
      <c r="A684" s="3">
        <v>831</v>
      </c>
      <c r="B684" s="3" t="s">
        <v>5992</v>
      </c>
      <c r="C684" t="s">
        <v>6066</v>
      </c>
      <c r="D684" t="s">
        <v>6297</v>
      </c>
      <c r="E684" t="s">
        <v>6552</v>
      </c>
      <c r="F684" t="s">
        <v>6783</v>
      </c>
      <c r="G684" s="1"/>
      <c r="H684">
        <v>2020</v>
      </c>
      <c r="K684">
        <v>998</v>
      </c>
      <c r="L684">
        <v>1013</v>
      </c>
      <c r="M684" t="s">
        <v>7004</v>
      </c>
      <c r="N684" t="s">
        <v>7263</v>
      </c>
      <c r="O684" t="s">
        <v>2830</v>
      </c>
      <c r="P684" t="s">
        <v>7138</v>
      </c>
      <c r="R684" t="str">
        <f>HYPERLINK("http://dx.doi.org/10.1080/24725854.2019.1676937","http://dx.doi.org/10.1080/24725854.2019.1676937")</f>
        <v>http://dx.doi.org/10.1080/24725854.2019.1676937</v>
      </c>
      <c r="S684" t="s">
        <v>7526</v>
      </c>
      <c r="AB684" s="1"/>
      <c r="AE684" t="s">
        <v>7620</v>
      </c>
      <c r="AF684" t="s">
        <v>5981</v>
      </c>
      <c r="AG684" t="s">
        <v>5988</v>
      </c>
    </row>
    <row r="685" spans="1:33" x14ac:dyDescent="0.3">
      <c r="A685" s="4">
        <v>832</v>
      </c>
      <c r="B685" s="6" t="s">
        <v>5992</v>
      </c>
      <c r="C685" t="s">
        <v>6067</v>
      </c>
      <c r="D685" t="s">
        <v>6298</v>
      </c>
      <c r="E685" t="s">
        <v>6553</v>
      </c>
      <c r="F685" t="s">
        <v>6784</v>
      </c>
      <c r="G685" s="1"/>
      <c r="H685">
        <v>2017</v>
      </c>
      <c r="K685">
        <v>559</v>
      </c>
      <c r="L685">
        <v>576</v>
      </c>
      <c r="M685" t="s">
        <v>7005</v>
      </c>
      <c r="N685" t="s">
        <v>7195</v>
      </c>
      <c r="O685" t="s">
        <v>7369</v>
      </c>
      <c r="P685" t="s">
        <v>5179</v>
      </c>
      <c r="R685" t="str">
        <f>HYPERLINK("http://dx.doi.org/10.1007/978-3-319-68288-4_33","http://dx.doi.org/10.1007/978-3-319-68288-4_33")</f>
        <v>http://dx.doi.org/10.1007/978-3-319-68288-4_33</v>
      </c>
      <c r="S685" t="s">
        <v>7527</v>
      </c>
      <c r="AB685" s="1"/>
      <c r="AE685" t="s">
        <v>7615</v>
      </c>
      <c r="AF685" t="s">
        <v>7607</v>
      </c>
      <c r="AG685" t="s">
        <v>5988</v>
      </c>
    </row>
    <row r="686" spans="1:33" x14ac:dyDescent="0.3">
      <c r="A686" s="3">
        <v>833</v>
      </c>
      <c r="B686" s="3" t="s">
        <v>5992</v>
      </c>
      <c r="C686" t="s">
        <v>1801</v>
      </c>
      <c r="D686" t="s">
        <v>6299</v>
      </c>
      <c r="E686" t="s">
        <v>2830</v>
      </c>
      <c r="F686" t="s">
        <v>6785</v>
      </c>
      <c r="G686" s="1"/>
      <c r="H686">
        <v>2020</v>
      </c>
      <c r="K686" t="s">
        <v>2830</v>
      </c>
      <c r="L686" t="s">
        <v>2830</v>
      </c>
      <c r="M686" t="s">
        <v>1805</v>
      </c>
      <c r="N686" t="s">
        <v>7264</v>
      </c>
      <c r="O686" t="s">
        <v>1807</v>
      </c>
      <c r="P686" t="s">
        <v>2830</v>
      </c>
      <c r="R686" t="s">
        <v>2830</v>
      </c>
      <c r="S686" t="s">
        <v>7528</v>
      </c>
      <c r="AB686" s="1"/>
      <c r="AE686" t="s">
        <v>43</v>
      </c>
      <c r="AF686" t="s">
        <v>7607</v>
      </c>
      <c r="AG686" t="s">
        <v>5988</v>
      </c>
    </row>
    <row r="687" spans="1:33" x14ac:dyDescent="0.3">
      <c r="A687" s="4">
        <v>834</v>
      </c>
      <c r="B687" s="6" t="s">
        <v>5992</v>
      </c>
      <c r="C687" t="s">
        <v>3398</v>
      </c>
      <c r="D687" t="s">
        <v>6300</v>
      </c>
      <c r="E687" t="s">
        <v>6554</v>
      </c>
      <c r="F687" t="s">
        <v>6786</v>
      </c>
      <c r="G687" s="1"/>
      <c r="H687">
        <v>2013</v>
      </c>
      <c r="K687">
        <v>567</v>
      </c>
      <c r="L687">
        <v>583</v>
      </c>
      <c r="M687" t="s">
        <v>7006</v>
      </c>
      <c r="N687" t="s">
        <v>7265</v>
      </c>
      <c r="O687" t="s">
        <v>2830</v>
      </c>
      <c r="P687" t="s">
        <v>5208</v>
      </c>
      <c r="R687" t="str">
        <f>HYPERLINK("http://dx.doi.org/10.1002/sec.575","http://dx.doi.org/10.1002/sec.575")</f>
        <v>http://dx.doi.org/10.1002/sec.575</v>
      </c>
      <c r="S687" t="s">
        <v>7529</v>
      </c>
      <c r="AB687" s="1"/>
      <c r="AE687" t="s">
        <v>7650</v>
      </c>
      <c r="AF687" t="s">
        <v>5981</v>
      </c>
      <c r="AG687" t="s">
        <v>5988</v>
      </c>
    </row>
    <row r="688" spans="1:33" x14ac:dyDescent="0.3">
      <c r="A688" s="3">
        <v>835</v>
      </c>
      <c r="B688" s="3" t="s">
        <v>5992</v>
      </c>
      <c r="C688" t="s">
        <v>3343</v>
      </c>
      <c r="D688" t="s">
        <v>6301</v>
      </c>
      <c r="E688" t="s">
        <v>6555</v>
      </c>
      <c r="F688" t="s">
        <v>6787</v>
      </c>
      <c r="G688" s="1"/>
      <c r="H688">
        <v>2017</v>
      </c>
      <c r="K688" t="s">
        <v>2830</v>
      </c>
      <c r="L688" t="s">
        <v>2830</v>
      </c>
      <c r="M688" t="s">
        <v>4489</v>
      </c>
      <c r="N688" t="s">
        <v>7266</v>
      </c>
      <c r="O688" t="s">
        <v>2830</v>
      </c>
      <c r="P688" t="s">
        <v>5175</v>
      </c>
      <c r="R688" t="str">
        <f>HYPERLINK("http://dx.doi.org/10.1063/1.4983840","http://dx.doi.org/10.1063/1.4983840")</f>
        <v>http://dx.doi.org/10.1063/1.4983840</v>
      </c>
      <c r="S688" t="s">
        <v>2830</v>
      </c>
      <c r="AB688" s="1"/>
      <c r="AE688" t="s">
        <v>7651</v>
      </c>
      <c r="AF688" t="s">
        <v>5981</v>
      </c>
      <c r="AG688" t="s">
        <v>5988</v>
      </c>
    </row>
    <row r="689" spans="1:33" x14ac:dyDescent="0.3">
      <c r="A689" s="4">
        <v>836</v>
      </c>
      <c r="B689" s="6" t="s">
        <v>5992</v>
      </c>
      <c r="C689" t="s">
        <v>3353</v>
      </c>
      <c r="D689" t="s">
        <v>6302</v>
      </c>
      <c r="E689" t="s">
        <v>2830</v>
      </c>
      <c r="F689" t="s">
        <v>6788</v>
      </c>
      <c r="G689" s="1"/>
      <c r="H689">
        <v>2016</v>
      </c>
      <c r="K689" t="s">
        <v>2830</v>
      </c>
      <c r="L689" t="s">
        <v>2830</v>
      </c>
      <c r="M689" t="s">
        <v>7007</v>
      </c>
      <c r="N689" t="s">
        <v>2830</v>
      </c>
      <c r="O689" t="s">
        <v>7370</v>
      </c>
      <c r="P689" t="s">
        <v>5181</v>
      </c>
      <c r="R689" t="str">
        <f>HYPERLINK("http://dx.doi.org/10.1145/2996913.2996989","http://dx.doi.org/10.1145/2996913.2996989")</f>
        <v>http://dx.doi.org/10.1145/2996913.2996989</v>
      </c>
      <c r="S689" t="s">
        <v>7530</v>
      </c>
      <c r="AB689" s="1"/>
      <c r="AE689" t="s">
        <v>7621</v>
      </c>
      <c r="AF689" t="s">
        <v>7607</v>
      </c>
      <c r="AG689" t="s">
        <v>5988</v>
      </c>
    </row>
    <row r="690" spans="1:33" x14ac:dyDescent="0.3">
      <c r="A690" s="3">
        <v>837</v>
      </c>
      <c r="B690" s="3" t="s">
        <v>5992</v>
      </c>
      <c r="C690" t="s">
        <v>2740</v>
      </c>
      <c r="D690" t="s">
        <v>6303</v>
      </c>
      <c r="E690" t="s">
        <v>6556</v>
      </c>
      <c r="F690" t="s">
        <v>6761</v>
      </c>
      <c r="G690" s="1"/>
      <c r="H690">
        <v>2022</v>
      </c>
      <c r="K690">
        <v>2263</v>
      </c>
      <c r="L690">
        <v>2276</v>
      </c>
      <c r="M690" t="s">
        <v>7008</v>
      </c>
      <c r="N690" t="s">
        <v>7251</v>
      </c>
      <c r="O690" t="s">
        <v>2469</v>
      </c>
      <c r="P690" t="s">
        <v>2744</v>
      </c>
      <c r="R690" t="str">
        <f>HYPERLINK("http://dx.doi.org/10.1109/ICDE53745.2022.00215","http://dx.doi.org/10.1109/ICDE53745.2022.00215")</f>
        <v>http://dx.doi.org/10.1109/ICDE53745.2022.00215</v>
      </c>
      <c r="S690" t="s">
        <v>7531</v>
      </c>
      <c r="AB690" s="1"/>
      <c r="AE690" t="s">
        <v>7612</v>
      </c>
      <c r="AF690" t="s">
        <v>7607</v>
      </c>
      <c r="AG690" t="s">
        <v>5988</v>
      </c>
    </row>
    <row r="691" spans="1:33" x14ac:dyDescent="0.3">
      <c r="A691" s="4">
        <v>838</v>
      </c>
      <c r="B691" s="6" t="s">
        <v>5992</v>
      </c>
      <c r="C691" t="s">
        <v>6068</v>
      </c>
      <c r="D691" t="s">
        <v>6304</v>
      </c>
      <c r="E691" t="s">
        <v>6557</v>
      </c>
      <c r="F691" t="s">
        <v>6789</v>
      </c>
      <c r="G691" s="1"/>
      <c r="H691">
        <v>2021</v>
      </c>
      <c r="K691">
        <v>210</v>
      </c>
      <c r="L691">
        <v>236</v>
      </c>
      <c r="M691" t="s">
        <v>7009</v>
      </c>
      <c r="N691" t="s">
        <v>7267</v>
      </c>
      <c r="O691" t="s">
        <v>2830</v>
      </c>
      <c r="P691" t="s">
        <v>7139</v>
      </c>
      <c r="R691" t="str">
        <f>HYPERLINK("http://dx.doi.org/10.1016/j.jfranklin.2019.03.037","http://dx.doi.org/10.1016/j.jfranklin.2019.03.037")</f>
        <v>http://dx.doi.org/10.1016/j.jfranklin.2019.03.037</v>
      </c>
      <c r="S691" t="s">
        <v>2830</v>
      </c>
      <c r="AB691" s="1"/>
      <c r="AE691" t="s">
        <v>7617</v>
      </c>
      <c r="AF691" t="s">
        <v>5981</v>
      </c>
      <c r="AG691" t="s">
        <v>5988</v>
      </c>
    </row>
    <row r="692" spans="1:33" x14ac:dyDescent="0.3">
      <c r="A692" s="3">
        <v>839</v>
      </c>
      <c r="B692" s="3" t="s">
        <v>5992</v>
      </c>
      <c r="C692" t="s">
        <v>451</v>
      </c>
      <c r="D692" t="s">
        <v>6305</v>
      </c>
      <c r="E692" t="s">
        <v>6558</v>
      </c>
      <c r="F692" t="s">
        <v>6790</v>
      </c>
      <c r="G692" s="1"/>
      <c r="H692">
        <v>2015</v>
      </c>
      <c r="K692">
        <v>169</v>
      </c>
      <c r="L692">
        <v>178</v>
      </c>
      <c r="M692" t="s">
        <v>455</v>
      </c>
      <c r="N692" t="s">
        <v>2830</v>
      </c>
      <c r="O692" t="s">
        <v>456</v>
      </c>
      <c r="P692" t="s">
        <v>457</v>
      </c>
      <c r="R692" t="str">
        <f>HYPERLINK("http://dx.doi.org/10.1109/ICSE.2015.145","http://dx.doi.org/10.1109/ICSE.2015.145")</f>
        <v>http://dx.doi.org/10.1109/ICSE.2015.145</v>
      </c>
      <c r="S692" t="s">
        <v>7532</v>
      </c>
      <c r="AB692" s="1"/>
      <c r="AE692" t="s">
        <v>43</v>
      </c>
      <c r="AF692" t="s">
        <v>7607</v>
      </c>
      <c r="AG692" t="s">
        <v>5988</v>
      </c>
    </row>
    <row r="693" spans="1:33" x14ac:dyDescent="0.3">
      <c r="A693" s="4">
        <v>840</v>
      </c>
      <c r="B693" s="6" t="s">
        <v>5992</v>
      </c>
      <c r="C693" t="s">
        <v>2265</v>
      </c>
      <c r="D693" t="s">
        <v>6306</v>
      </c>
      <c r="E693" t="s">
        <v>6559</v>
      </c>
      <c r="F693" t="s">
        <v>6791</v>
      </c>
      <c r="G693" s="1"/>
      <c r="H693">
        <v>2021</v>
      </c>
      <c r="K693">
        <v>1581</v>
      </c>
      <c r="L693">
        <v>1595</v>
      </c>
      <c r="M693" t="s">
        <v>2268</v>
      </c>
      <c r="N693" t="s">
        <v>7268</v>
      </c>
      <c r="O693" t="s">
        <v>2830</v>
      </c>
      <c r="P693" t="s">
        <v>2269</v>
      </c>
      <c r="R693" t="str">
        <f>HYPERLINK("http://dx.doi.org/10.1109/TR.2021.3090310","http://dx.doi.org/10.1109/TR.2021.3090310")</f>
        <v>http://dx.doi.org/10.1109/TR.2021.3090310</v>
      </c>
      <c r="S693" t="s">
        <v>7533</v>
      </c>
      <c r="AB693" s="1"/>
      <c r="AE693" t="s">
        <v>7618</v>
      </c>
      <c r="AF693" t="s">
        <v>5981</v>
      </c>
      <c r="AG693" t="s">
        <v>5988</v>
      </c>
    </row>
    <row r="694" spans="1:33" x14ac:dyDescent="0.3">
      <c r="A694" s="3">
        <v>841</v>
      </c>
      <c r="B694" s="3" t="s">
        <v>5992</v>
      </c>
      <c r="C694" t="s">
        <v>2323</v>
      </c>
      <c r="D694" t="s">
        <v>6307</v>
      </c>
      <c r="E694" t="s">
        <v>6560</v>
      </c>
      <c r="F694" t="s">
        <v>6716</v>
      </c>
      <c r="G694" s="1"/>
      <c r="H694">
        <v>2022</v>
      </c>
      <c r="K694">
        <v>7240</v>
      </c>
      <c r="L694">
        <v>7251</v>
      </c>
      <c r="M694" t="s">
        <v>2326</v>
      </c>
      <c r="N694" t="s">
        <v>7227</v>
      </c>
      <c r="O694" t="s">
        <v>2830</v>
      </c>
      <c r="P694" t="s">
        <v>2327</v>
      </c>
      <c r="R694" t="str">
        <f>HYPERLINK("http://dx.doi.org/10.1109/TII.2021.3116145","http://dx.doi.org/10.1109/TII.2021.3116145")</f>
        <v>http://dx.doi.org/10.1109/TII.2021.3116145</v>
      </c>
      <c r="S694" t="s">
        <v>7534</v>
      </c>
      <c r="AB694" s="1"/>
      <c r="AE694" t="s">
        <v>7618</v>
      </c>
      <c r="AF694" t="s">
        <v>5981</v>
      </c>
      <c r="AG694" t="s">
        <v>5988</v>
      </c>
    </row>
    <row r="695" spans="1:33" x14ac:dyDescent="0.3">
      <c r="A695" s="4">
        <v>842</v>
      </c>
      <c r="B695" s="6" t="s">
        <v>5992</v>
      </c>
      <c r="C695" t="s">
        <v>2526</v>
      </c>
      <c r="D695" t="s">
        <v>6308</v>
      </c>
      <c r="E695" t="s">
        <v>6561</v>
      </c>
      <c r="F695" t="s">
        <v>6792</v>
      </c>
      <c r="G695" s="1"/>
      <c r="H695">
        <v>2022</v>
      </c>
      <c r="K695">
        <v>4857</v>
      </c>
      <c r="L695">
        <v>4872</v>
      </c>
      <c r="M695" t="s">
        <v>7010</v>
      </c>
      <c r="N695" t="s">
        <v>7269</v>
      </c>
      <c r="O695" t="s">
        <v>2830</v>
      </c>
      <c r="P695" t="s">
        <v>2530</v>
      </c>
      <c r="R695" t="str">
        <f>HYPERLINK("http://dx.doi.org/10.1109/TSE.2021.3128820","http://dx.doi.org/10.1109/TSE.2021.3128820")</f>
        <v>http://dx.doi.org/10.1109/TSE.2021.3128820</v>
      </c>
      <c r="S695" t="s">
        <v>7535</v>
      </c>
      <c r="AB695" s="1"/>
      <c r="AE695" t="s">
        <v>7612</v>
      </c>
      <c r="AF695" t="s">
        <v>5981</v>
      </c>
      <c r="AG695" t="s">
        <v>5988</v>
      </c>
    </row>
    <row r="696" spans="1:33" x14ac:dyDescent="0.3">
      <c r="A696" s="3">
        <v>843</v>
      </c>
      <c r="B696" s="3" t="s">
        <v>5992</v>
      </c>
      <c r="C696" t="s">
        <v>6069</v>
      </c>
      <c r="D696" t="s">
        <v>6309</v>
      </c>
      <c r="E696" t="s">
        <v>6562</v>
      </c>
      <c r="F696" t="s">
        <v>6793</v>
      </c>
      <c r="G696" s="1"/>
      <c r="H696">
        <v>2021</v>
      </c>
      <c r="K696">
        <v>3693</v>
      </c>
      <c r="L696">
        <v>3712</v>
      </c>
      <c r="M696" t="s">
        <v>7011</v>
      </c>
      <c r="N696" t="s">
        <v>7270</v>
      </c>
      <c r="O696" t="s">
        <v>2830</v>
      </c>
      <c r="P696" t="s">
        <v>7140</v>
      </c>
      <c r="R696" t="str">
        <f>HYPERLINK("http://dx.doi.org/10.1002/qre.2942","http://dx.doi.org/10.1002/qre.2942")</f>
        <v>http://dx.doi.org/10.1002/qre.2942</v>
      </c>
      <c r="S696" t="s">
        <v>7536</v>
      </c>
      <c r="AB696" s="1"/>
      <c r="AE696" t="s">
        <v>7626</v>
      </c>
      <c r="AF696" t="s">
        <v>5981</v>
      </c>
      <c r="AG696" t="s">
        <v>5988</v>
      </c>
    </row>
    <row r="697" spans="1:33" x14ac:dyDescent="0.3">
      <c r="A697" s="4">
        <v>844</v>
      </c>
      <c r="B697" s="6" t="s">
        <v>5992</v>
      </c>
      <c r="C697" t="s">
        <v>2405</v>
      </c>
      <c r="D697" t="s">
        <v>6310</v>
      </c>
      <c r="E697" t="s">
        <v>6563</v>
      </c>
      <c r="F697" t="s">
        <v>6657</v>
      </c>
      <c r="G697" s="1"/>
      <c r="H697">
        <v>2021</v>
      </c>
      <c r="K697">
        <v>162122</v>
      </c>
      <c r="L697">
        <v>162146</v>
      </c>
      <c r="M697" t="s">
        <v>2408</v>
      </c>
      <c r="N697" t="s">
        <v>148</v>
      </c>
      <c r="O697" t="s">
        <v>2830</v>
      </c>
      <c r="P697" t="s">
        <v>2409</v>
      </c>
      <c r="R697" t="str">
        <f>HYPERLINK("http://dx.doi.org/10.1109/ACCESS.2021.3132502","http://dx.doi.org/10.1109/ACCESS.2021.3132502")</f>
        <v>http://dx.doi.org/10.1109/ACCESS.2021.3132502</v>
      </c>
      <c r="S697" t="s">
        <v>7537</v>
      </c>
      <c r="AB697" s="1"/>
      <c r="AE697" t="s">
        <v>7618</v>
      </c>
      <c r="AF697" t="s">
        <v>5981</v>
      </c>
      <c r="AG697" t="s">
        <v>5988</v>
      </c>
    </row>
    <row r="698" spans="1:33" x14ac:dyDescent="0.3">
      <c r="A698" s="3">
        <v>845</v>
      </c>
      <c r="B698" s="3" t="s">
        <v>5992</v>
      </c>
      <c r="C698" t="s">
        <v>6070</v>
      </c>
      <c r="D698" t="s">
        <v>6311</v>
      </c>
      <c r="E698" t="s">
        <v>6564</v>
      </c>
      <c r="F698" t="s">
        <v>6794</v>
      </c>
      <c r="G698" s="1"/>
      <c r="H698">
        <v>2020</v>
      </c>
      <c r="K698">
        <v>418</v>
      </c>
      <c r="L698">
        <v>435</v>
      </c>
      <c r="M698" t="s">
        <v>7012</v>
      </c>
      <c r="N698" t="s">
        <v>7271</v>
      </c>
      <c r="O698" t="s">
        <v>2830</v>
      </c>
      <c r="P698" t="s">
        <v>2830</v>
      </c>
      <c r="R698" t="s">
        <v>2830</v>
      </c>
      <c r="S698" t="s">
        <v>7538</v>
      </c>
      <c r="AB698" s="1"/>
      <c r="AE698" t="s">
        <v>7652</v>
      </c>
      <c r="AF698" t="s">
        <v>5985</v>
      </c>
      <c r="AG698" t="s">
        <v>5988</v>
      </c>
    </row>
    <row r="699" spans="1:33" x14ac:dyDescent="0.3">
      <c r="A699" s="4">
        <v>846</v>
      </c>
      <c r="B699" s="6" t="s">
        <v>5992</v>
      </c>
      <c r="C699" t="s">
        <v>6071</v>
      </c>
      <c r="D699" t="s">
        <v>6312</v>
      </c>
      <c r="E699" t="s">
        <v>2830</v>
      </c>
      <c r="F699" t="s">
        <v>6795</v>
      </c>
      <c r="G699" s="1"/>
      <c r="H699">
        <v>2017</v>
      </c>
      <c r="K699">
        <v>804</v>
      </c>
      <c r="L699">
        <v>811</v>
      </c>
      <c r="M699" t="s">
        <v>7013</v>
      </c>
      <c r="N699" t="s">
        <v>7272</v>
      </c>
      <c r="O699" t="s">
        <v>1237</v>
      </c>
      <c r="P699" t="s">
        <v>7141</v>
      </c>
      <c r="R699" t="str">
        <f>HYPERLINK("http://dx.doi.org/10.1109/ICDMW.2017.111","http://dx.doi.org/10.1109/ICDMW.2017.111")</f>
        <v>http://dx.doi.org/10.1109/ICDMW.2017.111</v>
      </c>
      <c r="S699" t="s">
        <v>2830</v>
      </c>
      <c r="AB699" s="1"/>
      <c r="AE699" t="s">
        <v>43</v>
      </c>
      <c r="AF699" t="s">
        <v>7607</v>
      </c>
      <c r="AG699" t="s">
        <v>5988</v>
      </c>
    </row>
    <row r="700" spans="1:33" x14ac:dyDescent="0.3">
      <c r="A700" s="3">
        <v>847</v>
      </c>
      <c r="B700" s="3" t="s">
        <v>5992</v>
      </c>
      <c r="C700" t="s">
        <v>3170</v>
      </c>
      <c r="D700" t="s">
        <v>6313</v>
      </c>
      <c r="E700" t="s">
        <v>6565</v>
      </c>
      <c r="F700" t="s">
        <v>6796</v>
      </c>
      <c r="G700" s="1"/>
      <c r="H700">
        <v>2022</v>
      </c>
      <c r="K700">
        <v>1859</v>
      </c>
      <c r="L700">
        <v>1877</v>
      </c>
      <c r="M700" t="s">
        <v>7014</v>
      </c>
      <c r="N700" t="s">
        <v>7273</v>
      </c>
      <c r="O700" t="s">
        <v>2830</v>
      </c>
      <c r="P700" t="s">
        <v>5059</v>
      </c>
      <c r="R700" t="str">
        <f>HYPERLINK("http://dx.doi.org/10.1007/s10845-021-01772-5","http://dx.doi.org/10.1007/s10845-021-01772-5")</f>
        <v>http://dx.doi.org/10.1007/s10845-021-01772-5</v>
      </c>
      <c r="S700" t="s">
        <v>7539</v>
      </c>
      <c r="AB700" s="1"/>
      <c r="AE700" t="s">
        <v>7611</v>
      </c>
      <c r="AF700" t="s">
        <v>5981</v>
      </c>
      <c r="AG700" t="s">
        <v>5988</v>
      </c>
    </row>
    <row r="701" spans="1:33" x14ac:dyDescent="0.3">
      <c r="A701" s="4">
        <v>848</v>
      </c>
      <c r="B701" s="6" t="s">
        <v>5992</v>
      </c>
      <c r="C701" t="s">
        <v>3204</v>
      </c>
      <c r="D701" t="s">
        <v>6314</v>
      </c>
      <c r="E701" t="s">
        <v>6566</v>
      </c>
      <c r="F701" t="s">
        <v>6797</v>
      </c>
      <c r="G701" s="1"/>
      <c r="H701">
        <v>2022</v>
      </c>
      <c r="K701" t="s">
        <v>2830</v>
      </c>
      <c r="L701" t="s">
        <v>2830</v>
      </c>
      <c r="M701" t="s">
        <v>7015</v>
      </c>
      <c r="N701" t="s">
        <v>7274</v>
      </c>
      <c r="O701" t="s">
        <v>2830</v>
      </c>
      <c r="P701" t="s">
        <v>7142</v>
      </c>
      <c r="R701" t="str">
        <f>HYPERLINK("http://dx.doi.org/10.36001/IJPHM.2022.v13i1.3045","http://dx.doi.org/10.36001/IJPHM.2022.v13i1.3045")</f>
        <v>http://dx.doi.org/10.36001/IJPHM.2022.v13i1.3045</v>
      </c>
      <c r="S701" t="s">
        <v>2830</v>
      </c>
      <c r="AB701" s="1"/>
      <c r="AE701" t="s">
        <v>7653</v>
      </c>
      <c r="AF701" t="s">
        <v>5981</v>
      </c>
      <c r="AG701" t="s">
        <v>5988</v>
      </c>
    </row>
    <row r="702" spans="1:33" x14ac:dyDescent="0.3">
      <c r="A702" s="3">
        <v>849</v>
      </c>
      <c r="B702" s="3" t="s">
        <v>5992</v>
      </c>
      <c r="C702" t="s">
        <v>1755</v>
      </c>
      <c r="D702" t="s">
        <v>6239</v>
      </c>
      <c r="E702" t="s">
        <v>6502</v>
      </c>
      <c r="F702" t="s">
        <v>6657</v>
      </c>
      <c r="G702" s="1"/>
      <c r="H702">
        <v>2022</v>
      </c>
      <c r="K702">
        <v>61046</v>
      </c>
      <c r="L702">
        <v>61064</v>
      </c>
      <c r="M702" t="s">
        <v>7016</v>
      </c>
      <c r="N702" t="s">
        <v>148</v>
      </c>
      <c r="O702" t="s">
        <v>2830</v>
      </c>
      <c r="P702" t="s">
        <v>1759</v>
      </c>
      <c r="R702" t="str">
        <f>HYPERLINK("http://dx.doi.org/10.1109/ACCESS.2022.3181742","http://dx.doi.org/10.1109/ACCESS.2022.3181742")</f>
        <v>http://dx.doi.org/10.1109/ACCESS.2022.3181742</v>
      </c>
      <c r="S702" t="s">
        <v>7540</v>
      </c>
      <c r="AB702" s="1"/>
      <c r="AE702" t="s">
        <v>7618</v>
      </c>
      <c r="AF702" t="s">
        <v>5981</v>
      </c>
      <c r="AG702" t="s">
        <v>5988</v>
      </c>
    </row>
    <row r="703" spans="1:33" x14ac:dyDescent="0.3">
      <c r="A703" s="4">
        <v>850</v>
      </c>
      <c r="B703" s="6" t="s">
        <v>5992</v>
      </c>
      <c r="C703" t="s">
        <v>6072</v>
      </c>
      <c r="D703" t="s">
        <v>6315</v>
      </c>
      <c r="E703" t="s">
        <v>6567</v>
      </c>
      <c r="F703" t="s">
        <v>6798</v>
      </c>
      <c r="G703" s="1"/>
      <c r="H703">
        <v>2018</v>
      </c>
      <c r="K703">
        <v>321</v>
      </c>
      <c r="L703">
        <v>334</v>
      </c>
      <c r="M703" t="s">
        <v>7017</v>
      </c>
      <c r="N703" t="s">
        <v>2830</v>
      </c>
      <c r="O703" t="s">
        <v>7371</v>
      </c>
      <c r="P703" t="s">
        <v>2830</v>
      </c>
      <c r="R703" t="s">
        <v>2830</v>
      </c>
      <c r="S703" t="s">
        <v>2830</v>
      </c>
      <c r="AB703" s="1"/>
      <c r="AE703" t="s">
        <v>7649</v>
      </c>
      <c r="AF703" t="s">
        <v>7607</v>
      </c>
      <c r="AG703" t="s">
        <v>5988</v>
      </c>
    </row>
    <row r="704" spans="1:33" x14ac:dyDescent="0.3">
      <c r="A704" s="3">
        <v>851</v>
      </c>
      <c r="B704" s="3" t="s">
        <v>5992</v>
      </c>
      <c r="C704" t="s">
        <v>3201</v>
      </c>
      <c r="D704" t="s">
        <v>6316</v>
      </c>
      <c r="E704" t="s">
        <v>2830</v>
      </c>
      <c r="F704" t="s">
        <v>6799</v>
      </c>
      <c r="G704" s="1"/>
      <c r="H704">
        <v>2022</v>
      </c>
      <c r="K704">
        <v>602</v>
      </c>
      <c r="L704">
        <v>610</v>
      </c>
      <c r="M704" t="s">
        <v>7018</v>
      </c>
      <c r="N704" t="s">
        <v>7237</v>
      </c>
      <c r="O704" t="s">
        <v>2830</v>
      </c>
      <c r="P704" t="s">
        <v>5084</v>
      </c>
      <c r="R704" t="str">
        <f>HYPERLINK("http://dx.doi.org/10.1016/j.procs.2022.01.258","http://dx.doi.org/10.1016/j.procs.2022.01.258")</f>
        <v>http://dx.doi.org/10.1016/j.procs.2022.01.258</v>
      </c>
      <c r="S704" t="s">
        <v>7541</v>
      </c>
      <c r="AB704" s="1"/>
      <c r="AE704" t="s">
        <v>7619</v>
      </c>
      <c r="AF704" t="s">
        <v>7607</v>
      </c>
      <c r="AG704" t="s">
        <v>5988</v>
      </c>
    </row>
    <row r="705" spans="1:33" x14ac:dyDescent="0.3">
      <c r="A705" s="4">
        <v>852</v>
      </c>
      <c r="B705" s="6" t="s">
        <v>5992</v>
      </c>
      <c r="C705" t="s">
        <v>3207</v>
      </c>
      <c r="D705" t="s">
        <v>6317</v>
      </c>
      <c r="E705" t="s">
        <v>6568</v>
      </c>
      <c r="F705" t="s">
        <v>6800</v>
      </c>
      <c r="G705" s="1"/>
      <c r="H705">
        <v>2022</v>
      </c>
      <c r="K705" t="s">
        <v>2830</v>
      </c>
      <c r="L705" t="s">
        <v>2830</v>
      </c>
      <c r="M705" t="s">
        <v>7019</v>
      </c>
      <c r="N705" t="s">
        <v>7275</v>
      </c>
      <c r="O705" t="s">
        <v>2830</v>
      </c>
      <c r="P705" t="s">
        <v>5089</v>
      </c>
      <c r="R705" t="str">
        <f>HYPERLINK("http://dx.doi.org/10.1007/s10664-021-10063-9","http://dx.doi.org/10.1007/s10664-021-10063-9")</f>
        <v>http://dx.doi.org/10.1007/s10664-021-10063-9</v>
      </c>
      <c r="S705" t="s">
        <v>7542</v>
      </c>
      <c r="AB705" s="1"/>
      <c r="AE705" t="s">
        <v>7611</v>
      </c>
      <c r="AF705" t="s">
        <v>5981</v>
      </c>
      <c r="AG705" t="s">
        <v>5988</v>
      </c>
    </row>
    <row r="706" spans="1:33" x14ac:dyDescent="0.3">
      <c r="A706" s="3">
        <v>853</v>
      </c>
      <c r="B706" s="3" t="s">
        <v>5992</v>
      </c>
      <c r="C706" t="s">
        <v>3255</v>
      </c>
      <c r="D706" t="s">
        <v>6318</v>
      </c>
      <c r="E706" t="s">
        <v>6569</v>
      </c>
      <c r="F706" t="s">
        <v>6736</v>
      </c>
      <c r="G706" s="1"/>
      <c r="H706">
        <v>2020</v>
      </c>
      <c r="K706">
        <v>681</v>
      </c>
      <c r="L706">
        <v>697</v>
      </c>
      <c r="M706" t="s">
        <v>7020</v>
      </c>
      <c r="N706" t="s">
        <v>7239</v>
      </c>
      <c r="O706" t="s">
        <v>2830</v>
      </c>
      <c r="P706" t="s">
        <v>5118</v>
      </c>
      <c r="R706" t="str">
        <f>HYPERLINK("http://dx.doi.org/10.1016/j.future.2019.09.004","http://dx.doi.org/10.1016/j.future.2019.09.004")</f>
        <v>http://dx.doi.org/10.1016/j.future.2019.09.004</v>
      </c>
      <c r="S706" t="s">
        <v>7543</v>
      </c>
      <c r="AB706" s="1"/>
      <c r="AE706" t="s">
        <v>7614</v>
      </c>
      <c r="AF706" t="s">
        <v>5981</v>
      </c>
      <c r="AG706" t="s">
        <v>5988</v>
      </c>
    </row>
    <row r="707" spans="1:33" x14ac:dyDescent="0.3">
      <c r="A707" s="4">
        <v>854</v>
      </c>
      <c r="B707" s="6" t="s">
        <v>5992</v>
      </c>
      <c r="C707" t="s">
        <v>6073</v>
      </c>
      <c r="D707" t="s">
        <v>6319</v>
      </c>
      <c r="E707" t="s">
        <v>6570</v>
      </c>
      <c r="F707" t="s">
        <v>6801</v>
      </c>
      <c r="G707" s="1"/>
      <c r="H707">
        <v>2018</v>
      </c>
      <c r="K707">
        <v>60</v>
      </c>
      <c r="L707">
        <v>70</v>
      </c>
      <c r="M707" t="s">
        <v>7021</v>
      </c>
      <c r="N707" t="s">
        <v>2830</v>
      </c>
      <c r="O707" t="s">
        <v>7372</v>
      </c>
      <c r="P707" t="s">
        <v>5155</v>
      </c>
      <c r="R707" t="str">
        <f>HYPERLINK("http://dx.doi.org/10.1145/3236024.3236083","http://dx.doi.org/10.1145/3236024.3236083")</f>
        <v>http://dx.doi.org/10.1145/3236024.3236083</v>
      </c>
      <c r="S707" t="s">
        <v>7544</v>
      </c>
      <c r="AB707" s="1"/>
      <c r="AE707" t="s">
        <v>7621</v>
      </c>
      <c r="AF707" t="s">
        <v>7607</v>
      </c>
      <c r="AG707" t="s">
        <v>5988</v>
      </c>
    </row>
    <row r="708" spans="1:33" x14ac:dyDescent="0.3">
      <c r="A708" s="4">
        <v>856</v>
      </c>
      <c r="B708" s="6" t="s">
        <v>5992</v>
      </c>
      <c r="C708" t="s">
        <v>6075</v>
      </c>
      <c r="D708" t="s">
        <v>6321</v>
      </c>
      <c r="E708" t="s">
        <v>6572</v>
      </c>
      <c r="F708" t="s">
        <v>6803</v>
      </c>
      <c r="G708" s="1"/>
      <c r="H708">
        <v>2017</v>
      </c>
      <c r="K708">
        <v>358</v>
      </c>
      <c r="L708">
        <v>369</v>
      </c>
      <c r="M708" t="s">
        <v>7023</v>
      </c>
      <c r="N708" t="s">
        <v>7276</v>
      </c>
      <c r="O708" t="s">
        <v>2830</v>
      </c>
      <c r="P708" t="s">
        <v>7143</v>
      </c>
      <c r="R708" t="str">
        <f>HYPERLINK("http://dx.doi.org/10.1109/TASE.2016.2542186","http://dx.doi.org/10.1109/TASE.2016.2542186")</f>
        <v>http://dx.doi.org/10.1109/TASE.2016.2542186</v>
      </c>
      <c r="S708" t="s">
        <v>7545</v>
      </c>
      <c r="AB708" s="1"/>
      <c r="AE708" t="s">
        <v>7618</v>
      </c>
      <c r="AF708" t="s">
        <v>5981</v>
      </c>
      <c r="AG708" t="s">
        <v>5988</v>
      </c>
    </row>
    <row r="709" spans="1:33" x14ac:dyDescent="0.3">
      <c r="A709" s="3">
        <v>857</v>
      </c>
      <c r="B709" s="3" t="s">
        <v>5992</v>
      </c>
      <c r="C709" t="s">
        <v>6076</v>
      </c>
      <c r="D709" t="s">
        <v>6322</v>
      </c>
      <c r="E709" t="s">
        <v>6573</v>
      </c>
      <c r="F709" t="s">
        <v>6804</v>
      </c>
      <c r="G709" s="1"/>
      <c r="H709">
        <v>2016</v>
      </c>
      <c r="K709">
        <v>957</v>
      </c>
      <c r="L709">
        <v>970</v>
      </c>
      <c r="M709" t="s">
        <v>7024</v>
      </c>
      <c r="N709" t="s">
        <v>7277</v>
      </c>
      <c r="O709" t="s">
        <v>2830</v>
      </c>
      <c r="P709" t="s">
        <v>7144</v>
      </c>
      <c r="R709" t="str">
        <f>HYPERLINK("http://dx.doi.org/10.1093/jigpal/jzw056","http://dx.doi.org/10.1093/jigpal/jzw056")</f>
        <v>http://dx.doi.org/10.1093/jigpal/jzw056</v>
      </c>
      <c r="S709" t="s">
        <v>7546</v>
      </c>
      <c r="AB709" s="1"/>
      <c r="AE709" t="s">
        <v>7654</v>
      </c>
      <c r="AF709" t="s">
        <v>5981</v>
      </c>
      <c r="AG709" t="s">
        <v>5988</v>
      </c>
    </row>
    <row r="710" spans="1:33" x14ac:dyDescent="0.3">
      <c r="A710" s="4">
        <v>858</v>
      </c>
      <c r="B710" s="6" t="s">
        <v>5992</v>
      </c>
      <c r="C710" t="s">
        <v>6077</v>
      </c>
      <c r="D710" t="s">
        <v>6323</v>
      </c>
      <c r="E710" t="s">
        <v>2830</v>
      </c>
      <c r="F710" t="s">
        <v>6805</v>
      </c>
      <c r="G710" s="1"/>
      <c r="H710">
        <v>2013</v>
      </c>
      <c r="K710">
        <v>480</v>
      </c>
      <c r="L710">
        <v>485</v>
      </c>
      <c r="M710" t="s">
        <v>7025</v>
      </c>
      <c r="N710" t="s">
        <v>7278</v>
      </c>
      <c r="O710" t="s">
        <v>2830</v>
      </c>
      <c r="P710" t="s">
        <v>5207</v>
      </c>
      <c r="R710" t="str">
        <f>HYPERLINK("http://dx.doi.org/10.1016/j.procir.2013.09.082","http://dx.doi.org/10.1016/j.procir.2013.09.082")</f>
        <v>http://dx.doi.org/10.1016/j.procir.2013.09.082</v>
      </c>
      <c r="S710" t="s">
        <v>7547</v>
      </c>
      <c r="AB710" s="1"/>
      <c r="AE710" t="s">
        <v>7619</v>
      </c>
      <c r="AF710" t="s">
        <v>7607</v>
      </c>
      <c r="AG710" t="s">
        <v>5988</v>
      </c>
    </row>
    <row r="711" spans="1:33" x14ac:dyDescent="0.3">
      <c r="A711" s="3">
        <v>859</v>
      </c>
      <c r="B711" s="3" t="s">
        <v>5992</v>
      </c>
      <c r="C711" t="s">
        <v>6078</v>
      </c>
      <c r="D711" t="s">
        <v>6324</v>
      </c>
      <c r="E711" t="s">
        <v>6574</v>
      </c>
      <c r="F711" t="s">
        <v>6650</v>
      </c>
      <c r="G711" s="1"/>
      <c r="H711">
        <v>2021</v>
      </c>
      <c r="K711" t="s">
        <v>2830</v>
      </c>
      <c r="L711" t="s">
        <v>2830</v>
      </c>
      <c r="M711" t="s">
        <v>7026</v>
      </c>
      <c r="N711" t="s">
        <v>7196</v>
      </c>
      <c r="O711" t="s">
        <v>2830</v>
      </c>
      <c r="P711" t="s">
        <v>7145</v>
      </c>
      <c r="R711" t="str">
        <f>HYPERLINK("http://dx.doi.org/10.1016/j.cose.2020.102152","http://dx.doi.org/10.1016/j.cose.2020.102152")</f>
        <v>http://dx.doi.org/10.1016/j.cose.2020.102152</v>
      </c>
      <c r="S711" t="s">
        <v>7548</v>
      </c>
      <c r="AB711" s="1"/>
      <c r="AE711" t="s">
        <v>7616</v>
      </c>
      <c r="AF711" t="s">
        <v>5981</v>
      </c>
      <c r="AG711" t="s">
        <v>5988</v>
      </c>
    </row>
    <row r="712" spans="1:33" x14ac:dyDescent="0.3">
      <c r="A712" s="4">
        <v>860</v>
      </c>
      <c r="B712" s="6" t="s">
        <v>5992</v>
      </c>
      <c r="C712" t="s">
        <v>6079</v>
      </c>
      <c r="D712" t="s">
        <v>6325</v>
      </c>
      <c r="E712" t="s">
        <v>6575</v>
      </c>
      <c r="F712" t="s">
        <v>6806</v>
      </c>
      <c r="G712" s="1"/>
      <c r="H712">
        <v>2015</v>
      </c>
      <c r="K712">
        <v>217</v>
      </c>
      <c r="L712">
        <v>223</v>
      </c>
      <c r="M712" t="s">
        <v>961</v>
      </c>
      <c r="N712" t="s">
        <v>2830</v>
      </c>
      <c r="O712" t="s">
        <v>962</v>
      </c>
      <c r="P712" t="s">
        <v>2830</v>
      </c>
      <c r="R712" t="s">
        <v>2830</v>
      </c>
      <c r="S712" t="s">
        <v>7549</v>
      </c>
      <c r="AB712" s="1"/>
      <c r="AE712" t="s">
        <v>43</v>
      </c>
      <c r="AF712" t="s">
        <v>7607</v>
      </c>
      <c r="AG712" t="s">
        <v>5988</v>
      </c>
    </row>
    <row r="713" spans="1:33" x14ac:dyDescent="0.3">
      <c r="A713" s="3">
        <v>861</v>
      </c>
      <c r="B713" s="3" t="s">
        <v>5992</v>
      </c>
      <c r="C713" t="s">
        <v>1364</v>
      </c>
      <c r="D713" t="s">
        <v>6326</v>
      </c>
      <c r="E713" t="s">
        <v>6576</v>
      </c>
      <c r="F713" t="s">
        <v>6807</v>
      </c>
      <c r="G713" s="1"/>
      <c r="H713">
        <v>2013</v>
      </c>
      <c r="K713">
        <v>536</v>
      </c>
      <c r="L713">
        <v>539</v>
      </c>
      <c r="M713" t="s">
        <v>1368</v>
      </c>
      <c r="N713" t="s">
        <v>1369</v>
      </c>
      <c r="O713" t="s">
        <v>2830</v>
      </c>
      <c r="P713" t="s">
        <v>2830</v>
      </c>
      <c r="R713" t="s">
        <v>2830</v>
      </c>
      <c r="S713" t="s">
        <v>7550</v>
      </c>
      <c r="AB713" s="1"/>
      <c r="AE713" t="s">
        <v>43</v>
      </c>
      <c r="AF713" t="s">
        <v>7607</v>
      </c>
      <c r="AG713" t="s">
        <v>5988</v>
      </c>
    </row>
    <row r="714" spans="1:33" x14ac:dyDescent="0.3">
      <c r="A714" s="3">
        <v>863</v>
      </c>
      <c r="B714" s="3" t="s">
        <v>5992</v>
      </c>
      <c r="C714" t="s">
        <v>6081</v>
      </c>
      <c r="D714" t="s">
        <v>6328</v>
      </c>
      <c r="E714" t="s">
        <v>6578</v>
      </c>
      <c r="F714" t="s">
        <v>6809</v>
      </c>
      <c r="G714" s="1"/>
      <c r="H714">
        <v>2021</v>
      </c>
      <c r="K714" t="s">
        <v>2830</v>
      </c>
      <c r="L714" t="s">
        <v>2830</v>
      </c>
      <c r="M714" t="s">
        <v>7028</v>
      </c>
      <c r="N714" t="s">
        <v>7279</v>
      </c>
      <c r="O714" t="s">
        <v>2830</v>
      </c>
      <c r="P714" t="s">
        <v>7146</v>
      </c>
      <c r="R714" t="str">
        <f>HYPERLINK("http://dx.doi.org/10.1016/j.dss.2020.113422","http://dx.doi.org/10.1016/j.dss.2020.113422")</f>
        <v>http://dx.doi.org/10.1016/j.dss.2020.113422</v>
      </c>
      <c r="S714" t="s">
        <v>7552</v>
      </c>
      <c r="AB714" s="1"/>
      <c r="AE714" t="s">
        <v>7614</v>
      </c>
      <c r="AF714" t="s">
        <v>5981</v>
      </c>
      <c r="AG714" t="s">
        <v>5988</v>
      </c>
    </row>
    <row r="715" spans="1:33" x14ac:dyDescent="0.3">
      <c r="A715" s="4">
        <v>864</v>
      </c>
      <c r="B715" s="6" t="s">
        <v>5992</v>
      </c>
      <c r="C715" t="s">
        <v>1731</v>
      </c>
      <c r="D715" t="s">
        <v>6329</v>
      </c>
      <c r="E715" t="s">
        <v>6579</v>
      </c>
      <c r="F715" t="s">
        <v>6810</v>
      </c>
      <c r="G715" s="1"/>
      <c r="H715">
        <v>2018</v>
      </c>
      <c r="K715">
        <v>1131</v>
      </c>
      <c r="L715">
        <v>1138</v>
      </c>
      <c r="M715" t="s">
        <v>1735</v>
      </c>
      <c r="N715" t="s">
        <v>2830</v>
      </c>
      <c r="O715" t="s">
        <v>1737</v>
      </c>
      <c r="P715" t="s">
        <v>2830</v>
      </c>
      <c r="R715" t="s">
        <v>2830</v>
      </c>
      <c r="S715" t="s">
        <v>7553</v>
      </c>
      <c r="AB715" s="1"/>
      <c r="AE715" t="s">
        <v>43</v>
      </c>
      <c r="AF715" t="s">
        <v>7607</v>
      </c>
      <c r="AG715" t="s">
        <v>5988</v>
      </c>
    </row>
    <row r="716" spans="1:33" x14ac:dyDescent="0.3">
      <c r="A716" s="3">
        <v>865</v>
      </c>
      <c r="B716" s="3" t="s">
        <v>5992</v>
      </c>
      <c r="C716" t="s">
        <v>6082</v>
      </c>
      <c r="D716" t="s">
        <v>6330</v>
      </c>
      <c r="E716" t="s">
        <v>6580</v>
      </c>
      <c r="F716" t="s">
        <v>6657</v>
      </c>
      <c r="G716" s="1"/>
      <c r="H716">
        <v>2021</v>
      </c>
      <c r="K716">
        <v>57542</v>
      </c>
      <c r="L716">
        <v>57564</v>
      </c>
      <c r="M716" t="s">
        <v>7029</v>
      </c>
      <c r="N716" t="s">
        <v>148</v>
      </c>
      <c r="O716" t="s">
        <v>2830</v>
      </c>
      <c r="P716" t="s">
        <v>7147</v>
      </c>
      <c r="R716" t="str">
        <f>HYPERLINK("http://dx.doi.org/10.1109/ACCESS.2021.3071263","http://dx.doi.org/10.1109/ACCESS.2021.3071263")</f>
        <v>http://dx.doi.org/10.1109/ACCESS.2021.3071263</v>
      </c>
      <c r="S716" t="s">
        <v>7554</v>
      </c>
      <c r="AB716" s="1"/>
      <c r="AE716" t="s">
        <v>7618</v>
      </c>
      <c r="AF716" t="s">
        <v>5981</v>
      </c>
      <c r="AG716" t="s">
        <v>5988</v>
      </c>
    </row>
    <row r="717" spans="1:33" x14ac:dyDescent="0.3">
      <c r="A717" s="3">
        <v>867</v>
      </c>
      <c r="B717" s="3" t="s">
        <v>5992</v>
      </c>
      <c r="C717" t="s">
        <v>3356</v>
      </c>
      <c r="D717" t="s">
        <v>6332</v>
      </c>
      <c r="E717" t="s">
        <v>6581</v>
      </c>
      <c r="F717" t="s">
        <v>6812</v>
      </c>
      <c r="G717" s="1"/>
      <c r="H717">
        <v>2016</v>
      </c>
      <c r="K717">
        <v>103</v>
      </c>
      <c r="L717">
        <v>108</v>
      </c>
      <c r="M717" t="s">
        <v>7031</v>
      </c>
      <c r="N717" t="s">
        <v>7280</v>
      </c>
      <c r="O717" t="s">
        <v>2830</v>
      </c>
      <c r="P717" t="s">
        <v>5184</v>
      </c>
      <c r="R717" t="str">
        <f>HYPERLINK("http://dx.doi.org/10.1016/j.foodres.2016.07.002","http://dx.doi.org/10.1016/j.foodres.2016.07.002")</f>
        <v>http://dx.doi.org/10.1016/j.foodres.2016.07.002</v>
      </c>
      <c r="S717" t="s">
        <v>7556</v>
      </c>
      <c r="AB717" s="1"/>
      <c r="AE717" t="s">
        <v>7614</v>
      </c>
      <c r="AF717" t="s">
        <v>5981</v>
      </c>
      <c r="AG717" t="s">
        <v>5988</v>
      </c>
    </row>
    <row r="718" spans="1:33" x14ac:dyDescent="0.3">
      <c r="A718" s="4">
        <v>868</v>
      </c>
      <c r="B718" s="6" t="s">
        <v>5992</v>
      </c>
      <c r="C718" t="s">
        <v>6083</v>
      </c>
      <c r="D718" t="s">
        <v>6333</v>
      </c>
      <c r="E718" t="s">
        <v>6582</v>
      </c>
      <c r="F718" t="s">
        <v>6813</v>
      </c>
      <c r="G718" s="1"/>
      <c r="H718">
        <v>2012</v>
      </c>
      <c r="K718" t="s">
        <v>2830</v>
      </c>
      <c r="L718" t="s">
        <v>2830</v>
      </c>
      <c r="M718" t="s">
        <v>7032</v>
      </c>
      <c r="N718" t="s">
        <v>7281</v>
      </c>
      <c r="O718" t="s">
        <v>2830</v>
      </c>
      <c r="P718" t="s">
        <v>5210</v>
      </c>
      <c r="R718" t="str">
        <f>HYPERLINK("http://dx.doi.org/10.1145/2110356.2110360","http://dx.doi.org/10.1145/2110356.2110360")</f>
        <v>http://dx.doi.org/10.1145/2110356.2110360</v>
      </c>
      <c r="S718" t="s">
        <v>7557</v>
      </c>
      <c r="AB718" s="1"/>
      <c r="AE718" t="s">
        <v>7621</v>
      </c>
      <c r="AF718" t="s">
        <v>5981</v>
      </c>
      <c r="AG718" t="s">
        <v>5988</v>
      </c>
    </row>
    <row r="719" spans="1:33" x14ac:dyDescent="0.3">
      <c r="A719" s="4">
        <v>870</v>
      </c>
      <c r="B719" s="6" t="s">
        <v>5992</v>
      </c>
      <c r="C719" t="s">
        <v>1983</v>
      </c>
      <c r="D719" t="s">
        <v>6335</v>
      </c>
      <c r="E719" t="s">
        <v>6584</v>
      </c>
      <c r="F719" t="s">
        <v>6815</v>
      </c>
      <c r="G719" s="1"/>
      <c r="H719">
        <v>2022</v>
      </c>
      <c r="K719">
        <v>969</v>
      </c>
      <c r="L719">
        <v>974</v>
      </c>
      <c r="M719" t="s">
        <v>7034</v>
      </c>
      <c r="N719" t="s">
        <v>1988</v>
      </c>
      <c r="O719" t="s">
        <v>1989</v>
      </c>
      <c r="P719" t="s">
        <v>1990</v>
      </c>
      <c r="R719" t="str">
        <f>HYPERLINK("http://dx.doi.org/10.1109/EDUCON52537.2022.9766709","http://dx.doi.org/10.1109/EDUCON52537.2022.9766709")</f>
        <v>http://dx.doi.org/10.1109/EDUCON52537.2022.9766709</v>
      </c>
      <c r="S719" t="s">
        <v>7559</v>
      </c>
      <c r="AB719" s="1"/>
      <c r="AE719" t="s">
        <v>43</v>
      </c>
      <c r="AF719" t="s">
        <v>7607</v>
      </c>
      <c r="AG719" t="s">
        <v>5988</v>
      </c>
    </row>
    <row r="720" spans="1:33" x14ac:dyDescent="0.3">
      <c r="A720" s="3">
        <v>871</v>
      </c>
      <c r="B720" s="3" t="s">
        <v>5992</v>
      </c>
      <c r="C720" t="s">
        <v>6084</v>
      </c>
      <c r="D720" t="s">
        <v>6336</v>
      </c>
      <c r="E720" t="s">
        <v>6585</v>
      </c>
      <c r="F720" t="s">
        <v>6816</v>
      </c>
      <c r="G720" s="1"/>
      <c r="H720">
        <v>2021</v>
      </c>
      <c r="K720">
        <v>364</v>
      </c>
      <c r="L720">
        <v>379</v>
      </c>
      <c r="M720" t="s">
        <v>7035</v>
      </c>
      <c r="N720" t="s">
        <v>7282</v>
      </c>
      <c r="O720" t="s">
        <v>2830</v>
      </c>
      <c r="P720" t="s">
        <v>7148</v>
      </c>
      <c r="R720" t="str">
        <f>HYPERLINK("http://dx.doi.org/10.15507/2658-4123.031.202103.364-379","http://dx.doi.org/10.15507/2658-4123.031.202103.364-379")</f>
        <v>http://dx.doi.org/10.15507/2658-4123.031.202103.364-379</v>
      </c>
      <c r="S720" t="s">
        <v>7560</v>
      </c>
      <c r="AB720" s="1"/>
      <c r="AE720" t="s">
        <v>7657</v>
      </c>
      <c r="AF720" t="s">
        <v>5981</v>
      </c>
      <c r="AG720" t="s">
        <v>5990</v>
      </c>
    </row>
    <row r="721" spans="1:33" x14ac:dyDescent="0.3">
      <c r="A721" s="4">
        <v>872</v>
      </c>
      <c r="B721" s="6" t="s">
        <v>5992</v>
      </c>
      <c r="C721" t="s">
        <v>3241</v>
      </c>
      <c r="D721" t="s">
        <v>6337</v>
      </c>
      <c r="E721" t="s">
        <v>6586</v>
      </c>
      <c r="F721" t="s">
        <v>6817</v>
      </c>
      <c r="G721" s="1"/>
      <c r="H721">
        <v>2021</v>
      </c>
      <c r="K721">
        <v>623</v>
      </c>
      <c r="L721">
        <v>629</v>
      </c>
      <c r="M721" t="s">
        <v>7036</v>
      </c>
      <c r="N721" t="s">
        <v>7245</v>
      </c>
      <c r="O721" t="s">
        <v>7376</v>
      </c>
      <c r="P721" t="s">
        <v>5112</v>
      </c>
      <c r="R721" t="str">
        <f>HYPERLINK("http://dx.doi.org/10.1007/978-3-030-75018-3_45","http://dx.doi.org/10.1007/978-3-030-75018-3_45")</f>
        <v>http://dx.doi.org/10.1007/978-3-030-75018-3_45</v>
      </c>
      <c r="S721" t="s">
        <v>7561</v>
      </c>
      <c r="AB721" s="1"/>
      <c r="AE721" t="s">
        <v>7615</v>
      </c>
      <c r="AF721" t="s">
        <v>7607</v>
      </c>
      <c r="AG721" t="s">
        <v>5988</v>
      </c>
    </row>
    <row r="722" spans="1:33" x14ac:dyDescent="0.3">
      <c r="A722" s="4">
        <v>874</v>
      </c>
      <c r="B722" s="6" t="s">
        <v>5992</v>
      </c>
      <c r="C722" t="s">
        <v>6085</v>
      </c>
      <c r="D722" t="s">
        <v>6339</v>
      </c>
      <c r="E722" t="s">
        <v>6587</v>
      </c>
      <c r="F722" t="s">
        <v>6791</v>
      </c>
      <c r="G722" s="1"/>
      <c r="H722">
        <v>2017</v>
      </c>
      <c r="K722">
        <v>893</v>
      </c>
      <c r="L722">
        <v>913</v>
      </c>
      <c r="M722" t="s">
        <v>7038</v>
      </c>
      <c r="N722" t="s">
        <v>7268</v>
      </c>
      <c r="O722" t="s">
        <v>2830</v>
      </c>
      <c r="P722" t="s">
        <v>7149</v>
      </c>
      <c r="R722" t="str">
        <f>HYPERLINK("http://dx.doi.org/10.1109/TR.2017.2693821","http://dx.doi.org/10.1109/TR.2017.2693821")</f>
        <v>http://dx.doi.org/10.1109/TR.2017.2693821</v>
      </c>
      <c r="S722" t="s">
        <v>7563</v>
      </c>
      <c r="AB722" s="1"/>
      <c r="AE722" t="s">
        <v>7618</v>
      </c>
      <c r="AF722" t="s">
        <v>5981</v>
      </c>
      <c r="AG722" t="s">
        <v>5988</v>
      </c>
    </row>
    <row r="723" spans="1:33" x14ac:dyDescent="0.3">
      <c r="A723" s="3">
        <v>877</v>
      </c>
      <c r="B723" s="3" t="s">
        <v>5992</v>
      </c>
      <c r="C723" t="s">
        <v>6086</v>
      </c>
      <c r="D723" t="s">
        <v>6342</v>
      </c>
      <c r="E723" t="s">
        <v>6589</v>
      </c>
      <c r="F723" t="s">
        <v>6821</v>
      </c>
      <c r="G723" s="1"/>
      <c r="H723" t="s">
        <v>2830</v>
      </c>
      <c r="K723" t="s">
        <v>2830</v>
      </c>
      <c r="L723" t="s">
        <v>2830</v>
      </c>
      <c r="M723" t="s">
        <v>7040</v>
      </c>
      <c r="N723" t="s">
        <v>7284</v>
      </c>
      <c r="O723" t="s">
        <v>2830</v>
      </c>
      <c r="P723" t="s">
        <v>7150</v>
      </c>
      <c r="R723" t="str">
        <f>HYPERLINK("http://dx.doi.org/10.1002/dac.5296","http://dx.doi.org/10.1002/dac.5296")</f>
        <v>http://dx.doi.org/10.1002/dac.5296</v>
      </c>
      <c r="S723" t="s">
        <v>7564</v>
      </c>
      <c r="AB723" s="1"/>
      <c r="AE723" t="s">
        <v>7626</v>
      </c>
      <c r="AF723" t="s">
        <v>7608</v>
      </c>
      <c r="AG723" t="s">
        <v>5988</v>
      </c>
    </row>
    <row r="724" spans="1:33" x14ac:dyDescent="0.3">
      <c r="A724" s="4">
        <v>878</v>
      </c>
      <c r="B724" s="6" t="s">
        <v>5992</v>
      </c>
      <c r="C724" t="s">
        <v>6087</v>
      </c>
      <c r="D724" t="s">
        <v>6343</v>
      </c>
      <c r="E724" t="s">
        <v>2830</v>
      </c>
      <c r="F724" t="s">
        <v>6822</v>
      </c>
      <c r="G724" s="1"/>
      <c r="H724">
        <v>2018</v>
      </c>
      <c r="K724" t="s">
        <v>2830</v>
      </c>
      <c r="L724" t="s">
        <v>2830</v>
      </c>
      <c r="M724" t="s">
        <v>7041</v>
      </c>
      <c r="N724" t="s">
        <v>7285</v>
      </c>
      <c r="O724" t="s">
        <v>7377</v>
      </c>
      <c r="P724" t="s">
        <v>7151</v>
      </c>
      <c r="R724" t="str">
        <f>HYPERLINK("http://dx.doi.org/10.1063/1.5039117","http://dx.doi.org/10.1063/1.5039117")</f>
        <v>http://dx.doi.org/10.1063/1.5039117</v>
      </c>
      <c r="S724" t="s">
        <v>7565</v>
      </c>
      <c r="AB724" s="1"/>
      <c r="AE724" t="s">
        <v>7651</v>
      </c>
      <c r="AF724" t="s">
        <v>7607</v>
      </c>
      <c r="AG724" t="s">
        <v>5988</v>
      </c>
    </row>
    <row r="725" spans="1:33" x14ac:dyDescent="0.3">
      <c r="A725" s="3">
        <v>879</v>
      </c>
      <c r="B725" s="3" t="s">
        <v>5992</v>
      </c>
      <c r="C725" t="s">
        <v>6088</v>
      </c>
      <c r="D725" t="s">
        <v>6344</v>
      </c>
      <c r="E725" t="s">
        <v>6590</v>
      </c>
      <c r="F725" t="s">
        <v>6823</v>
      </c>
      <c r="G725" s="1"/>
      <c r="H725">
        <v>2022</v>
      </c>
      <c r="K725" t="s">
        <v>2830</v>
      </c>
      <c r="L725" t="s">
        <v>2830</v>
      </c>
      <c r="M725" t="s">
        <v>7042</v>
      </c>
      <c r="N725" t="s">
        <v>7286</v>
      </c>
      <c r="O725" t="s">
        <v>2830</v>
      </c>
      <c r="P725" t="s">
        <v>7152</v>
      </c>
      <c r="R725" t="str">
        <f>HYPERLINK("http://dx.doi.org/10.1016/j.addma.2022.103007","http://dx.doi.org/10.1016/j.addma.2022.103007")</f>
        <v>http://dx.doi.org/10.1016/j.addma.2022.103007</v>
      </c>
      <c r="S725" t="s">
        <v>7566</v>
      </c>
      <c r="AB725" s="1"/>
      <c r="AE725" t="s">
        <v>7614</v>
      </c>
      <c r="AF725" t="s">
        <v>5981</v>
      </c>
      <c r="AG725" t="s">
        <v>5988</v>
      </c>
    </row>
    <row r="726" spans="1:33" x14ac:dyDescent="0.3">
      <c r="A726" s="4">
        <v>880</v>
      </c>
      <c r="B726" s="6" t="s">
        <v>5992</v>
      </c>
      <c r="C726" t="s">
        <v>6089</v>
      </c>
      <c r="D726" t="s">
        <v>6345</v>
      </c>
      <c r="E726" t="s">
        <v>6591</v>
      </c>
      <c r="F726" t="s">
        <v>6824</v>
      </c>
      <c r="G726" s="1"/>
      <c r="H726">
        <v>2022</v>
      </c>
      <c r="K726">
        <v>181</v>
      </c>
      <c r="L726">
        <v>204</v>
      </c>
      <c r="M726" t="s">
        <v>7043</v>
      </c>
      <c r="N726" t="s">
        <v>7287</v>
      </c>
      <c r="O726" t="s">
        <v>2830</v>
      </c>
      <c r="P726" t="s">
        <v>7153</v>
      </c>
      <c r="R726" t="str">
        <f>HYPERLINK("http://dx.doi.org/10.1080/17452759.2022.2028380","http://dx.doi.org/10.1080/17452759.2022.2028380")</f>
        <v>http://dx.doi.org/10.1080/17452759.2022.2028380</v>
      </c>
      <c r="S726" t="s">
        <v>7567</v>
      </c>
      <c r="AB726" s="1"/>
      <c r="AE726" t="s">
        <v>7658</v>
      </c>
      <c r="AF726" t="s">
        <v>5981</v>
      </c>
      <c r="AG726" t="s">
        <v>5988</v>
      </c>
    </row>
    <row r="727" spans="1:33" x14ac:dyDescent="0.3">
      <c r="A727" s="3">
        <v>881</v>
      </c>
      <c r="B727" s="3" t="s">
        <v>5992</v>
      </c>
      <c r="C727" t="s">
        <v>6090</v>
      </c>
      <c r="D727" t="s">
        <v>6346</v>
      </c>
      <c r="E727" t="s">
        <v>6592</v>
      </c>
      <c r="F727" t="s">
        <v>6825</v>
      </c>
      <c r="G727" s="1"/>
      <c r="H727" t="s">
        <v>2830</v>
      </c>
      <c r="K727" t="s">
        <v>2830</v>
      </c>
      <c r="L727" t="s">
        <v>2830</v>
      </c>
      <c r="M727" t="s">
        <v>7044</v>
      </c>
      <c r="N727" t="s">
        <v>7288</v>
      </c>
      <c r="O727" t="s">
        <v>2830</v>
      </c>
      <c r="P727" t="s">
        <v>7154</v>
      </c>
      <c r="R727" t="str">
        <f>HYPERLINK("http://dx.doi.org/10.1002/cjce.24701","http://dx.doi.org/10.1002/cjce.24701")</f>
        <v>http://dx.doi.org/10.1002/cjce.24701</v>
      </c>
      <c r="S727" t="s">
        <v>7568</v>
      </c>
      <c r="AB727" s="1"/>
      <c r="AE727" t="s">
        <v>7626</v>
      </c>
      <c r="AF727" t="s">
        <v>7608</v>
      </c>
      <c r="AG727" t="s">
        <v>5988</v>
      </c>
    </row>
    <row r="728" spans="1:33" x14ac:dyDescent="0.3">
      <c r="A728" s="4">
        <v>882</v>
      </c>
      <c r="B728" s="6" t="s">
        <v>5992</v>
      </c>
      <c r="C728" t="s">
        <v>6091</v>
      </c>
      <c r="D728" t="s">
        <v>6347</v>
      </c>
      <c r="E728" t="s">
        <v>6593</v>
      </c>
      <c r="F728" t="s">
        <v>6826</v>
      </c>
      <c r="G728" s="1"/>
      <c r="H728">
        <v>2021</v>
      </c>
      <c r="K728">
        <v>7480</v>
      </c>
      <c r="L728">
        <v>7488</v>
      </c>
      <c r="M728" t="s">
        <v>7045</v>
      </c>
      <c r="N728" t="s">
        <v>7289</v>
      </c>
      <c r="O728" t="s">
        <v>2830</v>
      </c>
      <c r="P728" t="s">
        <v>7155</v>
      </c>
      <c r="R728" t="str">
        <f>HYPERLINK("http://dx.doi.org/10.3168/jds.2020-19808","http://dx.doi.org/10.3168/jds.2020-19808")</f>
        <v>http://dx.doi.org/10.3168/jds.2020-19808</v>
      </c>
      <c r="S728" t="s">
        <v>7569</v>
      </c>
      <c r="AB728" s="1"/>
      <c r="AE728" t="s">
        <v>7613</v>
      </c>
      <c r="AF728" t="s">
        <v>5981</v>
      </c>
      <c r="AG728" t="s">
        <v>5988</v>
      </c>
    </row>
    <row r="729" spans="1:33" x14ac:dyDescent="0.3">
      <c r="A729" s="3">
        <v>883</v>
      </c>
      <c r="B729" s="3" t="s">
        <v>5992</v>
      </c>
      <c r="C729" t="s">
        <v>6092</v>
      </c>
      <c r="D729" t="s">
        <v>6348</v>
      </c>
      <c r="E729" t="s">
        <v>6594</v>
      </c>
      <c r="F729" t="s">
        <v>6827</v>
      </c>
      <c r="G729" s="1"/>
      <c r="H729">
        <v>2022</v>
      </c>
      <c r="K729" t="s">
        <v>2830</v>
      </c>
      <c r="L729" t="s">
        <v>2830</v>
      </c>
      <c r="M729" t="s">
        <v>7046</v>
      </c>
      <c r="N729" t="s">
        <v>7290</v>
      </c>
      <c r="O729" t="s">
        <v>2830</v>
      </c>
      <c r="P729" t="s">
        <v>7156</v>
      </c>
      <c r="R729" t="str">
        <f>HYPERLINK("http://dx.doi.org/10.1016/j.measurement.2022.110939","http://dx.doi.org/10.1016/j.measurement.2022.110939")</f>
        <v>http://dx.doi.org/10.1016/j.measurement.2022.110939</v>
      </c>
      <c r="S729" t="s">
        <v>7570</v>
      </c>
      <c r="AB729" s="1"/>
      <c r="AE729" t="s">
        <v>7625</v>
      </c>
      <c r="AF729" t="s">
        <v>5985</v>
      </c>
      <c r="AG729" t="s">
        <v>5988</v>
      </c>
    </row>
    <row r="730" spans="1:33" x14ac:dyDescent="0.3">
      <c r="A730" s="4">
        <v>884</v>
      </c>
      <c r="B730" s="6" t="s">
        <v>5992</v>
      </c>
      <c r="C730" t="s">
        <v>1660</v>
      </c>
      <c r="D730" t="s">
        <v>6349</v>
      </c>
      <c r="E730" t="s">
        <v>6595</v>
      </c>
      <c r="F730" t="s">
        <v>6657</v>
      </c>
      <c r="G730" s="1"/>
      <c r="H730">
        <v>2021</v>
      </c>
      <c r="K730">
        <v>117140</v>
      </c>
      <c r="L730">
        <v>117152</v>
      </c>
      <c r="M730" t="s">
        <v>1663</v>
      </c>
      <c r="N730" t="s">
        <v>148</v>
      </c>
      <c r="O730" t="s">
        <v>2830</v>
      </c>
      <c r="P730" t="s">
        <v>1664</v>
      </c>
      <c r="R730" t="str">
        <f>HYPERLINK("http://dx.doi.org/10.1109/ACCESS.2021.3106791","http://dx.doi.org/10.1109/ACCESS.2021.3106791")</f>
        <v>http://dx.doi.org/10.1109/ACCESS.2021.3106791</v>
      </c>
      <c r="S730" t="s">
        <v>7571</v>
      </c>
      <c r="AB730" s="1"/>
      <c r="AE730" t="s">
        <v>7618</v>
      </c>
      <c r="AF730" t="s">
        <v>5981</v>
      </c>
      <c r="AG730" t="s">
        <v>5988</v>
      </c>
    </row>
    <row r="731" spans="1:33" x14ac:dyDescent="0.3">
      <c r="A731" s="3">
        <v>885</v>
      </c>
      <c r="B731" s="3" t="s">
        <v>5992</v>
      </c>
      <c r="C731" t="s">
        <v>3216</v>
      </c>
      <c r="D731" t="s">
        <v>6350</v>
      </c>
      <c r="E731" t="s">
        <v>6596</v>
      </c>
      <c r="F731" t="s">
        <v>6828</v>
      </c>
      <c r="G731" s="1"/>
      <c r="H731">
        <v>2021</v>
      </c>
      <c r="K731">
        <v>326</v>
      </c>
      <c r="L731">
        <v>341</v>
      </c>
      <c r="M731" t="s">
        <v>7047</v>
      </c>
      <c r="N731" t="s">
        <v>7291</v>
      </c>
      <c r="O731" t="s">
        <v>2830</v>
      </c>
      <c r="P731" t="s">
        <v>5096</v>
      </c>
      <c r="R731" t="str">
        <f>HYPERLINK("http://dx.doi.org/10.1177/0739456X18791716","http://dx.doi.org/10.1177/0739456X18791716")</f>
        <v>http://dx.doi.org/10.1177/0739456X18791716</v>
      </c>
      <c r="S731" t="s">
        <v>7572</v>
      </c>
      <c r="AB731" s="1"/>
      <c r="AE731" t="s">
        <v>7659</v>
      </c>
      <c r="AF731" t="s">
        <v>5981</v>
      </c>
      <c r="AG731" t="s">
        <v>5988</v>
      </c>
    </row>
    <row r="732" spans="1:33" x14ac:dyDescent="0.3">
      <c r="A732" s="4">
        <v>886</v>
      </c>
      <c r="B732" s="6" t="s">
        <v>5992</v>
      </c>
      <c r="C732" t="s">
        <v>3388</v>
      </c>
      <c r="D732" t="s">
        <v>6351</v>
      </c>
      <c r="E732" t="s">
        <v>6597</v>
      </c>
      <c r="F732" t="s">
        <v>6829</v>
      </c>
      <c r="G732" s="1"/>
      <c r="H732">
        <v>2013</v>
      </c>
      <c r="K732" t="s">
        <v>7098</v>
      </c>
      <c r="L732" t="s">
        <v>7101</v>
      </c>
      <c r="M732" t="s">
        <v>7048</v>
      </c>
      <c r="N732" t="s">
        <v>7292</v>
      </c>
      <c r="O732" t="s">
        <v>2830</v>
      </c>
      <c r="P732" t="s">
        <v>5200</v>
      </c>
      <c r="R732" t="str">
        <f>HYPERLINK("http://dx.doi.org/10.1111/hae.12170","http://dx.doi.org/10.1111/hae.12170")</f>
        <v>http://dx.doi.org/10.1111/hae.12170</v>
      </c>
      <c r="S732" t="s">
        <v>7573</v>
      </c>
      <c r="AB732" s="1"/>
      <c r="AE732" t="s">
        <v>7632</v>
      </c>
      <c r="AF732" t="s">
        <v>5981</v>
      </c>
      <c r="AG732" t="s">
        <v>5988</v>
      </c>
    </row>
    <row r="733" spans="1:33" x14ac:dyDescent="0.3">
      <c r="A733" s="3">
        <v>887</v>
      </c>
      <c r="B733" s="3" t="s">
        <v>5992</v>
      </c>
      <c r="C733" t="s">
        <v>6093</v>
      </c>
      <c r="D733" t="s">
        <v>6352</v>
      </c>
      <c r="E733" t="s">
        <v>6598</v>
      </c>
      <c r="F733" t="s">
        <v>6830</v>
      </c>
      <c r="G733" s="1"/>
      <c r="H733">
        <v>2013</v>
      </c>
      <c r="K733">
        <v>413</v>
      </c>
      <c r="L733">
        <v>424</v>
      </c>
      <c r="M733" t="s">
        <v>7049</v>
      </c>
      <c r="N733" t="s">
        <v>7293</v>
      </c>
      <c r="O733" t="s">
        <v>2830</v>
      </c>
      <c r="P733" t="s">
        <v>7157</v>
      </c>
      <c r="R733" t="str">
        <f>HYPERLINK("http://dx.doi.org/10.1007/s10126-013-9493-4","http://dx.doi.org/10.1007/s10126-013-9493-4")</f>
        <v>http://dx.doi.org/10.1007/s10126-013-9493-4</v>
      </c>
      <c r="S733" t="s">
        <v>7574</v>
      </c>
      <c r="AB733" s="1"/>
      <c r="AE733" t="s">
        <v>7611</v>
      </c>
      <c r="AF733" t="s">
        <v>5981</v>
      </c>
      <c r="AG733" t="s">
        <v>5988</v>
      </c>
    </row>
    <row r="734" spans="1:33" x14ac:dyDescent="0.3">
      <c r="A734" s="4">
        <v>888</v>
      </c>
      <c r="B734" s="6" t="s">
        <v>5992</v>
      </c>
      <c r="C734" t="s">
        <v>1744</v>
      </c>
      <c r="D734" t="s">
        <v>6353</v>
      </c>
      <c r="E734" t="s">
        <v>6599</v>
      </c>
      <c r="F734" t="s">
        <v>6831</v>
      </c>
      <c r="G734" s="1"/>
      <c r="H734">
        <v>2021</v>
      </c>
      <c r="K734">
        <v>82</v>
      </c>
      <c r="L734">
        <v>86</v>
      </c>
      <c r="M734" t="s">
        <v>7050</v>
      </c>
      <c r="N734" t="s">
        <v>2830</v>
      </c>
      <c r="O734" t="s">
        <v>1749</v>
      </c>
      <c r="P734" t="s">
        <v>1750</v>
      </c>
      <c r="R734" t="str">
        <f>HYPERLINK("http://dx.doi.org/10.1109/CHASE52844.2021.00016","http://dx.doi.org/10.1109/CHASE52844.2021.00016")</f>
        <v>http://dx.doi.org/10.1109/CHASE52844.2021.00016</v>
      </c>
      <c r="S734" t="s">
        <v>2830</v>
      </c>
      <c r="AB734" s="1"/>
      <c r="AE734" t="s">
        <v>43</v>
      </c>
      <c r="AF734" t="s">
        <v>7607</v>
      </c>
      <c r="AG734" t="s">
        <v>5988</v>
      </c>
    </row>
    <row r="735" spans="1:33" x14ac:dyDescent="0.3">
      <c r="A735" s="3">
        <v>889</v>
      </c>
      <c r="B735" s="3" t="s">
        <v>5992</v>
      </c>
      <c r="C735" t="s">
        <v>6094</v>
      </c>
      <c r="D735" t="s">
        <v>6354</v>
      </c>
      <c r="E735" t="s">
        <v>2830</v>
      </c>
      <c r="F735" t="s">
        <v>6832</v>
      </c>
      <c r="G735" s="1"/>
      <c r="H735">
        <v>2016</v>
      </c>
      <c r="K735">
        <v>309</v>
      </c>
      <c r="L735">
        <v>319</v>
      </c>
      <c r="M735" t="s">
        <v>4508</v>
      </c>
      <c r="N735" t="s">
        <v>7294</v>
      </c>
      <c r="O735" t="s">
        <v>2830</v>
      </c>
      <c r="P735" t="s">
        <v>7158</v>
      </c>
      <c r="R735" t="str">
        <f>HYPERLINK("http://dx.doi.org/10.32964/TJ15.5.309","http://dx.doi.org/10.32964/TJ15.5.309")</f>
        <v>http://dx.doi.org/10.32964/TJ15.5.309</v>
      </c>
      <c r="S735" t="s">
        <v>2830</v>
      </c>
      <c r="AB735" s="1"/>
      <c r="AE735" t="s">
        <v>7660</v>
      </c>
      <c r="AF735" t="s">
        <v>5981</v>
      </c>
      <c r="AG735" t="s">
        <v>5988</v>
      </c>
    </row>
    <row r="736" spans="1:33" x14ac:dyDescent="0.3">
      <c r="A736" s="4">
        <v>890</v>
      </c>
      <c r="B736" s="6" t="s">
        <v>5992</v>
      </c>
      <c r="C736" t="s">
        <v>6095</v>
      </c>
      <c r="D736" t="s">
        <v>6355</v>
      </c>
      <c r="E736" t="s">
        <v>6600</v>
      </c>
      <c r="F736" t="s">
        <v>6833</v>
      </c>
      <c r="G736" s="1"/>
      <c r="H736">
        <v>2014</v>
      </c>
      <c r="K736" t="s">
        <v>2830</v>
      </c>
      <c r="L736" t="s">
        <v>2830</v>
      </c>
      <c r="M736" t="s">
        <v>7051</v>
      </c>
      <c r="N736" t="s">
        <v>7295</v>
      </c>
      <c r="O736" t="s">
        <v>2830</v>
      </c>
      <c r="P736" t="s">
        <v>7159</v>
      </c>
      <c r="R736" t="str">
        <f>HYPERLINK("http://dx.doi.org/10.1186/1475-2859-13-85","http://dx.doi.org/10.1186/1475-2859-13-85")</f>
        <v>http://dx.doi.org/10.1186/1475-2859-13-85</v>
      </c>
      <c r="S736" t="s">
        <v>2830</v>
      </c>
      <c r="AB736" s="1"/>
      <c r="AE736" t="s">
        <v>7661</v>
      </c>
      <c r="AF736" t="s">
        <v>5981</v>
      </c>
      <c r="AG736" t="s">
        <v>5988</v>
      </c>
    </row>
    <row r="737" spans="1:33" x14ac:dyDescent="0.3">
      <c r="A737" s="3">
        <v>891</v>
      </c>
      <c r="B737" s="3" t="s">
        <v>5992</v>
      </c>
      <c r="C737" t="s">
        <v>6096</v>
      </c>
      <c r="D737" t="s">
        <v>6356</v>
      </c>
      <c r="E737" t="s">
        <v>6601</v>
      </c>
      <c r="F737" t="s">
        <v>6834</v>
      </c>
      <c r="G737" s="1"/>
      <c r="H737">
        <v>2012</v>
      </c>
      <c r="K737" t="s">
        <v>2830</v>
      </c>
      <c r="L737" t="s">
        <v>2830</v>
      </c>
      <c r="M737" t="s">
        <v>1298</v>
      </c>
      <c r="N737" t="s">
        <v>7296</v>
      </c>
      <c r="O737" t="s">
        <v>1300</v>
      </c>
      <c r="P737" t="s">
        <v>2830</v>
      </c>
      <c r="R737" t="s">
        <v>2830</v>
      </c>
      <c r="S737" t="s">
        <v>2830</v>
      </c>
      <c r="AB737" s="1"/>
      <c r="AE737" t="s">
        <v>43</v>
      </c>
      <c r="AF737" t="s">
        <v>7607</v>
      </c>
      <c r="AG737" t="s">
        <v>5988</v>
      </c>
    </row>
    <row r="738" spans="1:33" x14ac:dyDescent="0.3">
      <c r="A738" s="3">
        <v>893</v>
      </c>
      <c r="B738" s="3" t="s">
        <v>5992</v>
      </c>
      <c r="C738" t="s">
        <v>6098</v>
      </c>
      <c r="D738" t="s">
        <v>6358</v>
      </c>
      <c r="E738" t="s">
        <v>6602</v>
      </c>
      <c r="F738" t="s">
        <v>6836</v>
      </c>
      <c r="G738" s="1"/>
      <c r="H738">
        <v>2015</v>
      </c>
      <c r="K738">
        <v>292</v>
      </c>
      <c r="L738">
        <v>304</v>
      </c>
      <c r="M738" t="s">
        <v>7053</v>
      </c>
      <c r="N738" t="s">
        <v>7298</v>
      </c>
      <c r="O738" t="s">
        <v>2830</v>
      </c>
      <c r="P738" t="s">
        <v>7160</v>
      </c>
      <c r="R738" t="str">
        <f>HYPERLINK("http://dx.doi.org/10.1007/s13361-014-1058-x","http://dx.doi.org/10.1007/s13361-014-1058-x")</f>
        <v>http://dx.doi.org/10.1007/s13361-014-1058-x</v>
      </c>
      <c r="S738" t="s">
        <v>7575</v>
      </c>
      <c r="AB738" s="1"/>
      <c r="AE738" t="s">
        <v>7663</v>
      </c>
      <c r="AF738" t="s">
        <v>5981</v>
      </c>
      <c r="AG738" t="s">
        <v>5988</v>
      </c>
    </row>
    <row r="739" spans="1:33" x14ac:dyDescent="0.3">
      <c r="A739" s="4">
        <v>894</v>
      </c>
      <c r="B739" s="6" t="s">
        <v>5992</v>
      </c>
      <c r="C739" t="s">
        <v>3178</v>
      </c>
      <c r="D739" t="s">
        <v>6359</v>
      </c>
      <c r="E739" t="s">
        <v>6603</v>
      </c>
      <c r="F739" t="s">
        <v>6837</v>
      </c>
      <c r="G739" s="1"/>
      <c r="H739">
        <v>2022</v>
      </c>
      <c r="K739" t="s">
        <v>2830</v>
      </c>
      <c r="L739" t="s">
        <v>2830</v>
      </c>
      <c r="M739" t="s">
        <v>7054</v>
      </c>
      <c r="N739" t="s">
        <v>7299</v>
      </c>
      <c r="O739" t="s">
        <v>2830</v>
      </c>
      <c r="P739" t="s">
        <v>5067</v>
      </c>
      <c r="R739" t="str">
        <f>HYPERLINK("http://dx.doi.org/10.1016/j.simpat.2022.102522","http://dx.doi.org/10.1016/j.simpat.2022.102522")</f>
        <v>http://dx.doi.org/10.1016/j.simpat.2022.102522</v>
      </c>
      <c r="S739" t="s">
        <v>7576</v>
      </c>
      <c r="AB739" s="1"/>
      <c r="AE739" t="s">
        <v>7614</v>
      </c>
      <c r="AF739" t="s">
        <v>5981</v>
      </c>
      <c r="AG739" t="s">
        <v>5988</v>
      </c>
    </row>
    <row r="740" spans="1:33" x14ac:dyDescent="0.3">
      <c r="A740" s="4">
        <v>896</v>
      </c>
      <c r="B740" s="6" t="s">
        <v>5992</v>
      </c>
      <c r="C740" t="s">
        <v>3340</v>
      </c>
      <c r="D740" t="s">
        <v>6361</v>
      </c>
      <c r="E740" t="s">
        <v>6604</v>
      </c>
      <c r="F740" t="s">
        <v>6839</v>
      </c>
      <c r="G740" s="1"/>
      <c r="H740">
        <v>2017</v>
      </c>
      <c r="K740">
        <v>1864</v>
      </c>
      <c r="L740">
        <v>1874</v>
      </c>
      <c r="M740" t="s">
        <v>7056</v>
      </c>
      <c r="N740" t="s">
        <v>7300</v>
      </c>
      <c r="O740" t="s">
        <v>2830</v>
      </c>
      <c r="P740" t="s">
        <v>5172</v>
      </c>
      <c r="R740" t="str">
        <f>HYPERLINK("http://dx.doi.org/10.1007/s11367-016-1105-x","http://dx.doi.org/10.1007/s11367-016-1105-x")</f>
        <v>http://dx.doi.org/10.1007/s11367-016-1105-x</v>
      </c>
      <c r="S740" t="s">
        <v>5830</v>
      </c>
      <c r="AB740" s="1"/>
      <c r="AE740" t="s">
        <v>7665</v>
      </c>
      <c r="AF740" t="s">
        <v>5981</v>
      </c>
      <c r="AG740" t="s">
        <v>5988</v>
      </c>
    </row>
    <row r="741" spans="1:33" x14ac:dyDescent="0.3">
      <c r="A741" s="3">
        <v>897</v>
      </c>
      <c r="B741" s="3" t="s">
        <v>5992</v>
      </c>
      <c r="C741" t="s">
        <v>6100</v>
      </c>
      <c r="D741" t="s">
        <v>6362</v>
      </c>
      <c r="E741" t="s">
        <v>6605</v>
      </c>
      <c r="F741" t="s">
        <v>6840</v>
      </c>
      <c r="G741" s="1"/>
      <c r="H741">
        <v>2020</v>
      </c>
      <c r="K741">
        <v>1204</v>
      </c>
      <c r="L741">
        <v>1211</v>
      </c>
      <c r="M741" t="s">
        <v>7057</v>
      </c>
      <c r="N741" t="s">
        <v>7301</v>
      </c>
      <c r="O741" t="s">
        <v>2830</v>
      </c>
      <c r="P741" t="s">
        <v>7161</v>
      </c>
      <c r="R741" t="str">
        <f>HYPERLINK("http://dx.doi.org/10.1021/acschembio.9b00907","http://dx.doi.org/10.1021/acschembio.9b00907")</f>
        <v>http://dx.doi.org/10.1021/acschembio.9b00907</v>
      </c>
      <c r="S741" t="s">
        <v>2830</v>
      </c>
      <c r="AB741" s="1"/>
      <c r="AE741" t="s">
        <v>7663</v>
      </c>
      <c r="AF741" t="s">
        <v>5981</v>
      </c>
      <c r="AG741" t="s">
        <v>5988</v>
      </c>
    </row>
    <row r="742" spans="1:33" x14ac:dyDescent="0.3">
      <c r="A742" s="4">
        <v>898</v>
      </c>
      <c r="B742" s="6" t="s">
        <v>5992</v>
      </c>
      <c r="C742" t="s">
        <v>6101</v>
      </c>
      <c r="D742" t="s">
        <v>6363</v>
      </c>
      <c r="E742" t="s">
        <v>6606</v>
      </c>
      <c r="F742" t="s">
        <v>6841</v>
      </c>
      <c r="G742" s="1"/>
      <c r="H742">
        <v>2017</v>
      </c>
      <c r="K742">
        <v>472</v>
      </c>
      <c r="L742">
        <v>477</v>
      </c>
      <c r="M742" t="s">
        <v>1346</v>
      </c>
      <c r="N742" t="s">
        <v>2830</v>
      </c>
      <c r="O742" t="s">
        <v>7379</v>
      </c>
      <c r="P742" t="s">
        <v>2830</v>
      </c>
      <c r="R742" t="s">
        <v>2830</v>
      </c>
      <c r="S742" t="s">
        <v>2830</v>
      </c>
      <c r="AB742" s="1"/>
      <c r="AE742" t="s">
        <v>43</v>
      </c>
      <c r="AF742" t="s">
        <v>7607</v>
      </c>
      <c r="AG742" t="s">
        <v>5988</v>
      </c>
    </row>
    <row r="743" spans="1:33" x14ac:dyDescent="0.3">
      <c r="A743" s="3">
        <v>899</v>
      </c>
      <c r="B743" s="3" t="s">
        <v>5992</v>
      </c>
      <c r="C743" t="s">
        <v>1567</v>
      </c>
      <c r="D743" t="s">
        <v>6364</v>
      </c>
      <c r="E743" t="s">
        <v>2830</v>
      </c>
      <c r="F743" t="s">
        <v>6842</v>
      </c>
      <c r="G743" s="1"/>
      <c r="H743">
        <v>2018</v>
      </c>
      <c r="K743" t="s">
        <v>2830</v>
      </c>
      <c r="L743" t="s">
        <v>2830</v>
      </c>
      <c r="M743" t="s">
        <v>1571</v>
      </c>
      <c r="N743" t="s">
        <v>2830</v>
      </c>
      <c r="O743" t="s">
        <v>1572</v>
      </c>
      <c r="P743" t="s">
        <v>2830</v>
      </c>
      <c r="R743" t="s">
        <v>2830</v>
      </c>
      <c r="S743" t="s">
        <v>7578</v>
      </c>
      <c r="AB743" s="1"/>
      <c r="AE743" t="s">
        <v>43</v>
      </c>
      <c r="AF743" t="s">
        <v>7607</v>
      </c>
      <c r="AG743" t="s">
        <v>5988</v>
      </c>
    </row>
    <row r="744" spans="1:33" x14ac:dyDescent="0.3">
      <c r="A744" s="4">
        <v>900</v>
      </c>
      <c r="B744" s="6" t="s">
        <v>5992</v>
      </c>
      <c r="C744" t="s">
        <v>3368</v>
      </c>
      <c r="D744" t="s">
        <v>6365</v>
      </c>
      <c r="E744" t="s">
        <v>6607</v>
      </c>
      <c r="F744" t="s">
        <v>6843</v>
      </c>
      <c r="G744" s="1"/>
      <c r="H744">
        <v>2015</v>
      </c>
      <c r="K744" t="s">
        <v>2830</v>
      </c>
      <c r="L744" t="s">
        <v>2830</v>
      </c>
      <c r="M744" t="s">
        <v>7058</v>
      </c>
      <c r="N744" t="s">
        <v>7202</v>
      </c>
      <c r="O744" t="s">
        <v>7380</v>
      </c>
      <c r="P744" t="s">
        <v>5193</v>
      </c>
      <c r="R744" t="str">
        <f>HYPERLINK("http://dx.doi.org/10.1117/12.2085475","http://dx.doi.org/10.1117/12.2085475")</f>
        <v>http://dx.doi.org/10.1117/12.2085475</v>
      </c>
      <c r="S744" t="s">
        <v>7579</v>
      </c>
      <c r="AB744" s="1"/>
      <c r="AE744" t="s">
        <v>7622</v>
      </c>
      <c r="AF744" t="s">
        <v>7607</v>
      </c>
      <c r="AG744" t="s">
        <v>5988</v>
      </c>
    </row>
    <row r="745" spans="1:33" x14ac:dyDescent="0.3">
      <c r="A745" s="3">
        <v>901</v>
      </c>
      <c r="B745" s="3" t="s">
        <v>5992</v>
      </c>
      <c r="C745" t="s">
        <v>6102</v>
      </c>
      <c r="D745" t="s">
        <v>6366</v>
      </c>
      <c r="E745" t="s">
        <v>2830</v>
      </c>
      <c r="F745" t="s">
        <v>6844</v>
      </c>
      <c r="G745" s="1"/>
      <c r="H745">
        <v>2012</v>
      </c>
      <c r="K745">
        <v>352</v>
      </c>
      <c r="L745">
        <v>355</v>
      </c>
      <c r="M745" t="s">
        <v>7059</v>
      </c>
      <c r="N745" t="s">
        <v>1965</v>
      </c>
      <c r="O745" t="s">
        <v>7381</v>
      </c>
      <c r="P745" t="s">
        <v>2830</v>
      </c>
      <c r="R745" t="s">
        <v>2830</v>
      </c>
      <c r="S745" t="s">
        <v>7580</v>
      </c>
      <c r="AB745" s="1"/>
      <c r="AE745" t="s">
        <v>43</v>
      </c>
      <c r="AF745" t="s">
        <v>7607</v>
      </c>
      <c r="AG745" t="s">
        <v>5988</v>
      </c>
    </row>
    <row r="746" spans="1:33" x14ac:dyDescent="0.3">
      <c r="A746" s="3">
        <v>905</v>
      </c>
      <c r="B746" s="3" t="s">
        <v>5992</v>
      </c>
      <c r="C746" t="s">
        <v>2229</v>
      </c>
      <c r="D746" t="s">
        <v>6370</v>
      </c>
      <c r="E746" t="s">
        <v>6610</v>
      </c>
      <c r="F746" t="s">
        <v>6848</v>
      </c>
      <c r="G746" s="1"/>
      <c r="H746">
        <v>2019</v>
      </c>
      <c r="K746">
        <v>48</v>
      </c>
      <c r="L746">
        <v>55</v>
      </c>
      <c r="M746" t="s">
        <v>2233</v>
      </c>
      <c r="N746" t="s">
        <v>2830</v>
      </c>
      <c r="O746" t="s">
        <v>2234</v>
      </c>
      <c r="P746" t="s">
        <v>2235</v>
      </c>
      <c r="R746" t="str">
        <f>HYPERLINK("http://dx.doi.org/10.1109/HiPCW.2019.00021","http://dx.doi.org/10.1109/HiPCW.2019.00021")</f>
        <v>http://dx.doi.org/10.1109/HiPCW.2019.00021</v>
      </c>
      <c r="S746" t="s">
        <v>7582</v>
      </c>
      <c r="AB746" s="1"/>
      <c r="AE746" t="s">
        <v>7612</v>
      </c>
      <c r="AF746" t="s">
        <v>7607</v>
      </c>
      <c r="AG746" t="s">
        <v>5988</v>
      </c>
    </row>
    <row r="747" spans="1:33" x14ac:dyDescent="0.3">
      <c r="A747" s="4">
        <v>906</v>
      </c>
      <c r="B747" s="6" t="s">
        <v>5992</v>
      </c>
      <c r="C747" t="s">
        <v>6106</v>
      </c>
      <c r="D747" t="s">
        <v>6371</v>
      </c>
      <c r="E747" t="s">
        <v>6611</v>
      </c>
      <c r="F747" t="s">
        <v>6849</v>
      </c>
      <c r="G747" s="1"/>
      <c r="H747">
        <v>2017</v>
      </c>
      <c r="K747">
        <v>77</v>
      </c>
      <c r="L747">
        <v>84</v>
      </c>
      <c r="M747" t="s">
        <v>7063</v>
      </c>
      <c r="N747" t="s">
        <v>7304</v>
      </c>
      <c r="O747" t="s">
        <v>2830</v>
      </c>
      <c r="P747" t="s">
        <v>7163</v>
      </c>
      <c r="R747" t="str">
        <f>HYPERLINK("http://dx.doi.org/10.1016/j.colsurfb.2017.02.011","http://dx.doi.org/10.1016/j.colsurfb.2017.02.011")</f>
        <v>http://dx.doi.org/10.1016/j.colsurfb.2017.02.011</v>
      </c>
      <c r="S747" t="s">
        <v>7583</v>
      </c>
      <c r="AB747" s="1"/>
      <c r="AE747" t="s">
        <v>7619</v>
      </c>
      <c r="AF747" t="s">
        <v>5981</v>
      </c>
      <c r="AG747" t="s">
        <v>5988</v>
      </c>
    </row>
    <row r="748" spans="1:33" x14ac:dyDescent="0.3">
      <c r="A748" s="3">
        <v>907</v>
      </c>
      <c r="B748" s="3" t="s">
        <v>5992</v>
      </c>
      <c r="C748" t="s">
        <v>6107</v>
      </c>
      <c r="D748" t="s">
        <v>6372</v>
      </c>
      <c r="E748" t="s">
        <v>6612</v>
      </c>
      <c r="F748" t="s">
        <v>6850</v>
      </c>
      <c r="G748" s="1"/>
      <c r="H748">
        <v>2014</v>
      </c>
      <c r="K748">
        <v>589</v>
      </c>
      <c r="L748">
        <v>603</v>
      </c>
      <c r="M748" t="s">
        <v>7064</v>
      </c>
      <c r="N748" t="s">
        <v>7305</v>
      </c>
      <c r="O748" t="s">
        <v>2830</v>
      </c>
      <c r="P748" t="s">
        <v>7164</v>
      </c>
      <c r="R748" t="str">
        <f>HYPERLINK("http://dx.doi.org/10.1016/j.jmsy.2014.05.007","http://dx.doi.org/10.1016/j.jmsy.2014.05.007")</f>
        <v>http://dx.doi.org/10.1016/j.jmsy.2014.05.007</v>
      </c>
      <c r="S748" t="s">
        <v>7584</v>
      </c>
      <c r="AB748" s="1"/>
      <c r="AE748" t="s">
        <v>7625</v>
      </c>
      <c r="AF748" t="s">
        <v>5981</v>
      </c>
      <c r="AG748" t="s">
        <v>5988</v>
      </c>
    </row>
    <row r="749" spans="1:33" x14ac:dyDescent="0.3">
      <c r="A749" s="4">
        <v>908</v>
      </c>
      <c r="B749" s="6" t="s">
        <v>5992</v>
      </c>
      <c r="C749" t="s">
        <v>3380</v>
      </c>
      <c r="D749" t="s">
        <v>6373</v>
      </c>
      <c r="E749" t="s">
        <v>6613</v>
      </c>
      <c r="F749" t="s">
        <v>6851</v>
      </c>
      <c r="G749" s="1"/>
      <c r="H749">
        <v>2014</v>
      </c>
      <c r="K749">
        <v>723</v>
      </c>
      <c r="L749">
        <v>734</v>
      </c>
      <c r="M749" t="s">
        <v>7065</v>
      </c>
      <c r="N749" t="s">
        <v>7306</v>
      </c>
      <c r="O749" t="s">
        <v>2830</v>
      </c>
      <c r="P749" t="s">
        <v>5197</v>
      </c>
      <c r="R749" t="str">
        <f>HYPERLINK("http://dx.doi.org/10.1016/j.emj.2014.01.004","http://dx.doi.org/10.1016/j.emj.2014.01.004")</f>
        <v>http://dx.doi.org/10.1016/j.emj.2014.01.004</v>
      </c>
      <c r="S749" t="s">
        <v>7585</v>
      </c>
      <c r="AB749" s="1"/>
      <c r="AE749" t="s">
        <v>7625</v>
      </c>
      <c r="AF749" t="s">
        <v>5981</v>
      </c>
      <c r="AG749" t="s">
        <v>5988</v>
      </c>
    </row>
    <row r="750" spans="1:33" x14ac:dyDescent="0.3">
      <c r="A750" s="4">
        <v>910</v>
      </c>
      <c r="B750" s="6" t="s">
        <v>5992</v>
      </c>
      <c r="C750" t="s">
        <v>2428</v>
      </c>
      <c r="D750" t="s">
        <v>6375</v>
      </c>
      <c r="E750" t="s">
        <v>2830</v>
      </c>
      <c r="F750" t="s">
        <v>2430</v>
      </c>
      <c r="G750" s="1"/>
      <c r="H750">
        <v>2018</v>
      </c>
      <c r="K750">
        <v>178</v>
      </c>
      <c r="L750">
        <v>182</v>
      </c>
      <c r="M750" t="s">
        <v>7067</v>
      </c>
      <c r="N750" t="s">
        <v>1965</v>
      </c>
      <c r="O750" t="s">
        <v>2432</v>
      </c>
      <c r="P750" t="s">
        <v>2830</v>
      </c>
      <c r="R750" t="s">
        <v>2830</v>
      </c>
      <c r="S750" t="s">
        <v>7586</v>
      </c>
      <c r="AB750" s="1"/>
      <c r="AE750" t="s">
        <v>43</v>
      </c>
      <c r="AF750" t="s">
        <v>7607</v>
      </c>
      <c r="AG750" t="s">
        <v>5988</v>
      </c>
    </row>
    <row r="751" spans="1:33" x14ac:dyDescent="0.3">
      <c r="A751" s="3">
        <v>911</v>
      </c>
      <c r="B751" s="3" t="s">
        <v>5992</v>
      </c>
      <c r="C751" t="s">
        <v>6108</v>
      </c>
      <c r="D751" t="s">
        <v>6376</v>
      </c>
      <c r="E751" t="s">
        <v>6614</v>
      </c>
      <c r="F751" t="s">
        <v>6853</v>
      </c>
      <c r="G751" s="1"/>
      <c r="H751">
        <v>2016</v>
      </c>
      <c r="K751">
        <v>38</v>
      </c>
      <c r="L751">
        <v>48</v>
      </c>
      <c r="M751" t="s">
        <v>7068</v>
      </c>
      <c r="N751" t="s">
        <v>7307</v>
      </c>
      <c r="O751" t="s">
        <v>2830</v>
      </c>
      <c r="P751" t="s">
        <v>7165</v>
      </c>
      <c r="R751" t="str">
        <f>HYPERLINK("http://dx.doi.org/10.1016/j.jembe.2015.11.009","http://dx.doi.org/10.1016/j.jembe.2015.11.009")</f>
        <v>http://dx.doi.org/10.1016/j.jembe.2015.11.009</v>
      </c>
      <c r="S751" t="s">
        <v>7587</v>
      </c>
      <c r="AB751" s="1"/>
      <c r="AE751" t="s">
        <v>7614</v>
      </c>
      <c r="AF751" t="s">
        <v>5981</v>
      </c>
      <c r="AG751" t="s">
        <v>5988</v>
      </c>
    </row>
    <row r="752" spans="1:33" x14ac:dyDescent="0.3">
      <c r="A752" s="4">
        <v>912</v>
      </c>
      <c r="B752" s="6" t="s">
        <v>5992</v>
      </c>
      <c r="C752" t="s">
        <v>6109</v>
      </c>
      <c r="D752" t="s">
        <v>6377</v>
      </c>
      <c r="E752" t="s">
        <v>6615</v>
      </c>
      <c r="F752" t="s">
        <v>6854</v>
      </c>
      <c r="G752" s="1"/>
      <c r="H752">
        <v>2013</v>
      </c>
      <c r="K752">
        <v>55</v>
      </c>
      <c r="L752">
        <v>62</v>
      </c>
      <c r="M752" t="s">
        <v>2722</v>
      </c>
      <c r="N752" t="s">
        <v>7308</v>
      </c>
      <c r="O752" t="s">
        <v>2830</v>
      </c>
      <c r="P752" t="s">
        <v>2724</v>
      </c>
      <c r="R752" t="str">
        <f>HYPERLINK("http://dx.doi.org/10.1109/MCOM.2013.6658653","http://dx.doi.org/10.1109/MCOM.2013.6658653")</f>
        <v>http://dx.doi.org/10.1109/MCOM.2013.6658653</v>
      </c>
      <c r="S752" t="s">
        <v>2830</v>
      </c>
      <c r="AB752" s="1"/>
      <c r="AE752" t="s">
        <v>7618</v>
      </c>
      <c r="AF752" t="s">
        <v>5981</v>
      </c>
      <c r="AG752" t="s">
        <v>5988</v>
      </c>
    </row>
    <row r="753" spans="1:33" x14ac:dyDescent="0.3">
      <c r="A753" s="3">
        <v>919</v>
      </c>
      <c r="B753" s="3" t="s">
        <v>5992</v>
      </c>
      <c r="C753" t="s">
        <v>6114</v>
      </c>
      <c r="D753" t="s">
        <v>6384</v>
      </c>
      <c r="E753" t="s">
        <v>6620</v>
      </c>
      <c r="F753" t="s">
        <v>6861</v>
      </c>
      <c r="G753" s="1"/>
      <c r="H753">
        <v>2013</v>
      </c>
      <c r="K753">
        <v>1131</v>
      </c>
      <c r="L753">
        <v>1140</v>
      </c>
      <c r="M753" t="s">
        <v>7075</v>
      </c>
      <c r="N753" t="s">
        <v>7309</v>
      </c>
      <c r="O753" t="s">
        <v>2830</v>
      </c>
      <c r="P753" t="s">
        <v>7166</v>
      </c>
      <c r="R753" t="str">
        <f>HYPERLINK("http://dx.doi.org/10.1644/13-MAMM-A-001.1","http://dx.doi.org/10.1644/13-MAMM-A-001.1")</f>
        <v>http://dx.doi.org/10.1644/13-MAMM-A-001.1</v>
      </c>
      <c r="S753" t="s">
        <v>7590</v>
      </c>
      <c r="AB753" s="1"/>
      <c r="AE753" t="s">
        <v>7667</v>
      </c>
      <c r="AF753" t="s">
        <v>5981</v>
      </c>
      <c r="AG753" t="s">
        <v>5988</v>
      </c>
    </row>
    <row r="754" spans="1:33" x14ac:dyDescent="0.3">
      <c r="A754" s="4">
        <v>920</v>
      </c>
      <c r="B754" s="6" t="s">
        <v>5992</v>
      </c>
      <c r="C754" t="s">
        <v>6115</v>
      </c>
      <c r="D754" t="s">
        <v>6385</v>
      </c>
      <c r="E754" t="s">
        <v>6621</v>
      </c>
      <c r="F754" t="s">
        <v>6862</v>
      </c>
      <c r="G754" s="1"/>
      <c r="H754">
        <v>2022</v>
      </c>
      <c r="K754" t="s">
        <v>2830</v>
      </c>
      <c r="L754" t="s">
        <v>2830</v>
      </c>
      <c r="M754" t="s">
        <v>7076</v>
      </c>
      <c r="N754" t="s">
        <v>7310</v>
      </c>
      <c r="O754" t="s">
        <v>2830</v>
      </c>
      <c r="P754" t="s">
        <v>7167</v>
      </c>
      <c r="R754" t="str">
        <f>HYPERLINK("http://dx.doi.org/10.34133/2022/9761095","http://dx.doi.org/10.34133/2022/9761095")</f>
        <v>http://dx.doi.org/10.34133/2022/9761095</v>
      </c>
      <c r="S754" t="s">
        <v>2830</v>
      </c>
      <c r="AB754" s="1"/>
      <c r="AE754" t="s">
        <v>7668</v>
      </c>
      <c r="AF754" t="s">
        <v>5981</v>
      </c>
      <c r="AG754" t="s">
        <v>5988</v>
      </c>
    </row>
    <row r="755" spans="1:33" x14ac:dyDescent="0.3">
      <c r="A755" s="3">
        <v>921</v>
      </c>
      <c r="B755" s="3" t="s">
        <v>5992</v>
      </c>
      <c r="C755" t="s">
        <v>6116</v>
      </c>
      <c r="D755" t="s">
        <v>6386</v>
      </c>
      <c r="E755" t="s">
        <v>6622</v>
      </c>
      <c r="F755" t="s">
        <v>6863</v>
      </c>
      <c r="G755" s="1"/>
      <c r="H755">
        <v>2022</v>
      </c>
      <c r="K755" t="s">
        <v>2830</v>
      </c>
      <c r="L755" t="s">
        <v>2830</v>
      </c>
      <c r="M755" t="s">
        <v>7077</v>
      </c>
      <c r="N755" t="s">
        <v>7202</v>
      </c>
      <c r="O755" t="s">
        <v>7387</v>
      </c>
      <c r="P755" t="s">
        <v>7168</v>
      </c>
      <c r="R755" t="str">
        <f>HYPERLINK("http://dx.doi.org/10.1117/12.2605264","http://dx.doi.org/10.1117/12.2605264")</f>
        <v>http://dx.doi.org/10.1117/12.2605264</v>
      </c>
      <c r="S755" t="s">
        <v>7591</v>
      </c>
      <c r="AB755" s="1"/>
      <c r="AE755" t="s">
        <v>7622</v>
      </c>
      <c r="AF755" t="s">
        <v>7607</v>
      </c>
      <c r="AG755" t="s">
        <v>5988</v>
      </c>
    </row>
    <row r="756" spans="1:33" x14ac:dyDescent="0.3">
      <c r="A756" s="4">
        <v>922</v>
      </c>
      <c r="B756" s="6" t="s">
        <v>5992</v>
      </c>
      <c r="C756" t="s">
        <v>6117</v>
      </c>
      <c r="D756" t="s">
        <v>6387</v>
      </c>
      <c r="E756" t="s">
        <v>6593</v>
      </c>
      <c r="F756" t="s">
        <v>6826</v>
      </c>
      <c r="G756" s="1"/>
      <c r="H756">
        <v>2021</v>
      </c>
      <c r="K756">
        <v>6508</v>
      </c>
      <c r="L756">
        <v>6515</v>
      </c>
      <c r="M756" t="s">
        <v>7078</v>
      </c>
      <c r="N756" t="s">
        <v>7289</v>
      </c>
      <c r="O756" t="s">
        <v>2830</v>
      </c>
      <c r="P756" t="s">
        <v>7169</v>
      </c>
      <c r="R756" t="str">
        <f>HYPERLINK("http://dx.doi.org/10.3168/jds.2020-19837","http://dx.doi.org/10.3168/jds.2020-19837")</f>
        <v>http://dx.doi.org/10.3168/jds.2020-19837</v>
      </c>
      <c r="S756" t="s">
        <v>7592</v>
      </c>
      <c r="AB756" s="1"/>
      <c r="AE756" t="s">
        <v>7613</v>
      </c>
      <c r="AF756" t="s">
        <v>5981</v>
      </c>
      <c r="AG756" t="s">
        <v>5988</v>
      </c>
    </row>
    <row r="757" spans="1:33" x14ac:dyDescent="0.3">
      <c r="A757" s="3">
        <v>923</v>
      </c>
      <c r="B757" s="3" t="s">
        <v>5992</v>
      </c>
      <c r="C757" t="s">
        <v>6118</v>
      </c>
      <c r="D757" t="s">
        <v>6388</v>
      </c>
      <c r="E757" t="s">
        <v>6623</v>
      </c>
      <c r="F757" t="s">
        <v>6864</v>
      </c>
      <c r="G757" s="1"/>
      <c r="H757">
        <v>2021</v>
      </c>
      <c r="K757">
        <v>617</v>
      </c>
      <c r="L757">
        <v>630</v>
      </c>
      <c r="M757" t="s">
        <v>7079</v>
      </c>
      <c r="N757" t="s">
        <v>7311</v>
      </c>
      <c r="O757" t="s">
        <v>2830</v>
      </c>
      <c r="P757" t="s">
        <v>7170</v>
      </c>
      <c r="R757" t="str">
        <f>HYPERLINK("http://dx.doi.org/10.1002/jwmg.21996","http://dx.doi.org/10.1002/jwmg.21996")</f>
        <v>http://dx.doi.org/10.1002/jwmg.21996</v>
      </c>
      <c r="S757" t="s">
        <v>7593</v>
      </c>
      <c r="AB757" s="1"/>
      <c r="AE757" t="s">
        <v>7626</v>
      </c>
      <c r="AF757" t="s">
        <v>5981</v>
      </c>
      <c r="AG757" t="s">
        <v>5988</v>
      </c>
    </row>
    <row r="758" spans="1:33" x14ac:dyDescent="0.3">
      <c r="A758" s="4">
        <v>924</v>
      </c>
      <c r="B758" s="6" t="s">
        <v>5992</v>
      </c>
      <c r="C758" t="s">
        <v>6119</v>
      </c>
      <c r="D758" t="s">
        <v>6389</v>
      </c>
      <c r="E758" t="s">
        <v>6419</v>
      </c>
      <c r="F758" t="s">
        <v>6865</v>
      </c>
      <c r="G758" s="1"/>
      <c r="H758">
        <v>2022</v>
      </c>
      <c r="K758">
        <v>121</v>
      </c>
      <c r="L758">
        <v>127</v>
      </c>
      <c r="M758" t="s">
        <v>7080</v>
      </c>
      <c r="N758" t="s">
        <v>7312</v>
      </c>
      <c r="O758" t="s">
        <v>2830</v>
      </c>
      <c r="P758" t="s">
        <v>7171</v>
      </c>
      <c r="R758" t="str">
        <f>HYPERLINK("http://dx.doi.org/10.3103/S1052618822020091","http://dx.doi.org/10.3103/S1052618822020091")</f>
        <v>http://dx.doi.org/10.3103/S1052618822020091</v>
      </c>
      <c r="S758" t="s">
        <v>7594</v>
      </c>
      <c r="AB758" s="1"/>
      <c r="AE758" t="s">
        <v>7669</v>
      </c>
      <c r="AF758" t="s">
        <v>5981</v>
      </c>
      <c r="AG758" t="s">
        <v>5988</v>
      </c>
    </row>
    <row r="759" spans="1:33" x14ac:dyDescent="0.3">
      <c r="A759" s="3">
        <v>925</v>
      </c>
      <c r="B759" s="3" t="s">
        <v>5992</v>
      </c>
      <c r="C759" t="s">
        <v>6120</v>
      </c>
      <c r="D759" t="s">
        <v>6390</v>
      </c>
      <c r="E759" t="s">
        <v>6624</v>
      </c>
      <c r="F759" t="s">
        <v>6866</v>
      </c>
      <c r="G759" s="1"/>
      <c r="H759">
        <v>2021</v>
      </c>
      <c r="K759" t="s">
        <v>2830</v>
      </c>
      <c r="L759" t="s">
        <v>2830</v>
      </c>
      <c r="M759" t="s">
        <v>7081</v>
      </c>
      <c r="N759" t="s">
        <v>2830</v>
      </c>
      <c r="O759" t="s">
        <v>2830</v>
      </c>
      <c r="P759" t="s">
        <v>7172</v>
      </c>
      <c r="R759" t="str">
        <f>HYPERLINK("http://dx.doi.org/10.2196/20739","http://dx.doi.org/10.2196/20739")</f>
        <v>http://dx.doi.org/10.2196/20739</v>
      </c>
      <c r="S759" t="s">
        <v>7595</v>
      </c>
      <c r="AB759" s="1"/>
      <c r="AE759" t="s">
        <v>7670</v>
      </c>
      <c r="AF759" t="s">
        <v>5981</v>
      </c>
      <c r="AG759" t="s">
        <v>5988</v>
      </c>
    </row>
    <row r="760" spans="1:33" x14ac:dyDescent="0.3">
      <c r="A760" s="4">
        <v>926</v>
      </c>
      <c r="B760" s="6" t="s">
        <v>5992</v>
      </c>
      <c r="C760" t="s">
        <v>2205</v>
      </c>
      <c r="D760" t="s">
        <v>6391</v>
      </c>
      <c r="E760" t="s">
        <v>2830</v>
      </c>
      <c r="F760" t="s">
        <v>6867</v>
      </c>
      <c r="G760" s="1"/>
      <c r="H760">
        <v>2019</v>
      </c>
      <c r="K760" t="s">
        <v>2830</v>
      </c>
      <c r="L760" t="s">
        <v>2830</v>
      </c>
      <c r="M760" t="s">
        <v>7082</v>
      </c>
      <c r="N760" t="s">
        <v>7313</v>
      </c>
      <c r="O760" t="s">
        <v>2210</v>
      </c>
      <c r="P760" t="s">
        <v>2830</v>
      </c>
      <c r="R760" t="s">
        <v>2830</v>
      </c>
      <c r="S760" t="s">
        <v>7596</v>
      </c>
      <c r="AB760" s="1"/>
      <c r="AE760" t="s">
        <v>43</v>
      </c>
      <c r="AF760" t="s">
        <v>7607</v>
      </c>
      <c r="AG760" t="s">
        <v>5988</v>
      </c>
    </row>
    <row r="761" spans="1:33" x14ac:dyDescent="0.3">
      <c r="A761" s="3">
        <v>927</v>
      </c>
      <c r="B761" s="3" t="s">
        <v>5992</v>
      </c>
      <c r="C761" t="s">
        <v>6121</v>
      </c>
      <c r="D761" t="s">
        <v>6392</v>
      </c>
      <c r="E761" t="s">
        <v>6625</v>
      </c>
      <c r="F761" t="s">
        <v>6868</v>
      </c>
      <c r="G761" s="1"/>
      <c r="H761">
        <v>2017</v>
      </c>
      <c r="K761">
        <v>1611</v>
      </c>
      <c r="L761">
        <v>1614</v>
      </c>
      <c r="M761" t="s">
        <v>7083</v>
      </c>
      <c r="N761" t="s">
        <v>2830</v>
      </c>
      <c r="O761" t="s">
        <v>7388</v>
      </c>
      <c r="P761" t="s">
        <v>7173</v>
      </c>
      <c r="R761" t="str">
        <f>HYPERLINK("http://dx.doi.org/10.1145/3035918.3058733","http://dx.doi.org/10.1145/3035918.3058733")</f>
        <v>http://dx.doi.org/10.1145/3035918.3058733</v>
      </c>
      <c r="S761" t="s">
        <v>2830</v>
      </c>
      <c r="AB761" s="1"/>
      <c r="AE761" t="s">
        <v>7621</v>
      </c>
      <c r="AF761" t="s">
        <v>7607</v>
      </c>
      <c r="AG761" t="s">
        <v>5988</v>
      </c>
    </row>
    <row r="762" spans="1:33" x14ac:dyDescent="0.3">
      <c r="A762" s="4">
        <v>928</v>
      </c>
      <c r="B762" s="6" t="s">
        <v>5992</v>
      </c>
      <c r="C762" t="s">
        <v>6122</v>
      </c>
      <c r="D762" t="s">
        <v>6393</v>
      </c>
      <c r="E762" t="s">
        <v>6626</v>
      </c>
      <c r="F762" t="s">
        <v>6869</v>
      </c>
      <c r="G762" s="1"/>
      <c r="H762">
        <v>2016</v>
      </c>
      <c r="K762">
        <v>2453</v>
      </c>
      <c r="L762">
        <v>2473</v>
      </c>
      <c r="M762" t="s">
        <v>7084</v>
      </c>
      <c r="N762" t="s">
        <v>7314</v>
      </c>
      <c r="O762" t="s">
        <v>2830</v>
      </c>
      <c r="P762" t="s">
        <v>7174</v>
      </c>
      <c r="R762" t="str">
        <f>HYPERLINK("http://dx.doi.org/10.5194/bg-13-2453-2016","http://dx.doi.org/10.5194/bg-13-2453-2016")</f>
        <v>http://dx.doi.org/10.5194/bg-13-2453-2016</v>
      </c>
      <c r="S762" t="s">
        <v>2830</v>
      </c>
      <c r="AB762" s="1"/>
      <c r="AE762" t="s">
        <v>7671</v>
      </c>
      <c r="AF762" t="s">
        <v>5981</v>
      </c>
      <c r="AG762" t="s">
        <v>5988</v>
      </c>
    </row>
    <row r="763" spans="1:33" x14ac:dyDescent="0.3">
      <c r="A763" s="3">
        <v>929</v>
      </c>
      <c r="B763" s="3" t="s">
        <v>5992</v>
      </c>
      <c r="C763" t="s">
        <v>6123</v>
      </c>
      <c r="D763" t="s">
        <v>6394</v>
      </c>
      <c r="E763" t="s">
        <v>6627</v>
      </c>
      <c r="F763" t="s">
        <v>6698</v>
      </c>
      <c r="G763" s="1"/>
      <c r="H763">
        <v>2015</v>
      </c>
      <c r="K763" t="s">
        <v>2830</v>
      </c>
      <c r="L763" t="s">
        <v>2830</v>
      </c>
      <c r="M763" t="s">
        <v>7085</v>
      </c>
      <c r="N763" t="s">
        <v>7218</v>
      </c>
      <c r="O763" t="s">
        <v>2830</v>
      </c>
      <c r="P763" t="s">
        <v>7175</v>
      </c>
      <c r="R763" t="str">
        <f>HYPERLINK("http://dx.doi.org/10.1371/journal.pone.0144656","http://dx.doi.org/10.1371/journal.pone.0144656")</f>
        <v>http://dx.doi.org/10.1371/journal.pone.0144656</v>
      </c>
      <c r="S763" t="s">
        <v>2830</v>
      </c>
      <c r="AB763" s="1"/>
      <c r="AE763" t="s">
        <v>7631</v>
      </c>
      <c r="AF763" t="s">
        <v>5981</v>
      </c>
      <c r="AG763" t="s">
        <v>5988</v>
      </c>
    </row>
    <row r="764" spans="1:33" x14ac:dyDescent="0.3">
      <c r="A764" s="4">
        <v>930</v>
      </c>
      <c r="B764" s="6" t="s">
        <v>5992</v>
      </c>
      <c r="C764" t="s">
        <v>6124</v>
      </c>
      <c r="D764" t="s">
        <v>6395</v>
      </c>
      <c r="E764" t="s">
        <v>6628</v>
      </c>
      <c r="F764" t="s">
        <v>6870</v>
      </c>
      <c r="G764" s="1"/>
      <c r="H764">
        <v>2018</v>
      </c>
      <c r="K764">
        <v>493</v>
      </c>
      <c r="L764">
        <v>502</v>
      </c>
      <c r="M764" t="s">
        <v>7086</v>
      </c>
      <c r="N764" t="s">
        <v>7315</v>
      </c>
      <c r="O764" t="s">
        <v>2830</v>
      </c>
      <c r="P764" t="s">
        <v>7176</v>
      </c>
      <c r="R764" t="str">
        <f>HYPERLINK("http://dx.doi.org/10.1016/j.envint.2018.06.009","http://dx.doi.org/10.1016/j.envint.2018.06.009")</f>
        <v>http://dx.doi.org/10.1016/j.envint.2018.06.009</v>
      </c>
      <c r="S764" t="s">
        <v>7597</v>
      </c>
      <c r="AB764" s="1"/>
      <c r="AE764" t="s">
        <v>7617</v>
      </c>
      <c r="AF764" t="s">
        <v>5981</v>
      </c>
      <c r="AG764" t="s">
        <v>5988</v>
      </c>
    </row>
    <row r="765" spans="1:33" x14ac:dyDescent="0.3">
      <c r="A765" s="3">
        <v>931</v>
      </c>
      <c r="B765" s="3" t="s">
        <v>5992</v>
      </c>
      <c r="C765" t="s">
        <v>6125</v>
      </c>
      <c r="D765" t="s">
        <v>6396</v>
      </c>
      <c r="E765" t="s">
        <v>6629</v>
      </c>
      <c r="F765" t="s">
        <v>6871</v>
      </c>
      <c r="G765" s="1"/>
      <c r="H765">
        <v>2015</v>
      </c>
      <c r="K765" t="s">
        <v>7099</v>
      </c>
      <c r="L765" t="s">
        <v>7102</v>
      </c>
      <c r="M765" t="s">
        <v>7087</v>
      </c>
      <c r="N765" t="s">
        <v>7316</v>
      </c>
      <c r="O765" t="s">
        <v>2830</v>
      </c>
      <c r="P765" t="s">
        <v>7177</v>
      </c>
      <c r="R765" t="str">
        <f>HYPERLINK("http://dx.doi.org/10.1111/1750-3841.12937","http://dx.doi.org/10.1111/1750-3841.12937")</f>
        <v>http://dx.doi.org/10.1111/1750-3841.12937</v>
      </c>
      <c r="S765" t="s">
        <v>7598</v>
      </c>
      <c r="AB765" s="1"/>
      <c r="AE765" t="s">
        <v>7626</v>
      </c>
      <c r="AF765" t="s">
        <v>5981</v>
      </c>
      <c r="AG765" t="s">
        <v>5988</v>
      </c>
    </row>
    <row r="766" spans="1:33" x14ac:dyDescent="0.3">
      <c r="A766" s="4">
        <v>932</v>
      </c>
      <c r="B766" s="6" t="s">
        <v>5992</v>
      </c>
      <c r="C766" t="s">
        <v>6126</v>
      </c>
      <c r="D766" t="s">
        <v>6397</v>
      </c>
      <c r="E766" t="s">
        <v>6630</v>
      </c>
      <c r="F766" t="s">
        <v>6872</v>
      </c>
      <c r="G766" s="1"/>
      <c r="H766">
        <v>2021</v>
      </c>
      <c r="K766">
        <v>428</v>
      </c>
      <c r="L766" t="s">
        <v>7100</v>
      </c>
      <c r="M766" t="s">
        <v>7088</v>
      </c>
      <c r="N766" t="s">
        <v>7317</v>
      </c>
      <c r="O766" t="s">
        <v>2830</v>
      </c>
      <c r="P766" t="s">
        <v>7178</v>
      </c>
      <c r="R766" t="str">
        <f>HYPERLINK("http://dx.doi.org/10.1038/s41586-021-03260-5","http://dx.doi.org/10.1038/s41586-021-03260-5")</f>
        <v>http://dx.doi.org/10.1038/s41586-021-03260-5</v>
      </c>
      <c r="S766" t="s">
        <v>2830</v>
      </c>
      <c r="AB766" s="1"/>
      <c r="AE766" t="s">
        <v>7672</v>
      </c>
      <c r="AF766" t="s">
        <v>5981</v>
      </c>
      <c r="AG766" t="s">
        <v>5988</v>
      </c>
    </row>
    <row r="767" spans="1:33" x14ac:dyDescent="0.3">
      <c r="A767" s="3">
        <v>933</v>
      </c>
      <c r="B767" s="3" t="s">
        <v>5992</v>
      </c>
      <c r="C767" t="s">
        <v>6127</v>
      </c>
      <c r="D767" t="s">
        <v>6398</v>
      </c>
      <c r="E767" t="s">
        <v>6631</v>
      </c>
      <c r="F767" t="s">
        <v>6873</v>
      </c>
      <c r="G767" s="1"/>
      <c r="H767">
        <v>2020</v>
      </c>
      <c r="K767" t="s">
        <v>2830</v>
      </c>
      <c r="L767" t="s">
        <v>2830</v>
      </c>
      <c r="M767" t="s">
        <v>7089</v>
      </c>
      <c r="N767" t="s">
        <v>7318</v>
      </c>
      <c r="O767" t="s">
        <v>2830</v>
      </c>
      <c r="P767" t="s">
        <v>7179</v>
      </c>
      <c r="R767" t="str">
        <f>HYPERLINK("http://dx.doi.org/10.1016/j.cbpa.2019.110583","http://dx.doi.org/10.1016/j.cbpa.2019.110583")</f>
        <v>http://dx.doi.org/10.1016/j.cbpa.2019.110583</v>
      </c>
      <c r="S767" t="s">
        <v>7599</v>
      </c>
      <c r="AB767" s="1"/>
      <c r="AE767" t="s">
        <v>7613</v>
      </c>
      <c r="AF767" t="s">
        <v>5981</v>
      </c>
      <c r="AG767" t="s">
        <v>5988</v>
      </c>
    </row>
    <row r="768" spans="1:33" x14ac:dyDescent="0.3">
      <c r="A768" s="4">
        <v>934</v>
      </c>
      <c r="B768" s="6" t="s">
        <v>5992</v>
      </c>
      <c r="C768" t="s">
        <v>6128</v>
      </c>
      <c r="D768" t="s">
        <v>6399</v>
      </c>
      <c r="E768" t="s">
        <v>6632</v>
      </c>
      <c r="F768" t="s">
        <v>6874</v>
      </c>
      <c r="G768" s="1"/>
      <c r="H768">
        <v>2019</v>
      </c>
      <c r="K768">
        <v>148</v>
      </c>
      <c r="L768">
        <v>157</v>
      </c>
      <c r="M768" t="s">
        <v>7090</v>
      </c>
      <c r="N768" t="s">
        <v>7319</v>
      </c>
      <c r="O768" t="s">
        <v>2830</v>
      </c>
      <c r="P768" t="s">
        <v>7180</v>
      </c>
      <c r="R768" t="str">
        <f>HYPERLINK("http://dx.doi.org/10.1139/bcb-2018-0198","http://dx.doi.org/10.1139/bcb-2018-0198")</f>
        <v>http://dx.doi.org/10.1139/bcb-2018-0198</v>
      </c>
      <c r="S768" t="s">
        <v>7600</v>
      </c>
      <c r="AB768" s="1"/>
      <c r="AE768" t="s">
        <v>7673</v>
      </c>
      <c r="AF768" t="s">
        <v>5981</v>
      </c>
      <c r="AG768" t="s">
        <v>5988</v>
      </c>
    </row>
    <row r="769" spans="1:33" x14ac:dyDescent="0.3">
      <c r="A769" s="3">
        <v>935</v>
      </c>
      <c r="B769" s="3" t="s">
        <v>5992</v>
      </c>
      <c r="C769" t="s">
        <v>6129</v>
      </c>
      <c r="D769" t="s">
        <v>6400</v>
      </c>
      <c r="E769" t="s">
        <v>6633</v>
      </c>
      <c r="F769" t="s">
        <v>6872</v>
      </c>
      <c r="G769" s="1"/>
      <c r="H769">
        <v>2018</v>
      </c>
      <c r="K769">
        <v>413</v>
      </c>
      <c r="L769" t="s">
        <v>7100</v>
      </c>
      <c r="M769" t="s">
        <v>7091</v>
      </c>
      <c r="N769" t="s">
        <v>7317</v>
      </c>
      <c r="O769" t="s">
        <v>2830</v>
      </c>
      <c r="P769" t="s">
        <v>7181</v>
      </c>
      <c r="R769" t="str">
        <f>HYPERLINK("http://dx.doi.org/10.1038/s41586-018-0106-2","http://dx.doi.org/10.1038/s41586-018-0106-2")</f>
        <v>http://dx.doi.org/10.1038/s41586-018-0106-2</v>
      </c>
      <c r="S769" t="s">
        <v>2830</v>
      </c>
      <c r="AB769" s="1"/>
      <c r="AE769" t="s">
        <v>7674</v>
      </c>
      <c r="AF769" t="s">
        <v>5981</v>
      </c>
      <c r="AG769" t="s">
        <v>5988</v>
      </c>
    </row>
    <row r="770" spans="1:33" x14ac:dyDescent="0.3">
      <c r="A770" s="4">
        <v>936</v>
      </c>
      <c r="B770" s="6" t="s">
        <v>5992</v>
      </c>
      <c r="C770" t="s">
        <v>6130</v>
      </c>
      <c r="D770" t="s">
        <v>6401</v>
      </c>
      <c r="E770" t="s">
        <v>6634</v>
      </c>
      <c r="F770" t="s">
        <v>6875</v>
      </c>
      <c r="G770" s="1"/>
      <c r="H770">
        <v>2017</v>
      </c>
      <c r="K770">
        <v>710</v>
      </c>
      <c r="L770">
        <v>718</v>
      </c>
      <c r="M770" t="s">
        <v>7092</v>
      </c>
      <c r="N770" t="s">
        <v>7320</v>
      </c>
      <c r="O770" t="s">
        <v>2830</v>
      </c>
      <c r="P770" t="s">
        <v>7182</v>
      </c>
      <c r="R770" t="str">
        <f>HYPERLINK("http://dx.doi.org/10.1016/j.scitotenv.2016.12.017","http://dx.doi.org/10.1016/j.scitotenv.2016.12.017")</f>
        <v>http://dx.doi.org/10.1016/j.scitotenv.2016.12.017</v>
      </c>
      <c r="S770" t="s">
        <v>7601</v>
      </c>
      <c r="AB770" s="1"/>
      <c r="AE770" t="s">
        <v>7619</v>
      </c>
      <c r="AF770" t="s">
        <v>5981</v>
      </c>
      <c r="AG770" t="s">
        <v>5988</v>
      </c>
    </row>
    <row r="771" spans="1:33" x14ac:dyDescent="0.3">
      <c r="A771" s="3">
        <v>937</v>
      </c>
      <c r="B771" s="3" t="s">
        <v>5992</v>
      </c>
      <c r="C771" t="s">
        <v>6131</v>
      </c>
      <c r="D771" t="s">
        <v>6402</v>
      </c>
      <c r="E771" t="s">
        <v>6635</v>
      </c>
      <c r="F771" t="s">
        <v>6876</v>
      </c>
      <c r="G771" s="1"/>
      <c r="H771">
        <v>2020</v>
      </c>
      <c r="K771" t="s">
        <v>2830</v>
      </c>
      <c r="L771" t="s">
        <v>2830</v>
      </c>
      <c r="M771" t="s">
        <v>7093</v>
      </c>
      <c r="N771" t="s">
        <v>7321</v>
      </c>
      <c r="O771" t="s">
        <v>2830</v>
      </c>
      <c r="P771" t="s">
        <v>7183</v>
      </c>
      <c r="R771" t="str">
        <f>HYPERLINK("http://dx.doi.org/10.1016/j.watres.2019.115435","http://dx.doi.org/10.1016/j.watres.2019.115435")</f>
        <v>http://dx.doi.org/10.1016/j.watres.2019.115435</v>
      </c>
      <c r="S771" t="s">
        <v>7602</v>
      </c>
      <c r="AB771" s="1"/>
      <c r="AE771" t="s">
        <v>7617</v>
      </c>
      <c r="AF771" t="s">
        <v>5981</v>
      </c>
      <c r="AG771" t="s">
        <v>5988</v>
      </c>
    </row>
    <row r="772" spans="1:33" x14ac:dyDescent="0.3">
      <c r="A772" s="4">
        <v>938</v>
      </c>
      <c r="B772" s="6" t="s">
        <v>5992</v>
      </c>
      <c r="C772" t="s">
        <v>6132</v>
      </c>
      <c r="D772" t="s">
        <v>6403</v>
      </c>
      <c r="E772" t="s">
        <v>6636</v>
      </c>
      <c r="F772" t="s">
        <v>6716</v>
      </c>
      <c r="G772" s="1"/>
      <c r="H772">
        <v>2017</v>
      </c>
      <c r="K772">
        <v>2227</v>
      </c>
      <c r="L772">
        <v>2240</v>
      </c>
      <c r="M772" t="s">
        <v>7094</v>
      </c>
      <c r="N772" t="s">
        <v>7227</v>
      </c>
      <c r="O772" t="s">
        <v>2830</v>
      </c>
      <c r="P772" t="s">
        <v>7184</v>
      </c>
      <c r="R772" t="str">
        <f>HYPERLINK("http://dx.doi.org/10.1109/TII.2017.2695583","http://dx.doi.org/10.1109/TII.2017.2695583")</f>
        <v>http://dx.doi.org/10.1109/TII.2017.2695583</v>
      </c>
      <c r="S772" t="s">
        <v>7603</v>
      </c>
      <c r="AB772" s="1"/>
      <c r="AE772" t="s">
        <v>7618</v>
      </c>
      <c r="AF772" t="s">
        <v>5981</v>
      </c>
      <c r="AG772" t="s">
        <v>5988</v>
      </c>
    </row>
    <row r="773" spans="1:33" x14ac:dyDescent="0.3">
      <c r="A773" s="3">
        <v>939</v>
      </c>
      <c r="B773" s="3" t="s">
        <v>5992</v>
      </c>
      <c r="C773" t="s">
        <v>6133</v>
      </c>
      <c r="D773" t="s">
        <v>6404</v>
      </c>
      <c r="E773" t="s">
        <v>6637</v>
      </c>
      <c r="F773" t="s">
        <v>6877</v>
      </c>
      <c r="G773" s="1"/>
      <c r="H773">
        <v>2020</v>
      </c>
      <c r="K773" t="s">
        <v>2830</v>
      </c>
      <c r="L773" t="s">
        <v>2830</v>
      </c>
      <c r="M773" t="s">
        <v>7095</v>
      </c>
      <c r="N773" t="s">
        <v>7322</v>
      </c>
      <c r="O773" t="s">
        <v>2830</v>
      </c>
      <c r="P773" t="s">
        <v>7185</v>
      </c>
      <c r="R773" t="str">
        <f>HYPERLINK("http://dx.doi.org/10.1016/j.apradiso.2019.109023","http://dx.doi.org/10.1016/j.apradiso.2019.109023")</f>
        <v>http://dx.doi.org/10.1016/j.apradiso.2019.109023</v>
      </c>
      <c r="S773" t="s">
        <v>7604</v>
      </c>
      <c r="AB773" s="1"/>
      <c r="AE773" t="s">
        <v>7617</v>
      </c>
      <c r="AF773" t="s">
        <v>7609</v>
      </c>
      <c r="AG773" t="s">
        <v>5988</v>
      </c>
    </row>
    <row r="774" spans="1:33" x14ac:dyDescent="0.3">
      <c r="A774" s="4">
        <v>940</v>
      </c>
      <c r="B774" s="6" t="s">
        <v>5992</v>
      </c>
      <c r="C774" t="s">
        <v>6134</v>
      </c>
      <c r="D774" t="s">
        <v>6405</v>
      </c>
      <c r="E774" t="s">
        <v>6638</v>
      </c>
      <c r="F774" t="s">
        <v>6878</v>
      </c>
      <c r="G774" s="1"/>
      <c r="H774">
        <v>2018</v>
      </c>
      <c r="K774" t="s">
        <v>2830</v>
      </c>
      <c r="L774" t="s">
        <v>2830</v>
      </c>
      <c r="M774" t="s">
        <v>7096</v>
      </c>
      <c r="N774" t="s">
        <v>7323</v>
      </c>
      <c r="O774" t="s">
        <v>2830</v>
      </c>
      <c r="P774" t="s">
        <v>7186</v>
      </c>
      <c r="R774" t="str">
        <f>HYPERLINK("http://dx.doi.org/10.3791/57928","http://dx.doi.org/10.3791/57928")</f>
        <v>http://dx.doi.org/10.3791/57928</v>
      </c>
      <c r="S774" t="s">
        <v>7605</v>
      </c>
      <c r="AB774" s="1"/>
      <c r="AE774" t="s">
        <v>7675</v>
      </c>
      <c r="AF774" t="s">
        <v>5981</v>
      </c>
      <c r="AG774" t="s">
        <v>5988</v>
      </c>
    </row>
    <row r="775" spans="1:33" x14ac:dyDescent="0.3">
      <c r="A775" s="3">
        <v>941</v>
      </c>
      <c r="B775" s="3" t="s">
        <v>5992</v>
      </c>
      <c r="C775" t="s">
        <v>6135</v>
      </c>
      <c r="D775" t="s">
        <v>6406</v>
      </c>
      <c r="E775" t="s">
        <v>6639</v>
      </c>
      <c r="F775" t="s">
        <v>6879</v>
      </c>
      <c r="G775" s="1"/>
      <c r="H775">
        <v>2018</v>
      </c>
      <c r="K775">
        <v>5607</v>
      </c>
      <c r="L775">
        <v>5617</v>
      </c>
      <c r="M775" t="s">
        <v>7097</v>
      </c>
      <c r="N775" t="s">
        <v>7324</v>
      </c>
      <c r="O775" t="s">
        <v>2830</v>
      </c>
      <c r="P775" t="s">
        <v>7187</v>
      </c>
      <c r="R775" t="str">
        <f>HYPERLINK("http://dx.doi.org/10.1029/2017JD027827","http://dx.doi.org/10.1029/2017JD027827")</f>
        <v>http://dx.doi.org/10.1029/2017JD027827</v>
      </c>
      <c r="S775" t="s">
        <v>7606</v>
      </c>
      <c r="AB775" s="1"/>
      <c r="AE775" t="s">
        <v>7676</v>
      </c>
      <c r="AF775" t="s">
        <v>5981</v>
      </c>
      <c r="AG775" t="s">
        <v>5988</v>
      </c>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6F090-44CC-4A1C-B978-D599BF433A2B}">
  <sheetPr codeName="Sheet4"/>
  <dimension ref="A1:AG775"/>
  <sheetViews>
    <sheetView zoomScaleNormal="100" workbookViewId="0">
      <pane ySplit="1" topLeftCell="A549" activePane="bottomLeft" state="frozen"/>
      <selection pane="bottomLeft" activeCell="A590" sqref="A590:XFD590"/>
    </sheetView>
  </sheetViews>
  <sheetFormatPr defaultRowHeight="14.4" x14ac:dyDescent="0.3"/>
  <cols>
    <col min="1" max="1" width="5" customWidth="1"/>
    <col min="3" max="6" width="80.88671875" bestFit="1" customWidth="1"/>
    <col min="7" max="7" width="22.21875" bestFit="1" customWidth="1"/>
    <col min="8" max="8" width="17.33203125" bestFit="1" customWidth="1"/>
    <col min="9" max="9" width="10" bestFit="1" customWidth="1"/>
    <col min="10" max="10" width="7.6640625" bestFit="1" customWidth="1"/>
    <col min="11" max="11" width="11.77734375" bestFit="1" customWidth="1"/>
    <col min="12" max="12" width="11" bestFit="1" customWidth="1"/>
    <col min="13" max="13" width="80.88671875" bestFit="1" customWidth="1"/>
    <col min="14" max="14" width="9.6640625" bestFit="1" customWidth="1"/>
    <col min="15" max="15" width="16.77734375" bestFit="1" customWidth="1"/>
    <col min="16" max="16" width="56.77734375" bestFit="1" customWidth="1"/>
    <col min="17" max="17" width="80.88671875" bestFit="1" customWidth="1"/>
    <col min="18" max="18" width="59" bestFit="1" customWidth="1"/>
    <col min="19" max="22" width="80.88671875" bestFit="1" customWidth="1"/>
    <col min="23" max="23" width="16.88671875" bestFit="1" customWidth="1"/>
    <col min="24" max="25" width="21.88671875" bestFit="1" customWidth="1"/>
    <col min="26" max="26" width="17.77734375" bestFit="1" customWidth="1"/>
    <col min="27" max="27" width="10.44140625" bestFit="1" customWidth="1"/>
    <col min="28" max="28" width="13.44140625" bestFit="1" customWidth="1"/>
    <col min="29" max="29" width="12.109375" bestFit="1" customWidth="1"/>
    <col min="30" max="30" width="15.109375" bestFit="1" customWidth="1"/>
    <col min="31" max="31" width="11.33203125" bestFit="1" customWidth="1"/>
    <col min="32" max="32" width="22.44140625" bestFit="1" customWidth="1"/>
    <col min="33" max="33" width="19.44140625" customWidth="1"/>
  </cols>
  <sheetData>
    <row r="1" spans="1:33" x14ac:dyDescent="0.3">
      <c r="A1" s="2" t="s">
        <v>3012</v>
      </c>
      <c r="B1" s="2"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row>
    <row r="2" spans="1:3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row>
    <row r="3" spans="1:33" x14ac:dyDescent="0.3">
      <c r="A3" s="3">
        <v>3</v>
      </c>
      <c r="B3" s="3" t="s">
        <v>43</v>
      </c>
      <c r="C3" t="s">
        <v>58</v>
      </c>
      <c r="D3" t="s">
        <v>59</v>
      </c>
      <c r="E3" t="s">
        <v>60</v>
      </c>
      <c r="F3" t="s">
        <v>61</v>
      </c>
      <c r="G3" s="1">
        <v>43304</v>
      </c>
      <c r="H3">
        <v>2018</v>
      </c>
      <c r="I3" t="s">
        <v>2830</v>
      </c>
      <c r="K3">
        <v>1052</v>
      </c>
      <c r="L3" t="s">
        <v>2831</v>
      </c>
      <c r="M3" t="s">
        <v>62</v>
      </c>
      <c r="N3" t="s">
        <v>63</v>
      </c>
      <c r="O3" t="s">
        <v>64</v>
      </c>
      <c r="P3" t="s">
        <v>65</v>
      </c>
      <c r="Q3" t="s">
        <v>2830</v>
      </c>
      <c r="R3" t="s">
        <v>66</v>
      </c>
      <c r="S3" t="s">
        <v>67</v>
      </c>
      <c r="T3" t="s">
        <v>68</v>
      </c>
      <c r="U3" t="s">
        <v>69</v>
      </c>
      <c r="V3" t="s">
        <v>70</v>
      </c>
      <c r="W3" t="s">
        <v>2830</v>
      </c>
      <c r="X3">
        <v>39</v>
      </c>
      <c r="Z3">
        <v>36</v>
      </c>
      <c r="AA3" t="s">
        <v>43</v>
      </c>
      <c r="AB3" s="1">
        <v>43304</v>
      </c>
      <c r="AC3" t="s">
        <v>2830</v>
      </c>
      <c r="AD3" t="s">
        <v>2830</v>
      </c>
      <c r="AE3" t="s">
        <v>43</v>
      </c>
      <c r="AF3" t="s">
        <v>57</v>
      </c>
    </row>
    <row r="4" spans="1:33" x14ac:dyDescent="0.3">
      <c r="A4" s="4">
        <v>4</v>
      </c>
      <c r="B4" s="5" t="s">
        <v>43</v>
      </c>
      <c r="C4" t="s">
        <v>71</v>
      </c>
      <c r="D4" t="s">
        <v>72</v>
      </c>
      <c r="E4" t="s">
        <v>73</v>
      </c>
      <c r="F4" t="s">
        <v>74</v>
      </c>
      <c r="G4" s="1">
        <v>41274</v>
      </c>
      <c r="H4">
        <v>2012</v>
      </c>
      <c r="I4" t="s">
        <v>2830</v>
      </c>
      <c r="K4">
        <v>374</v>
      </c>
      <c r="L4" t="s">
        <v>2832</v>
      </c>
      <c r="M4" t="s">
        <v>75</v>
      </c>
      <c r="N4" t="s">
        <v>2830</v>
      </c>
      <c r="O4" t="s">
        <v>76</v>
      </c>
      <c r="P4" t="s">
        <v>2830</v>
      </c>
      <c r="Q4" t="s">
        <v>2830</v>
      </c>
      <c r="R4" t="s">
        <v>77</v>
      </c>
      <c r="S4" t="s">
        <v>78</v>
      </c>
      <c r="T4" t="s">
        <v>79</v>
      </c>
      <c r="U4" t="s">
        <v>80</v>
      </c>
      <c r="V4" t="s">
        <v>81</v>
      </c>
      <c r="W4" t="s">
        <v>2830</v>
      </c>
      <c r="Z4">
        <v>5</v>
      </c>
      <c r="AA4" t="s">
        <v>2830</v>
      </c>
      <c r="AB4" s="1">
        <v>41274</v>
      </c>
      <c r="AC4" t="s">
        <v>2830</v>
      </c>
      <c r="AD4" t="s">
        <v>2830</v>
      </c>
      <c r="AE4" t="s">
        <v>43</v>
      </c>
      <c r="AF4" t="s">
        <v>57</v>
      </c>
    </row>
    <row r="5" spans="1:33" x14ac:dyDescent="0.3">
      <c r="A5" s="3">
        <v>5</v>
      </c>
      <c r="B5" s="3" t="s">
        <v>43</v>
      </c>
      <c r="C5" t="s">
        <v>82</v>
      </c>
      <c r="D5" t="s">
        <v>83</v>
      </c>
      <c r="E5" t="s">
        <v>84</v>
      </c>
      <c r="F5" t="s">
        <v>85</v>
      </c>
      <c r="G5" s="1">
        <v>44568</v>
      </c>
      <c r="H5">
        <v>2021</v>
      </c>
      <c r="I5" t="s">
        <v>2830</v>
      </c>
      <c r="K5">
        <v>1</v>
      </c>
      <c r="L5" t="s">
        <v>2833</v>
      </c>
      <c r="M5" t="s">
        <v>86</v>
      </c>
      <c r="N5" t="s">
        <v>2830</v>
      </c>
      <c r="O5" t="s">
        <v>87</v>
      </c>
      <c r="P5" t="s">
        <v>88</v>
      </c>
      <c r="Q5" t="s">
        <v>2830</v>
      </c>
      <c r="R5" t="s">
        <v>89</v>
      </c>
      <c r="S5" t="s">
        <v>90</v>
      </c>
      <c r="T5" t="s">
        <v>91</v>
      </c>
      <c r="U5" t="s">
        <v>92</v>
      </c>
      <c r="V5" t="s">
        <v>93</v>
      </c>
      <c r="W5" t="s">
        <v>2830</v>
      </c>
      <c r="Z5">
        <v>25</v>
      </c>
      <c r="AA5" t="s">
        <v>43</v>
      </c>
      <c r="AB5" s="1">
        <v>44568</v>
      </c>
      <c r="AC5" t="s">
        <v>2830</v>
      </c>
      <c r="AD5" t="s">
        <v>2830</v>
      </c>
      <c r="AE5" t="s">
        <v>43</v>
      </c>
      <c r="AF5" t="s">
        <v>57</v>
      </c>
    </row>
    <row r="6" spans="1:33" x14ac:dyDescent="0.3">
      <c r="A6" s="4">
        <v>6</v>
      </c>
      <c r="B6" s="5" t="s">
        <v>43</v>
      </c>
      <c r="C6" t="s">
        <v>94</v>
      </c>
      <c r="D6" t="s">
        <v>95</v>
      </c>
      <c r="E6" t="s">
        <v>96</v>
      </c>
      <c r="F6" t="s">
        <v>97</v>
      </c>
      <c r="G6" s="1">
        <v>44278</v>
      </c>
      <c r="H6">
        <v>2021</v>
      </c>
      <c r="I6" t="s">
        <v>2834</v>
      </c>
      <c r="J6">
        <v>4</v>
      </c>
      <c r="K6">
        <v>347</v>
      </c>
      <c r="L6" t="s">
        <v>2835</v>
      </c>
      <c r="M6" t="s">
        <v>98</v>
      </c>
      <c r="N6" t="s">
        <v>99</v>
      </c>
      <c r="O6" t="s">
        <v>2830</v>
      </c>
      <c r="P6" t="s">
        <v>100</v>
      </c>
      <c r="Q6" t="s">
        <v>2830</v>
      </c>
      <c r="R6" t="s">
        <v>101</v>
      </c>
      <c r="S6" t="s">
        <v>102</v>
      </c>
      <c r="T6" t="s">
        <v>103</v>
      </c>
      <c r="U6" t="s">
        <v>104</v>
      </c>
      <c r="V6" t="s">
        <v>105</v>
      </c>
      <c r="W6" t="s">
        <v>2830</v>
      </c>
      <c r="X6">
        <v>19</v>
      </c>
      <c r="Z6">
        <v>115</v>
      </c>
      <c r="AA6" t="s">
        <v>43</v>
      </c>
      <c r="AB6" s="1">
        <v>44161</v>
      </c>
      <c r="AC6" t="s">
        <v>2830</v>
      </c>
      <c r="AD6" t="s">
        <v>2830</v>
      </c>
      <c r="AE6" t="s">
        <v>43</v>
      </c>
      <c r="AF6" t="s">
        <v>44</v>
      </c>
    </row>
    <row r="7" spans="1:33" x14ac:dyDescent="0.3">
      <c r="A7" s="3">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row>
    <row r="8" spans="1:33" x14ac:dyDescent="0.3">
      <c r="A8" s="4">
        <v>8</v>
      </c>
      <c r="B8" s="5"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row>
    <row r="9" spans="1:33" x14ac:dyDescent="0.3">
      <c r="A9" s="3">
        <v>9</v>
      </c>
      <c r="B9" s="3" t="s">
        <v>43</v>
      </c>
      <c r="C9" t="s">
        <v>131</v>
      </c>
      <c r="D9" t="s">
        <v>132</v>
      </c>
      <c r="E9" t="s">
        <v>133</v>
      </c>
      <c r="F9" t="s">
        <v>134</v>
      </c>
      <c r="G9" s="1">
        <v>43941</v>
      </c>
      <c r="H9">
        <v>2020</v>
      </c>
      <c r="I9" t="s">
        <v>2830</v>
      </c>
      <c r="K9">
        <v>1</v>
      </c>
      <c r="L9" t="s">
        <v>2833</v>
      </c>
      <c r="M9" t="s">
        <v>135</v>
      </c>
      <c r="N9" t="s">
        <v>2830</v>
      </c>
      <c r="O9" t="s">
        <v>136</v>
      </c>
      <c r="P9" t="s">
        <v>137</v>
      </c>
      <c r="Q9" t="s">
        <v>2830</v>
      </c>
      <c r="R9" t="s">
        <v>138</v>
      </c>
      <c r="S9" t="s">
        <v>139</v>
      </c>
      <c r="T9" t="s">
        <v>140</v>
      </c>
      <c r="U9" t="s">
        <v>141</v>
      </c>
      <c r="V9" t="s">
        <v>142</v>
      </c>
      <c r="W9" t="s">
        <v>2830</v>
      </c>
      <c r="X9">
        <v>1</v>
      </c>
      <c r="Z9">
        <v>20</v>
      </c>
      <c r="AA9" t="s">
        <v>43</v>
      </c>
      <c r="AB9" s="1">
        <v>43941</v>
      </c>
      <c r="AC9" t="s">
        <v>2830</v>
      </c>
      <c r="AD9" t="s">
        <v>2830</v>
      </c>
      <c r="AE9" t="s">
        <v>43</v>
      </c>
      <c r="AF9" t="s">
        <v>57</v>
      </c>
    </row>
    <row r="10" spans="1:33" x14ac:dyDescent="0.3">
      <c r="A10" s="4">
        <v>10</v>
      </c>
      <c r="B10" s="5" t="s">
        <v>43</v>
      </c>
      <c r="C10" t="s">
        <v>143</v>
      </c>
      <c r="D10" t="s">
        <v>144</v>
      </c>
      <c r="E10" t="s">
        <v>145</v>
      </c>
      <c r="F10" t="s">
        <v>146</v>
      </c>
      <c r="G10" s="1">
        <v>44305</v>
      </c>
      <c r="H10">
        <v>2021</v>
      </c>
      <c r="I10" t="s">
        <v>2839</v>
      </c>
      <c r="K10">
        <v>58088</v>
      </c>
      <c r="L10" t="s">
        <v>2840</v>
      </c>
      <c r="M10" t="s">
        <v>147</v>
      </c>
      <c r="N10" t="s">
        <v>148</v>
      </c>
      <c r="O10" t="s">
        <v>2830</v>
      </c>
      <c r="P10" t="s">
        <v>149</v>
      </c>
      <c r="Q10" t="s">
        <v>150</v>
      </c>
      <c r="R10" t="s">
        <v>151</v>
      </c>
      <c r="S10" t="s">
        <v>152</v>
      </c>
      <c r="T10" t="s">
        <v>153</v>
      </c>
      <c r="U10" t="s">
        <v>154</v>
      </c>
      <c r="V10" t="s">
        <v>155</v>
      </c>
      <c r="W10" t="s">
        <v>2830</v>
      </c>
      <c r="X10">
        <v>6</v>
      </c>
      <c r="Z10">
        <v>42</v>
      </c>
      <c r="AA10" t="s">
        <v>156</v>
      </c>
      <c r="AB10" s="1">
        <v>44294</v>
      </c>
      <c r="AC10" t="s">
        <v>2830</v>
      </c>
      <c r="AD10" t="s">
        <v>2830</v>
      </c>
      <c r="AE10" t="s">
        <v>43</v>
      </c>
      <c r="AF10" t="s">
        <v>44</v>
      </c>
    </row>
    <row r="11" spans="1:33" x14ac:dyDescent="0.3">
      <c r="A11" s="4">
        <v>12</v>
      </c>
      <c r="B11" s="5" t="s">
        <v>43</v>
      </c>
      <c r="C11" t="s">
        <v>169</v>
      </c>
      <c r="D11" t="s">
        <v>170</v>
      </c>
      <c r="E11" t="s">
        <v>171</v>
      </c>
      <c r="F11" t="s">
        <v>172</v>
      </c>
      <c r="G11" s="1">
        <v>44236</v>
      </c>
      <c r="H11">
        <v>2020</v>
      </c>
      <c r="I11" t="s">
        <v>2830</v>
      </c>
      <c r="K11">
        <v>1920</v>
      </c>
      <c r="L11" t="s">
        <v>2843</v>
      </c>
      <c r="M11" t="s">
        <v>173</v>
      </c>
      <c r="N11" t="s">
        <v>174</v>
      </c>
      <c r="O11" t="s">
        <v>175</v>
      </c>
      <c r="P11" t="s">
        <v>176</v>
      </c>
      <c r="Q11" t="s">
        <v>2830</v>
      </c>
      <c r="R11" t="s">
        <v>177</v>
      </c>
      <c r="S11" t="s">
        <v>178</v>
      </c>
      <c r="T11" t="s">
        <v>179</v>
      </c>
      <c r="U11" t="s">
        <v>180</v>
      </c>
      <c r="V11" t="s">
        <v>181</v>
      </c>
      <c r="W11" t="s">
        <v>2830</v>
      </c>
      <c r="X11">
        <v>7</v>
      </c>
      <c r="Z11">
        <v>34</v>
      </c>
      <c r="AA11" t="s">
        <v>43</v>
      </c>
      <c r="AB11" s="1">
        <v>44236</v>
      </c>
      <c r="AC11" t="s">
        <v>2830</v>
      </c>
      <c r="AD11" t="s">
        <v>2830</v>
      </c>
      <c r="AE11" t="s">
        <v>43</v>
      </c>
      <c r="AF11" t="s">
        <v>57</v>
      </c>
    </row>
    <row r="12" spans="1:33" x14ac:dyDescent="0.3">
      <c r="A12" s="3">
        <v>13</v>
      </c>
      <c r="B12" s="3" t="s">
        <v>43</v>
      </c>
      <c r="C12" t="s">
        <v>182</v>
      </c>
      <c r="D12" t="s">
        <v>183</v>
      </c>
      <c r="E12" t="s">
        <v>184</v>
      </c>
      <c r="F12" t="s">
        <v>185</v>
      </c>
      <c r="G12" s="1">
        <v>42761</v>
      </c>
      <c r="H12">
        <v>2016</v>
      </c>
      <c r="I12" t="s">
        <v>2830</v>
      </c>
      <c r="K12">
        <v>1099</v>
      </c>
      <c r="L12" t="s">
        <v>2844</v>
      </c>
      <c r="M12" t="s">
        <v>186</v>
      </c>
      <c r="N12" t="s">
        <v>2830</v>
      </c>
      <c r="O12" t="s">
        <v>187</v>
      </c>
      <c r="P12" t="s">
        <v>188</v>
      </c>
      <c r="Q12" t="s">
        <v>2830</v>
      </c>
      <c r="R12" t="s">
        <v>189</v>
      </c>
      <c r="S12" t="s">
        <v>190</v>
      </c>
      <c r="T12" t="s">
        <v>191</v>
      </c>
      <c r="U12" t="s">
        <v>192</v>
      </c>
      <c r="V12" t="s">
        <v>193</v>
      </c>
      <c r="W12" t="s">
        <v>2830</v>
      </c>
      <c r="X12">
        <v>1</v>
      </c>
      <c r="Z12">
        <v>15</v>
      </c>
      <c r="AA12" t="s">
        <v>2830</v>
      </c>
      <c r="AB12" s="1">
        <v>42761</v>
      </c>
      <c r="AC12" t="s">
        <v>2830</v>
      </c>
      <c r="AD12" t="s">
        <v>2830</v>
      </c>
      <c r="AE12" t="s">
        <v>43</v>
      </c>
      <c r="AF12" t="s">
        <v>57</v>
      </c>
    </row>
    <row r="13" spans="1:33" x14ac:dyDescent="0.3">
      <c r="A13" s="4">
        <v>14</v>
      </c>
      <c r="B13" s="5" t="s">
        <v>43</v>
      </c>
      <c r="C13" t="s">
        <v>194</v>
      </c>
      <c r="D13" t="s">
        <v>195</v>
      </c>
      <c r="E13" t="s">
        <v>196</v>
      </c>
      <c r="F13" t="s">
        <v>109</v>
      </c>
      <c r="G13" s="1">
        <v>44726</v>
      </c>
      <c r="H13">
        <v>2022</v>
      </c>
      <c r="I13" t="s">
        <v>2845</v>
      </c>
      <c r="J13">
        <v>9</v>
      </c>
      <c r="K13">
        <v>6503</v>
      </c>
      <c r="L13" t="s">
        <v>2846</v>
      </c>
      <c r="M13" t="s">
        <v>197</v>
      </c>
      <c r="N13" t="s">
        <v>111</v>
      </c>
      <c r="O13" t="s">
        <v>2830</v>
      </c>
      <c r="P13" t="s">
        <v>198</v>
      </c>
      <c r="Q13" t="s">
        <v>199</v>
      </c>
      <c r="R13" t="s">
        <v>200</v>
      </c>
      <c r="S13" t="s">
        <v>201</v>
      </c>
      <c r="T13" t="s">
        <v>202</v>
      </c>
      <c r="U13" t="s">
        <v>203</v>
      </c>
      <c r="V13" t="s">
        <v>204</v>
      </c>
      <c r="W13" t="s">
        <v>2830</v>
      </c>
      <c r="X13">
        <v>16</v>
      </c>
      <c r="Z13">
        <v>36</v>
      </c>
      <c r="AA13" t="s">
        <v>43</v>
      </c>
      <c r="AB13" s="1">
        <v>44561</v>
      </c>
      <c r="AC13" t="s">
        <v>2830</v>
      </c>
      <c r="AD13" t="s">
        <v>2830</v>
      </c>
      <c r="AE13" t="s">
        <v>43</v>
      </c>
      <c r="AF13" t="s">
        <v>44</v>
      </c>
    </row>
    <row r="14" spans="1:33" x14ac:dyDescent="0.3">
      <c r="A14" s="3">
        <v>15</v>
      </c>
      <c r="B14" s="3" t="s">
        <v>43</v>
      </c>
      <c r="C14" t="s">
        <v>205</v>
      </c>
      <c r="D14" t="s">
        <v>206</v>
      </c>
      <c r="E14" t="s">
        <v>207</v>
      </c>
      <c r="F14" t="s">
        <v>208</v>
      </c>
      <c r="G14" s="1">
        <v>44146</v>
      </c>
      <c r="H14">
        <v>2020</v>
      </c>
      <c r="I14" t="s">
        <v>2830</v>
      </c>
      <c r="K14">
        <v>267</v>
      </c>
      <c r="L14" t="s">
        <v>2847</v>
      </c>
      <c r="M14" t="s">
        <v>209</v>
      </c>
      <c r="N14" t="s">
        <v>2830</v>
      </c>
      <c r="O14" t="s">
        <v>210</v>
      </c>
      <c r="P14" t="s">
        <v>211</v>
      </c>
      <c r="Q14" t="s">
        <v>2830</v>
      </c>
      <c r="R14" t="s">
        <v>212</v>
      </c>
      <c r="S14" t="s">
        <v>213</v>
      </c>
      <c r="T14" t="s">
        <v>214</v>
      </c>
      <c r="U14" t="s">
        <v>215</v>
      </c>
      <c r="V14" t="s">
        <v>216</v>
      </c>
      <c r="W14" t="s">
        <v>2830</v>
      </c>
      <c r="Z14">
        <v>15</v>
      </c>
      <c r="AA14" t="s">
        <v>43</v>
      </c>
      <c r="AB14" s="1">
        <v>44146</v>
      </c>
      <c r="AC14" t="s">
        <v>2830</v>
      </c>
      <c r="AD14" t="s">
        <v>2830</v>
      </c>
      <c r="AE14" t="s">
        <v>43</v>
      </c>
      <c r="AF14" t="s">
        <v>57</v>
      </c>
    </row>
    <row r="15" spans="1:33" x14ac:dyDescent="0.3">
      <c r="A15" s="4">
        <v>16</v>
      </c>
      <c r="B15" s="5" t="s">
        <v>43</v>
      </c>
      <c r="C15" t="s">
        <v>217</v>
      </c>
      <c r="D15" t="s">
        <v>218</v>
      </c>
      <c r="E15" t="s">
        <v>219</v>
      </c>
      <c r="F15" t="s">
        <v>220</v>
      </c>
      <c r="G15" s="1">
        <v>43629</v>
      </c>
      <c r="H15">
        <v>2019</v>
      </c>
      <c r="I15" t="s">
        <v>2830</v>
      </c>
      <c r="K15">
        <v>85</v>
      </c>
      <c r="L15" t="s">
        <v>2848</v>
      </c>
      <c r="M15" t="s">
        <v>221</v>
      </c>
      <c r="N15" t="s">
        <v>2830</v>
      </c>
      <c r="O15" t="s">
        <v>222</v>
      </c>
      <c r="P15" t="s">
        <v>223</v>
      </c>
      <c r="Q15" t="s">
        <v>2830</v>
      </c>
      <c r="R15" t="s">
        <v>224</v>
      </c>
      <c r="S15" t="s">
        <v>225</v>
      </c>
      <c r="T15" t="s">
        <v>226</v>
      </c>
      <c r="U15" t="s">
        <v>227</v>
      </c>
      <c r="V15" t="s">
        <v>228</v>
      </c>
      <c r="W15" t="s">
        <v>2830</v>
      </c>
      <c r="X15">
        <v>1</v>
      </c>
      <c r="Z15">
        <v>10</v>
      </c>
      <c r="AA15" t="s">
        <v>43</v>
      </c>
      <c r="AB15" s="1">
        <v>43629</v>
      </c>
      <c r="AC15" t="s">
        <v>2830</v>
      </c>
      <c r="AD15" t="s">
        <v>2830</v>
      </c>
      <c r="AE15" t="s">
        <v>43</v>
      </c>
      <c r="AF15" t="s">
        <v>57</v>
      </c>
    </row>
    <row r="16" spans="1:33" x14ac:dyDescent="0.3">
      <c r="A16" s="3">
        <v>17</v>
      </c>
      <c r="B16" s="3" t="s">
        <v>43</v>
      </c>
      <c r="C16" t="s">
        <v>229</v>
      </c>
      <c r="D16" t="s">
        <v>230</v>
      </c>
      <c r="E16" t="s">
        <v>231</v>
      </c>
      <c r="F16" t="s">
        <v>232</v>
      </c>
      <c r="G16" s="1">
        <v>44466</v>
      </c>
      <c r="H16">
        <v>2021</v>
      </c>
      <c r="I16" t="s">
        <v>2830</v>
      </c>
      <c r="K16">
        <v>238</v>
      </c>
      <c r="L16" t="s">
        <v>2849</v>
      </c>
      <c r="M16" t="s">
        <v>233</v>
      </c>
      <c r="N16" t="s">
        <v>2830</v>
      </c>
      <c r="O16" t="s">
        <v>234</v>
      </c>
      <c r="P16" t="s">
        <v>235</v>
      </c>
      <c r="Q16" t="s">
        <v>2830</v>
      </c>
      <c r="R16" t="s">
        <v>236</v>
      </c>
      <c r="S16" t="s">
        <v>237</v>
      </c>
      <c r="T16" t="s">
        <v>238</v>
      </c>
      <c r="U16" t="s">
        <v>239</v>
      </c>
      <c r="V16" t="s">
        <v>240</v>
      </c>
      <c r="W16" t="s">
        <v>2830</v>
      </c>
      <c r="X16">
        <v>2</v>
      </c>
      <c r="Z16">
        <v>20</v>
      </c>
      <c r="AA16" t="s">
        <v>43</v>
      </c>
      <c r="AB16" s="1">
        <v>44466</v>
      </c>
      <c r="AC16" t="s">
        <v>2830</v>
      </c>
      <c r="AD16" t="s">
        <v>2830</v>
      </c>
      <c r="AE16" t="s">
        <v>43</v>
      </c>
      <c r="AF16" t="s">
        <v>57</v>
      </c>
    </row>
    <row r="17" spans="1:32" x14ac:dyDescent="0.3">
      <c r="A17" s="4">
        <v>18</v>
      </c>
      <c r="B17" s="5" t="s">
        <v>43</v>
      </c>
      <c r="C17" t="s">
        <v>241</v>
      </c>
      <c r="D17" t="s">
        <v>242</v>
      </c>
      <c r="E17" t="s">
        <v>243</v>
      </c>
      <c r="F17" t="s">
        <v>244</v>
      </c>
      <c r="G17" s="1">
        <v>44882</v>
      </c>
      <c r="H17">
        <v>2022</v>
      </c>
      <c r="I17" t="s">
        <v>2830</v>
      </c>
      <c r="K17">
        <v>1</v>
      </c>
      <c r="L17" t="s">
        <v>2833</v>
      </c>
      <c r="M17" t="s">
        <v>245</v>
      </c>
      <c r="N17" t="s">
        <v>2830</v>
      </c>
      <c r="O17" t="s">
        <v>246</v>
      </c>
      <c r="P17" t="s">
        <v>247</v>
      </c>
      <c r="Q17" t="s">
        <v>2830</v>
      </c>
      <c r="R17" t="s">
        <v>248</v>
      </c>
      <c r="S17" t="s">
        <v>249</v>
      </c>
      <c r="T17" t="s">
        <v>250</v>
      </c>
      <c r="U17" t="s">
        <v>251</v>
      </c>
      <c r="V17" t="s">
        <v>252</v>
      </c>
      <c r="W17" t="s">
        <v>2830</v>
      </c>
      <c r="Z17">
        <v>17</v>
      </c>
      <c r="AA17" t="s">
        <v>43</v>
      </c>
      <c r="AB17" s="1">
        <v>44882</v>
      </c>
      <c r="AC17" t="s">
        <v>2830</v>
      </c>
      <c r="AD17" t="s">
        <v>2830</v>
      </c>
      <c r="AE17" t="s">
        <v>43</v>
      </c>
      <c r="AF17" t="s">
        <v>57</v>
      </c>
    </row>
    <row r="18" spans="1:32" x14ac:dyDescent="0.3">
      <c r="A18" s="3">
        <v>19</v>
      </c>
      <c r="B18" s="3" t="s">
        <v>43</v>
      </c>
      <c r="C18" t="s">
        <v>253</v>
      </c>
      <c r="D18" t="s">
        <v>254</v>
      </c>
      <c r="E18" t="s">
        <v>255</v>
      </c>
      <c r="F18" t="s">
        <v>256</v>
      </c>
      <c r="G18" s="1">
        <v>44732</v>
      </c>
      <c r="H18">
        <v>2022</v>
      </c>
      <c r="I18" t="s">
        <v>2830</v>
      </c>
      <c r="K18">
        <v>623</v>
      </c>
      <c r="L18" t="s">
        <v>2850</v>
      </c>
      <c r="M18" t="s">
        <v>257</v>
      </c>
      <c r="N18" t="s">
        <v>258</v>
      </c>
      <c r="O18" t="s">
        <v>259</v>
      </c>
      <c r="P18" t="s">
        <v>260</v>
      </c>
      <c r="Q18" t="s">
        <v>2830</v>
      </c>
      <c r="R18" t="s">
        <v>261</v>
      </c>
      <c r="S18" t="s">
        <v>262</v>
      </c>
      <c r="T18" t="s">
        <v>263</v>
      </c>
      <c r="U18" t="s">
        <v>264</v>
      </c>
      <c r="V18" t="s">
        <v>265</v>
      </c>
      <c r="W18" t="s">
        <v>2830</v>
      </c>
      <c r="X18">
        <v>1</v>
      </c>
      <c r="Z18">
        <v>44</v>
      </c>
      <c r="AA18" t="s">
        <v>2830</v>
      </c>
      <c r="AB18" s="1">
        <v>44732</v>
      </c>
      <c r="AC18" t="s">
        <v>2830</v>
      </c>
      <c r="AD18" t="s">
        <v>2830</v>
      </c>
      <c r="AE18" t="s">
        <v>43</v>
      </c>
      <c r="AF18" t="s">
        <v>57</v>
      </c>
    </row>
    <row r="19" spans="1:32" x14ac:dyDescent="0.3">
      <c r="A19" s="4">
        <v>20</v>
      </c>
      <c r="B19" s="5" t="s">
        <v>43</v>
      </c>
      <c r="C19" t="s">
        <v>266</v>
      </c>
      <c r="D19" t="s">
        <v>267</v>
      </c>
      <c r="E19" t="s">
        <v>268</v>
      </c>
      <c r="F19" t="s">
        <v>269</v>
      </c>
      <c r="G19" s="1">
        <v>43874</v>
      </c>
      <c r="H19">
        <v>2019</v>
      </c>
      <c r="I19" t="s">
        <v>2830</v>
      </c>
      <c r="K19">
        <v>150</v>
      </c>
      <c r="L19" t="s">
        <v>2851</v>
      </c>
      <c r="M19" t="s">
        <v>270</v>
      </c>
      <c r="N19" t="s">
        <v>271</v>
      </c>
      <c r="O19" t="s">
        <v>272</v>
      </c>
      <c r="P19" t="s">
        <v>273</v>
      </c>
      <c r="Q19" t="s">
        <v>2830</v>
      </c>
      <c r="R19" t="s">
        <v>274</v>
      </c>
      <c r="S19" t="s">
        <v>275</v>
      </c>
      <c r="T19" t="s">
        <v>2830</v>
      </c>
      <c r="U19" t="s">
        <v>276</v>
      </c>
      <c r="V19" t="s">
        <v>277</v>
      </c>
      <c r="W19" t="s">
        <v>2830</v>
      </c>
      <c r="X19">
        <v>3</v>
      </c>
      <c r="Z19">
        <v>24</v>
      </c>
      <c r="AA19" t="s">
        <v>43</v>
      </c>
      <c r="AB19" s="1">
        <v>43874</v>
      </c>
      <c r="AC19" t="s">
        <v>2830</v>
      </c>
      <c r="AD19" t="s">
        <v>2830</v>
      </c>
      <c r="AE19" t="s">
        <v>43</v>
      </c>
      <c r="AF19" t="s">
        <v>57</v>
      </c>
    </row>
    <row r="20" spans="1:32" x14ac:dyDescent="0.3">
      <c r="A20" s="3">
        <v>21</v>
      </c>
      <c r="B20" s="3" t="s">
        <v>43</v>
      </c>
      <c r="C20" t="s">
        <v>278</v>
      </c>
      <c r="D20" t="s">
        <v>279</v>
      </c>
      <c r="E20" t="s">
        <v>280</v>
      </c>
      <c r="F20" t="s">
        <v>281</v>
      </c>
      <c r="G20" s="1">
        <v>43991</v>
      </c>
      <c r="H20">
        <v>2020</v>
      </c>
      <c r="I20" t="s">
        <v>2833</v>
      </c>
      <c r="J20">
        <v>2</v>
      </c>
      <c r="K20">
        <v>548</v>
      </c>
      <c r="L20" t="s">
        <v>2852</v>
      </c>
      <c r="M20" t="s">
        <v>282</v>
      </c>
      <c r="N20" t="s">
        <v>283</v>
      </c>
      <c r="O20" t="s">
        <v>2830</v>
      </c>
      <c r="P20" t="s">
        <v>284</v>
      </c>
      <c r="Q20" t="s">
        <v>2830</v>
      </c>
      <c r="R20" t="s">
        <v>285</v>
      </c>
      <c r="S20" t="s">
        <v>286</v>
      </c>
      <c r="T20" t="s">
        <v>287</v>
      </c>
      <c r="U20" t="s">
        <v>288</v>
      </c>
      <c r="V20" t="s">
        <v>289</v>
      </c>
      <c r="W20" t="s">
        <v>2830</v>
      </c>
      <c r="X20">
        <v>42</v>
      </c>
      <c r="Z20">
        <v>50</v>
      </c>
      <c r="AA20" t="s">
        <v>43</v>
      </c>
      <c r="AB20" s="1">
        <v>43843</v>
      </c>
      <c r="AC20" t="s">
        <v>2830</v>
      </c>
      <c r="AD20" t="s">
        <v>2830</v>
      </c>
      <c r="AE20" t="s">
        <v>43</v>
      </c>
      <c r="AF20" t="s">
        <v>44</v>
      </c>
    </row>
    <row r="21" spans="1:32" x14ac:dyDescent="0.3">
      <c r="A21" s="4">
        <v>22</v>
      </c>
      <c r="B21" s="5" t="s">
        <v>43</v>
      </c>
      <c r="C21" t="s">
        <v>290</v>
      </c>
      <c r="D21" t="s">
        <v>291</v>
      </c>
      <c r="E21" t="s">
        <v>292</v>
      </c>
      <c r="F21" t="s">
        <v>109</v>
      </c>
      <c r="G21" s="1">
        <v>43950</v>
      </c>
      <c r="H21">
        <v>2020</v>
      </c>
      <c r="I21" t="s">
        <v>2836</v>
      </c>
      <c r="J21">
        <v>8</v>
      </c>
      <c r="K21">
        <v>5244</v>
      </c>
      <c r="L21" t="s">
        <v>2853</v>
      </c>
      <c r="M21" t="s">
        <v>293</v>
      </c>
      <c r="N21" t="s">
        <v>111</v>
      </c>
      <c r="O21" t="s">
        <v>2830</v>
      </c>
      <c r="P21" t="s">
        <v>294</v>
      </c>
      <c r="Q21" t="s">
        <v>295</v>
      </c>
      <c r="R21" t="s">
        <v>296</v>
      </c>
      <c r="S21" t="s">
        <v>297</v>
      </c>
      <c r="T21" t="s">
        <v>298</v>
      </c>
      <c r="U21" t="s">
        <v>299</v>
      </c>
      <c r="V21" t="s">
        <v>300</v>
      </c>
      <c r="W21" t="s">
        <v>2830</v>
      </c>
      <c r="X21">
        <v>89</v>
      </c>
      <c r="Z21">
        <v>32</v>
      </c>
      <c r="AA21" t="s">
        <v>43</v>
      </c>
      <c r="AB21" s="1">
        <v>43780</v>
      </c>
      <c r="AC21" t="s">
        <v>2830</v>
      </c>
      <c r="AD21" t="s">
        <v>2830</v>
      </c>
      <c r="AE21" t="s">
        <v>43</v>
      </c>
      <c r="AF21" t="s">
        <v>44</v>
      </c>
    </row>
    <row r="22" spans="1:32" x14ac:dyDescent="0.3">
      <c r="A22" s="3">
        <v>23</v>
      </c>
      <c r="B22" s="3" t="s">
        <v>43</v>
      </c>
      <c r="C22" t="s">
        <v>301</v>
      </c>
      <c r="D22" t="s">
        <v>302</v>
      </c>
      <c r="E22" t="s">
        <v>303</v>
      </c>
      <c r="F22" t="s">
        <v>304</v>
      </c>
      <c r="G22" s="1">
        <v>44721</v>
      </c>
      <c r="H22">
        <v>2022</v>
      </c>
      <c r="I22" t="s">
        <v>2854</v>
      </c>
      <c r="J22">
        <v>2</v>
      </c>
      <c r="K22">
        <v>1705</v>
      </c>
      <c r="L22" t="s">
        <v>2855</v>
      </c>
      <c r="M22" t="s">
        <v>305</v>
      </c>
      <c r="N22" t="s">
        <v>306</v>
      </c>
      <c r="O22" t="s">
        <v>2830</v>
      </c>
      <c r="P22" t="s">
        <v>307</v>
      </c>
      <c r="Q22" t="s">
        <v>308</v>
      </c>
      <c r="R22" t="s">
        <v>309</v>
      </c>
      <c r="S22" t="s">
        <v>310</v>
      </c>
      <c r="T22" t="s">
        <v>311</v>
      </c>
      <c r="U22" t="s">
        <v>312</v>
      </c>
      <c r="V22" t="s">
        <v>313</v>
      </c>
      <c r="W22" t="s">
        <v>2830</v>
      </c>
      <c r="X22">
        <v>4</v>
      </c>
      <c r="Z22">
        <v>38</v>
      </c>
      <c r="AA22" t="s">
        <v>43</v>
      </c>
      <c r="AB22" s="1">
        <v>44610</v>
      </c>
      <c r="AC22" t="s">
        <v>2830</v>
      </c>
      <c r="AD22" t="s">
        <v>2830</v>
      </c>
      <c r="AE22" t="s">
        <v>43</v>
      </c>
      <c r="AF22" t="s">
        <v>44</v>
      </c>
    </row>
    <row r="23" spans="1:32" x14ac:dyDescent="0.3">
      <c r="A23" s="4">
        <v>24</v>
      </c>
      <c r="B23" s="5" t="s">
        <v>43</v>
      </c>
      <c r="C23" t="s">
        <v>314</v>
      </c>
      <c r="D23" t="s">
        <v>315</v>
      </c>
      <c r="E23" t="s">
        <v>316</v>
      </c>
      <c r="F23" t="s">
        <v>317</v>
      </c>
      <c r="G23" s="1">
        <v>44522</v>
      </c>
      <c r="H23">
        <v>2021</v>
      </c>
      <c r="I23" t="s">
        <v>2856</v>
      </c>
      <c r="K23">
        <v>1</v>
      </c>
      <c r="L23" t="s">
        <v>2857</v>
      </c>
      <c r="M23" t="s">
        <v>318</v>
      </c>
      <c r="N23" t="s">
        <v>319</v>
      </c>
      <c r="O23" t="s">
        <v>2830</v>
      </c>
      <c r="P23" t="s">
        <v>320</v>
      </c>
      <c r="Q23" t="s">
        <v>321</v>
      </c>
      <c r="R23" t="s">
        <v>322</v>
      </c>
      <c r="S23" t="s">
        <v>323</v>
      </c>
      <c r="T23" t="s">
        <v>324</v>
      </c>
      <c r="U23" t="s">
        <v>325</v>
      </c>
      <c r="V23" t="s">
        <v>326</v>
      </c>
      <c r="W23" t="s">
        <v>2830</v>
      </c>
      <c r="X23">
        <v>6</v>
      </c>
      <c r="Z23">
        <v>36</v>
      </c>
      <c r="AA23" t="s">
        <v>43</v>
      </c>
      <c r="AB23" s="1">
        <v>44508</v>
      </c>
      <c r="AC23" t="s">
        <v>2830</v>
      </c>
      <c r="AD23" t="s">
        <v>2830</v>
      </c>
      <c r="AE23" t="s">
        <v>43</v>
      </c>
      <c r="AF23" t="s">
        <v>44</v>
      </c>
    </row>
    <row r="24" spans="1:32" x14ac:dyDescent="0.3">
      <c r="A24" s="3">
        <v>25</v>
      </c>
      <c r="B24" s="3" t="s">
        <v>43</v>
      </c>
      <c r="C24" t="s">
        <v>327</v>
      </c>
      <c r="D24" t="s">
        <v>328</v>
      </c>
      <c r="E24" t="s">
        <v>329</v>
      </c>
      <c r="F24" t="s">
        <v>330</v>
      </c>
      <c r="G24" s="1">
        <v>43482</v>
      </c>
      <c r="H24">
        <v>2018</v>
      </c>
      <c r="I24" t="s">
        <v>2830</v>
      </c>
      <c r="K24">
        <v>3057</v>
      </c>
      <c r="L24" t="s">
        <v>2858</v>
      </c>
      <c r="M24" t="s">
        <v>331</v>
      </c>
      <c r="N24" t="s">
        <v>332</v>
      </c>
      <c r="O24" t="s">
        <v>333</v>
      </c>
      <c r="P24" t="s">
        <v>334</v>
      </c>
      <c r="Q24" t="s">
        <v>2830</v>
      </c>
      <c r="R24" t="s">
        <v>335</v>
      </c>
      <c r="S24" t="s">
        <v>336</v>
      </c>
      <c r="T24" t="s">
        <v>337</v>
      </c>
      <c r="U24" t="s">
        <v>338</v>
      </c>
      <c r="V24" t="s">
        <v>339</v>
      </c>
      <c r="W24" t="s">
        <v>2830</v>
      </c>
      <c r="X24">
        <v>8</v>
      </c>
      <c r="Z24">
        <v>18</v>
      </c>
      <c r="AA24" t="s">
        <v>43</v>
      </c>
      <c r="AB24" s="1">
        <v>43482</v>
      </c>
      <c r="AC24" t="s">
        <v>2830</v>
      </c>
      <c r="AD24" t="s">
        <v>2830</v>
      </c>
      <c r="AE24" t="s">
        <v>43</v>
      </c>
      <c r="AF24" t="s">
        <v>57</v>
      </c>
    </row>
    <row r="25" spans="1:32" x14ac:dyDescent="0.3">
      <c r="A25" s="4">
        <v>26</v>
      </c>
      <c r="B25" s="5" t="s">
        <v>43</v>
      </c>
      <c r="C25" t="s">
        <v>340</v>
      </c>
      <c r="D25" t="s">
        <v>341</v>
      </c>
      <c r="E25" t="s">
        <v>342</v>
      </c>
      <c r="F25" t="s">
        <v>343</v>
      </c>
      <c r="G25" s="1">
        <v>43415</v>
      </c>
      <c r="H25">
        <v>2018</v>
      </c>
      <c r="I25" t="s">
        <v>2830</v>
      </c>
      <c r="K25">
        <v>140</v>
      </c>
      <c r="L25" t="s">
        <v>2859</v>
      </c>
      <c r="M25" t="s">
        <v>344</v>
      </c>
      <c r="N25" t="s">
        <v>2830</v>
      </c>
      <c r="O25" t="s">
        <v>345</v>
      </c>
      <c r="P25" t="s">
        <v>346</v>
      </c>
      <c r="Q25" t="s">
        <v>2830</v>
      </c>
      <c r="R25" t="s">
        <v>347</v>
      </c>
      <c r="S25" t="s">
        <v>348</v>
      </c>
      <c r="T25" t="s">
        <v>349</v>
      </c>
      <c r="U25" t="s">
        <v>350</v>
      </c>
      <c r="V25" t="s">
        <v>351</v>
      </c>
      <c r="W25" t="s">
        <v>2830</v>
      </c>
      <c r="X25">
        <v>9</v>
      </c>
      <c r="Z25">
        <v>10</v>
      </c>
      <c r="AA25" t="s">
        <v>43</v>
      </c>
      <c r="AB25" s="1">
        <v>43415</v>
      </c>
      <c r="AC25" t="s">
        <v>2830</v>
      </c>
      <c r="AD25" t="s">
        <v>2830</v>
      </c>
      <c r="AE25" t="s">
        <v>43</v>
      </c>
      <c r="AF25" t="s">
        <v>57</v>
      </c>
    </row>
    <row r="26" spans="1:32" x14ac:dyDescent="0.3">
      <c r="A26" s="3">
        <v>27</v>
      </c>
      <c r="B26" s="3" t="s">
        <v>43</v>
      </c>
      <c r="C26" t="s">
        <v>352</v>
      </c>
      <c r="D26" t="s">
        <v>353</v>
      </c>
      <c r="E26" t="s">
        <v>354</v>
      </c>
      <c r="F26" t="s">
        <v>355</v>
      </c>
      <c r="G26" s="1">
        <v>43413</v>
      </c>
      <c r="H26">
        <v>2018</v>
      </c>
      <c r="I26" t="s">
        <v>2860</v>
      </c>
      <c r="J26">
        <v>6</v>
      </c>
      <c r="K26">
        <v>931</v>
      </c>
      <c r="L26" t="s">
        <v>2861</v>
      </c>
      <c r="M26" t="s">
        <v>356</v>
      </c>
      <c r="N26" t="s">
        <v>357</v>
      </c>
      <c r="O26" t="s">
        <v>2830</v>
      </c>
      <c r="P26" t="s">
        <v>358</v>
      </c>
      <c r="Q26" t="s">
        <v>359</v>
      </c>
      <c r="R26" t="s">
        <v>360</v>
      </c>
      <c r="S26" t="s">
        <v>361</v>
      </c>
      <c r="T26" t="s">
        <v>362</v>
      </c>
      <c r="U26" t="s">
        <v>363</v>
      </c>
      <c r="V26" t="s">
        <v>364</v>
      </c>
      <c r="W26" t="s">
        <v>2830</v>
      </c>
      <c r="X26">
        <v>78</v>
      </c>
      <c r="Z26">
        <v>54</v>
      </c>
      <c r="AA26" t="s">
        <v>43</v>
      </c>
      <c r="AB26" s="1">
        <v>43021</v>
      </c>
      <c r="AC26" t="s">
        <v>2830</v>
      </c>
      <c r="AD26" t="s">
        <v>2830</v>
      </c>
      <c r="AE26" t="s">
        <v>43</v>
      </c>
      <c r="AF26" t="s">
        <v>44</v>
      </c>
    </row>
    <row r="27" spans="1:32" x14ac:dyDescent="0.3">
      <c r="A27" s="4">
        <v>28</v>
      </c>
      <c r="B27" s="5" t="s">
        <v>43</v>
      </c>
      <c r="C27" t="s">
        <v>365</v>
      </c>
      <c r="D27" t="s">
        <v>366</v>
      </c>
      <c r="E27" t="s">
        <v>367</v>
      </c>
      <c r="F27" t="s">
        <v>368</v>
      </c>
      <c r="G27" s="1">
        <v>44179</v>
      </c>
      <c r="H27">
        <v>2020</v>
      </c>
      <c r="I27" t="s">
        <v>2830</v>
      </c>
      <c r="K27">
        <v>2822</v>
      </c>
      <c r="L27" t="s">
        <v>2862</v>
      </c>
      <c r="M27" t="s">
        <v>369</v>
      </c>
      <c r="N27" t="s">
        <v>332</v>
      </c>
      <c r="O27" t="s">
        <v>370</v>
      </c>
      <c r="P27" t="s">
        <v>371</v>
      </c>
      <c r="Q27" t="s">
        <v>2830</v>
      </c>
      <c r="R27" t="s">
        <v>372</v>
      </c>
      <c r="S27" t="s">
        <v>373</v>
      </c>
      <c r="T27" t="s">
        <v>374</v>
      </c>
      <c r="U27" t="s">
        <v>375</v>
      </c>
      <c r="V27" t="s">
        <v>376</v>
      </c>
      <c r="W27" t="s">
        <v>2830</v>
      </c>
      <c r="X27">
        <v>1</v>
      </c>
      <c r="Z27">
        <v>33</v>
      </c>
      <c r="AA27" t="s">
        <v>43</v>
      </c>
      <c r="AB27" s="1">
        <v>44179</v>
      </c>
      <c r="AC27" t="s">
        <v>2830</v>
      </c>
      <c r="AD27" t="s">
        <v>2830</v>
      </c>
      <c r="AE27" t="s">
        <v>43</v>
      </c>
      <c r="AF27" t="s">
        <v>57</v>
      </c>
    </row>
    <row r="28" spans="1:32" x14ac:dyDescent="0.3">
      <c r="A28" s="3">
        <v>29</v>
      </c>
      <c r="B28" s="3" t="s">
        <v>43</v>
      </c>
      <c r="C28" t="s">
        <v>377</v>
      </c>
      <c r="D28" t="s">
        <v>378</v>
      </c>
      <c r="E28" t="s">
        <v>379</v>
      </c>
      <c r="F28" t="s">
        <v>380</v>
      </c>
      <c r="G28" s="1">
        <v>44446</v>
      </c>
      <c r="H28">
        <v>2021</v>
      </c>
      <c r="I28" t="s">
        <v>2830</v>
      </c>
      <c r="K28">
        <v>19</v>
      </c>
      <c r="L28" t="s">
        <v>2863</v>
      </c>
      <c r="M28" t="s">
        <v>381</v>
      </c>
      <c r="N28" t="s">
        <v>2830</v>
      </c>
      <c r="O28" t="s">
        <v>382</v>
      </c>
      <c r="P28" t="s">
        <v>383</v>
      </c>
      <c r="Q28" t="s">
        <v>2830</v>
      </c>
      <c r="R28" t="s">
        <v>384</v>
      </c>
      <c r="S28" t="s">
        <v>385</v>
      </c>
      <c r="T28" t="s">
        <v>386</v>
      </c>
      <c r="U28" t="s">
        <v>387</v>
      </c>
      <c r="V28" t="s">
        <v>388</v>
      </c>
      <c r="W28" t="s">
        <v>2830</v>
      </c>
      <c r="Z28">
        <v>16</v>
      </c>
      <c r="AA28" t="s">
        <v>43</v>
      </c>
      <c r="AB28" s="1">
        <v>44446</v>
      </c>
      <c r="AC28" t="s">
        <v>2830</v>
      </c>
      <c r="AD28" t="s">
        <v>2830</v>
      </c>
      <c r="AE28" t="s">
        <v>43</v>
      </c>
      <c r="AF28" t="s">
        <v>57</v>
      </c>
    </row>
    <row r="29" spans="1:32" x14ac:dyDescent="0.3">
      <c r="A29" s="4">
        <v>30</v>
      </c>
      <c r="B29" s="5" t="s">
        <v>43</v>
      </c>
      <c r="C29" t="s">
        <v>389</v>
      </c>
      <c r="D29" t="s">
        <v>390</v>
      </c>
      <c r="E29" t="s">
        <v>391</v>
      </c>
      <c r="F29" t="s">
        <v>392</v>
      </c>
      <c r="G29" s="1">
        <v>44797</v>
      </c>
      <c r="H29">
        <v>2022</v>
      </c>
      <c r="I29" t="s">
        <v>2830</v>
      </c>
      <c r="K29">
        <v>321</v>
      </c>
      <c r="L29" t="s">
        <v>2864</v>
      </c>
      <c r="M29" t="s">
        <v>393</v>
      </c>
      <c r="N29" t="s">
        <v>394</v>
      </c>
      <c r="O29" t="s">
        <v>395</v>
      </c>
      <c r="P29" t="s">
        <v>396</v>
      </c>
      <c r="Q29" t="s">
        <v>2830</v>
      </c>
      <c r="R29" t="s">
        <v>397</v>
      </c>
      <c r="S29" t="s">
        <v>398</v>
      </c>
      <c r="T29" t="s">
        <v>399</v>
      </c>
      <c r="U29" t="s">
        <v>400</v>
      </c>
      <c r="V29" t="s">
        <v>401</v>
      </c>
      <c r="W29" t="s">
        <v>2830</v>
      </c>
      <c r="Z29">
        <v>18</v>
      </c>
      <c r="AA29" t="s">
        <v>43</v>
      </c>
      <c r="AB29" s="1">
        <v>44797</v>
      </c>
      <c r="AC29" t="s">
        <v>2830</v>
      </c>
      <c r="AD29" t="s">
        <v>2830</v>
      </c>
      <c r="AE29" t="s">
        <v>43</v>
      </c>
      <c r="AF29" t="s">
        <v>57</v>
      </c>
    </row>
    <row r="30" spans="1:32" x14ac:dyDescent="0.3">
      <c r="A30" s="3">
        <v>31</v>
      </c>
      <c r="B30" s="3" t="s">
        <v>43</v>
      </c>
      <c r="C30" t="s">
        <v>402</v>
      </c>
      <c r="D30" t="s">
        <v>403</v>
      </c>
      <c r="E30" t="s">
        <v>404</v>
      </c>
      <c r="F30" t="s">
        <v>405</v>
      </c>
      <c r="G30" s="1">
        <v>42383</v>
      </c>
      <c r="H30">
        <v>2015</v>
      </c>
      <c r="I30" t="s">
        <v>2830</v>
      </c>
      <c r="K30">
        <v>24</v>
      </c>
      <c r="L30" t="s">
        <v>2865</v>
      </c>
      <c r="M30" t="s">
        <v>406</v>
      </c>
      <c r="N30" t="s">
        <v>2830</v>
      </c>
      <c r="O30" t="s">
        <v>407</v>
      </c>
      <c r="P30" t="s">
        <v>408</v>
      </c>
      <c r="Q30" t="s">
        <v>2830</v>
      </c>
      <c r="R30" t="s">
        <v>409</v>
      </c>
      <c r="S30" t="s">
        <v>410</v>
      </c>
      <c r="T30" t="s">
        <v>411</v>
      </c>
      <c r="U30" t="s">
        <v>412</v>
      </c>
      <c r="V30" t="s">
        <v>413</v>
      </c>
      <c r="W30" t="s">
        <v>2830</v>
      </c>
      <c r="X30">
        <v>46</v>
      </c>
      <c r="Y30">
        <v>2</v>
      </c>
      <c r="Z30">
        <v>30</v>
      </c>
      <c r="AA30" t="s">
        <v>43</v>
      </c>
      <c r="AB30" s="1">
        <v>42383</v>
      </c>
      <c r="AC30" t="s">
        <v>2830</v>
      </c>
      <c r="AD30" t="s">
        <v>2830</v>
      </c>
      <c r="AE30" t="s">
        <v>43</v>
      </c>
      <c r="AF30" t="s">
        <v>57</v>
      </c>
    </row>
    <row r="31" spans="1:32" x14ac:dyDescent="0.3">
      <c r="A31" s="4">
        <v>32</v>
      </c>
      <c r="B31" s="5" t="s">
        <v>43</v>
      </c>
      <c r="C31" t="s">
        <v>414</v>
      </c>
      <c r="D31" t="s">
        <v>415</v>
      </c>
      <c r="E31" t="s">
        <v>416</v>
      </c>
      <c r="F31" t="s">
        <v>417</v>
      </c>
      <c r="G31" s="1">
        <v>44159</v>
      </c>
      <c r="H31">
        <v>2020</v>
      </c>
      <c r="I31" t="s">
        <v>2830</v>
      </c>
      <c r="K31">
        <v>135</v>
      </c>
      <c r="L31" t="s">
        <v>2866</v>
      </c>
      <c r="M31" t="s">
        <v>418</v>
      </c>
      <c r="N31" t="s">
        <v>2830</v>
      </c>
      <c r="O31" t="s">
        <v>419</v>
      </c>
      <c r="P31" t="s">
        <v>420</v>
      </c>
      <c r="Q31" t="s">
        <v>421</v>
      </c>
      <c r="R31" t="s">
        <v>422</v>
      </c>
      <c r="S31" t="s">
        <v>423</v>
      </c>
      <c r="T31" t="s">
        <v>424</v>
      </c>
      <c r="U31" t="s">
        <v>425</v>
      </c>
      <c r="V31" t="s">
        <v>426</v>
      </c>
      <c r="W31" t="s">
        <v>2830</v>
      </c>
      <c r="X31">
        <v>1</v>
      </c>
      <c r="Z31">
        <v>18</v>
      </c>
      <c r="AA31" t="s">
        <v>43</v>
      </c>
      <c r="AB31" s="1">
        <v>44159</v>
      </c>
      <c r="AC31" t="s">
        <v>2830</v>
      </c>
      <c r="AD31" t="s">
        <v>2830</v>
      </c>
      <c r="AE31" t="s">
        <v>43</v>
      </c>
      <c r="AF31" t="s">
        <v>57</v>
      </c>
    </row>
    <row r="32" spans="1:32" x14ac:dyDescent="0.3">
      <c r="A32" s="3">
        <v>33</v>
      </c>
      <c r="B32" s="3" t="s">
        <v>43</v>
      </c>
      <c r="C32" t="s">
        <v>427</v>
      </c>
      <c r="D32" t="s">
        <v>428</v>
      </c>
      <c r="E32" t="s">
        <v>429</v>
      </c>
      <c r="F32" t="s">
        <v>430</v>
      </c>
      <c r="G32" s="1">
        <v>43185</v>
      </c>
      <c r="H32">
        <v>2017</v>
      </c>
      <c r="I32" t="s">
        <v>2830</v>
      </c>
      <c r="K32">
        <v>519</v>
      </c>
      <c r="L32" t="s">
        <v>2867</v>
      </c>
      <c r="M32" t="s">
        <v>431</v>
      </c>
      <c r="N32" t="s">
        <v>2830</v>
      </c>
      <c r="O32" t="s">
        <v>432</v>
      </c>
      <c r="P32" t="s">
        <v>433</v>
      </c>
      <c r="Q32" t="s">
        <v>2830</v>
      </c>
      <c r="R32" t="s">
        <v>434</v>
      </c>
      <c r="S32" t="s">
        <v>435</v>
      </c>
      <c r="T32" t="s">
        <v>436</v>
      </c>
      <c r="U32" t="s">
        <v>437</v>
      </c>
      <c r="V32" t="s">
        <v>438</v>
      </c>
      <c r="W32" t="s">
        <v>2830</v>
      </c>
      <c r="X32">
        <v>20</v>
      </c>
      <c r="Z32">
        <v>19</v>
      </c>
      <c r="AA32" t="s">
        <v>43</v>
      </c>
      <c r="AB32" s="1">
        <v>43185</v>
      </c>
      <c r="AC32" t="s">
        <v>2830</v>
      </c>
      <c r="AD32" t="s">
        <v>2830</v>
      </c>
      <c r="AE32" t="s">
        <v>43</v>
      </c>
      <c r="AF32" t="s">
        <v>57</v>
      </c>
    </row>
    <row r="33" spans="1:32" x14ac:dyDescent="0.3">
      <c r="A33" s="4">
        <v>34</v>
      </c>
      <c r="B33" s="5" t="s">
        <v>43</v>
      </c>
      <c r="C33" t="s">
        <v>439</v>
      </c>
      <c r="D33" t="s">
        <v>440</v>
      </c>
      <c r="E33" t="s">
        <v>441</v>
      </c>
      <c r="F33" t="s">
        <v>442</v>
      </c>
      <c r="G33" s="1">
        <v>44026</v>
      </c>
      <c r="H33">
        <v>2020</v>
      </c>
      <c r="I33" t="s">
        <v>2830</v>
      </c>
      <c r="K33">
        <v>1</v>
      </c>
      <c r="L33" t="s">
        <v>2868</v>
      </c>
      <c r="M33" t="s">
        <v>443</v>
      </c>
      <c r="N33" t="s">
        <v>2830</v>
      </c>
      <c r="O33" t="s">
        <v>444</v>
      </c>
      <c r="P33" t="s">
        <v>445</v>
      </c>
      <c r="Q33" t="s">
        <v>2830</v>
      </c>
      <c r="R33" t="s">
        <v>446</v>
      </c>
      <c r="S33" t="s">
        <v>447</v>
      </c>
      <c r="T33" t="s">
        <v>448</v>
      </c>
      <c r="U33" t="s">
        <v>449</v>
      </c>
      <c r="V33" t="s">
        <v>450</v>
      </c>
      <c r="W33" t="s">
        <v>2830</v>
      </c>
      <c r="X33">
        <v>2</v>
      </c>
      <c r="Z33">
        <v>15</v>
      </c>
      <c r="AA33" t="s">
        <v>43</v>
      </c>
      <c r="AB33" s="1">
        <v>44026</v>
      </c>
      <c r="AC33" t="s">
        <v>2830</v>
      </c>
      <c r="AD33" t="s">
        <v>2830</v>
      </c>
      <c r="AE33" t="s">
        <v>43</v>
      </c>
      <c r="AF33" t="s">
        <v>57</v>
      </c>
    </row>
    <row r="34" spans="1:32" x14ac:dyDescent="0.3">
      <c r="A34" s="3">
        <v>35</v>
      </c>
      <c r="B34" s="3" t="s">
        <v>43</v>
      </c>
      <c r="C34" t="s">
        <v>451</v>
      </c>
      <c r="D34" t="s">
        <v>452</v>
      </c>
      <c r="E34" t="s">
        <v>453</v>
      </c>
      <c r="F34" t="s">
        <v>454</v>
      </c>
      <c r="G34" s="1">
        <v>42233</v>
      </c>
      <c r="H34">
        <v>2015</v>
      </c>
      <c r="I34" t="s">
        <v>2869</v>
      </c>
      <c r="K34">
        <v>169</v>
      </c>
      <c r="L34" t="s">
        <v>2870</v>
      </c>
      <c r="M34" t="s">
        <v>455</v>
      </c>
      <c r="N34" t="s">
        <v>258</v>
      </c>
      <c r="O34" t="s">
        <v>456</v>
      </c>
      <c r="P34" t="s">
        <v>457</v>
      </c>
      <c r="Q34" t="s">
        <v>2830</v>
      </c>
      <c r="R34" t="s">
        <v>458</v>
      </c>
      <c r="S34" t="s">
        <v>459</v>
      </c>
      <c r="T34" t="s">
        <v>460</v>
      </c>
      <c r="U34" t="s">
        <v>461</v>
      </c>
      <c r="V34" t="s">
        <v>462</v>
      </c>
      <c r="W34" t="s">
        <v>2830</v>
      </c>
      <c r="X34">
        <v>47</v>
      </c>
      <c r="Z34">
        <v>31</v>
      </c>
      <c r="AA34" t="s">
        <v>43</v>
      </c>
      <c r="AB34" s="1">
        <v>42233</v>
      </c>
      <c r="AC34" t="s">
        <v>2830</v>
      </c>
      <c r="AD34" t="s">
        <v>2830</v>
      </c>
      <c r="AE34" t="s">
        <v>43</v>
      </c>
      <c r="AF34" t="s">
        <v>57</v>
      </c>
    </row>
    <row r="35" spans="1:32" x14ac:dyDescent="0.3">
      <c r="A35" s="4">
        <v>36</v>
      </c>
      <c r="B35" s="5" t="s">
        <v>43</v>
      </c>
      <c r="C35" t="s">
        <v>463</v>
      </c>
      <c r="D35" t="s">
        <v>464</v>
      </c>
      <c r="E35" t="s">
        <v>465</v>
      </c>
      <c r="F35" t="s">
        <v>466</v>
      </c>
      <c r="G35" s="1">
        <v>44791</v>
      </c>
      <c r="H35">
        <v>2022</v>
      </c>
      <c r="I35" t="s">
        <v>2830</v>
      </c>
      <c r="K35">
        <v>840</v>
      </c>
      <c r="L35" t="s">
        <v>2871</v>
      </c>
      <c r="M35" t="s">
        <v>467</v>
      </c>
      <c r="N35" t="s">
        <v>2830</v>
      </c>
      <c r="O35" t="s">
        <v>468</v>
      </c>
      <c r="P35" t="s">
        <v>469</v>
      </c>
      <c r="Q35" t="s">
        <v>2830</v>
      </c>
      <c r="R35" t="s">
        <v>470</v>
      </c>
      <c r="S35" t="s">
        <v>471</v>
      </c>
      <c r="T35" t="s">
        <v>472</v>
      </c>
      <c r="U35" t="s">
        <v>473</v>
      </c>
      <c r="V35" t="s">
        <v>474</v>
      </c>
      <c r="W35" t="s">
        <v>2830</v>
      </c>
      <c r="Z35">
        <v>28</v>
      </c>
      <c r="AA35" t="s">
        <v>43</v>
      </c>
      <c r="AB35" s="1">
        <v>44791</v>
      </c>
      <c r="AC35" t="s">
        <v>2830</v>
      </c>
      <c r="AD35" t="s">
        <v>2830</v>
      </c>
      <c r="AE35" t="s">
        <v>43</v>
      </c>
      <c r="AF35" t="s">
        <v>57</v>
      </c>
    </row>
    <row r="36" spans="1:32" x14ac:dyDescent="0.3">
      <c r="A36" s="3">
        <v>37</v>
      </c>
      <c r="B36" s="3" t="s">
        <v>43</v>
      </c>
      <c r="C36" t="s">
        <v>475</v>
      </c>
      <c r="D36" t="s">
        <v>476</v>
      </c>
      <c r="E36" t="s">
        <v>477</v>
      </c>
      <c r="F36" t="s">
        <v>478</v>
      </c>
      <c r="G36" s="1">
        <v>42712</v>
      </c>
      <c r="H36">
        <v>2016</v>
      </c>
      <c r="I36" t="s">
        <v>2830</v>
      </c>
      <c r="K36">
        <v>207</v>
      </c>
      <c r="L36" t="s">
        <v>2872</v>
      </c>
      <c r="M36" t="s">
        <v>479</v>
      </c>
      <c r="N36" t="s">
        <v>480</v>
      </c>
      <c r="O36" t="s">
        <v>481</v>
      </c>
      <c r="P36" t="s">
        <v>482</v>
      </c>
      <c r="Q36" t="s">
        <v>2830</v>
      </c>
      <c r="R36" t="s">
        <v>483</v>
      </c>
      <c r="S36" t="s">
        <v>2830</v>
      </c>
      <c r="T36" t="s">
        <v>484</v>
      </c>
      <c r="U36" t="s">
        <v>485</v>
      </c>
      <c r="V36" t="s">
        <v>486</v>
      </c>
      <c r="W36" t="s">
        <v>2830</v>
      </c>
      <c r="X36">
        <v>201</v>
      </c>
      <c r="Z36">
        <v>49</v>
      </c>
      <c r="AA36" t="s">
        <v>43</v>
      </c>
      <c r="AB36" s="1">
        <v>42712</v>
      </c>
      <c r="AC36" t="s">
        <v>2830</v>
      </c>
      <c r="AD36" t="s">
        <v>2830</v>
      </c>
      <c r="AE36" t="s">
        <v>43</v>
      </c>
      <c r="AF36" t="s">
        <v>57</v>
      </c>
    </row>
    <row r="37" spans="1:32" x14ac:dyDescent="0.3">
      <c r="A37" s="4">
        <v>38</v>
      </c>
      <c r="B37" s="5" t="s">
        <v>43</v>
      </c>
      <c r="C37" t="s">
        <v>487</v>
      </c>
      <c r="D37" t="s">
        <v>488</v>
      </c>
      <c r="E37" t="s">
        <v>489</v>
      </c>
      <c r="F37" t="s">
        <v>490</v>
      </c>
      <c r="G37" s="1">
        <v>44203</v>
      </c>
      <c r="H37">
        <v>2020</v>
      </c>
      <c r="I37" t="s">
        <v>2830</v>
      </c>
      <c r="K37">
        <v>1</v>
      </c>
      <c r="L37" t="s">
        <v>2868</v>
      </c>
      <c r="M37" t="s">
        <v>491</v>
      </c>
      <c r="N37" t="s">
        <v>492</v>
      </c>
      <c r="O37" t="s">
        <v>493</v>
      </c>
      <c r="P37" t="s">
        <v>494</v>
      </c>
      <c r="Q37" t="s">
        <v>2830</v>
      </c>
      <c r="R37" t="s">
        <v>495</v>
      </c>
      <c r="S37" t="s">
        <v>496</v>
      </c>
      <c r="T37" t="s">
        <v>497</v>
      </c>
      <c r="U37" t="s">
        <v>498</v>
      </c>
      <c r="V37" t="s">
        <v>499</v>
      </c>
      <c r="W37" t="s">
        <v>2830</v>
      </c>
      <c r="AA37" t="s">
        <v>43</v>
      </c>
      <c r="AB37" s="1">
        <v>44203</v>
      </c>
      <c r="AC37" t="s">
        <v>2830</v>
      </c>
      <c r="AD37" t="s">
        <v>2830</v>
      </c>
      <c r="AE37" t="s">
        <v>43</v>
      </c>
      <c r="AF37" t="s">
        <v>57</v>
      </c>
    </row>
    <row r="38" spans="1:32" x14ac:dyDescent="0.3">
      <c r="A38" s="3">
        <v>39</v>
      </c>
      <c r="B38" s="3" t="s">
        <v>43</v>
      </c>
      <c r="C38" t="s">
        <v>500</v>
      </c>
      <c r="D38" t="s">
        <v>501</v>
      </c>
      <c r="E38" t="s">
        <v>502</v>
      </c>
      <c r="F38" t="s">
        <v>503</v>
      </c>
      <c r="G38" s="1">
        <v>43780</v>
      </c>
      <c r="H38">
        <v>2019</v>
      </c>
      <c r="I38" t="s">
        <v>2873</v>
      </c>
      <c r="J38">
        <v>6</v>
      </c>
      <c r="K38">
        <v>6313</v>
      </c>
      <c r="L38" t="s">
        <v>2874</v>
      </c>
      <c r="M38" t="s">
        <v>504</v>
      </c>
      <c r="N38" t="s">
        <v>505</v>
      </c>
      <c r="O38" t="s">
        <v>2830</v>
      </c>
      <c r="P38" t="s">
        <v>506</v>
      </c>
      <c r="Q38" t="s">
        <v>507</v>
      </c>
      <c r="R38" t="s">
        <v>508</v>
      </c>
      <c r="S38" t="s">
        <v>509</v>
      </c>
      <c r="T38" t="s">
        <v>510</v>
      </c>
      <c r="U38" t="s">
        <v>511</v>
      </c>
      <c r="V38" t="s">
        <v>512</v>
      </c>
      <c r="W38" t="s">
        <v>2830</v>
      </c>
      <c r="X38">
        <v>30</v>
      </c>
      <c r="Z38">
        <v>32</v>
      </c>
      <c r="AA38" t="s">
        <v>43</v>
      </c>
      <c r="AB38" s="1">
        <v>43661</v>
      </c>
      <c r="AC38" t="s">
        <v>2830</v>
      </c>
      <c r="AD38" t="s">
        <v>2830</v>
      </c>
      <c r="AE38" t="s">
        <v>43</v>
      </c>
      <c r="AF38" t="s">
        <v>44</v>
      </c>
    </row>
    <row r="39" spans="1:32" x14ac:dyDescent="0.3">
      <c r="A39" s="4">
        <v>40</v>
      </c>
      <c r="B39" s="5" t="s">
        <v>43</v>
      </c>
      <c r="C39" t="s">
        <v>513</v>
      </c>
      <c r="D39" t="s">
        <v>514</v>
      </c>
      <c r="E39" t="s">
        <v>515</v>
      </c>
      <c r="F39" t="s">
        <v>516</v>
      </c>
      <c r="G39" s="1">
        <v>44735</v>
      </c>
      <c r="H39">
        <v>2022</v>
      </c>
      <c r="I39" t="s">
        <v>2830</v>
      </c>
      <c r="K39">
        <v>80</v>
      </c>
      <c r="L39" t="s">
        <v>2875</v>
      </c>
      <c r="M39" t="s">
        <v>517</v>
      </c>
      <c r="N39" t="s">
        <v>2830</v>
      </c>
      <c r="O39" t="s">
        <v>518</v>
      </c>
      <c r="P39" t="s">
        <v>519</v>
      </c>
      <c r="Q39" t="s">
        <v>2830</v>
      </c>
      <c r="R39" t="s">
        <v>520</v>
      </c>
      <c r="S39" t="s">
        <v>521</v>
      </c>
      <c r="T39" t="s">
        <v>522</v>
      </c>
      <c r="U39" t="s">
        <v>523</v>
      </c>
      <c r="V39" t="s">
        <v>524</v>
      </c>
      <c r="W39" t="s">
        <v>2830</v>
      </c>
      <c r="Z39">
        <v>6</v>
      </c>
      <c r="AA39" t="s">
        <v>43</v>
      </c>
      <c r="AB39" s="1">
        <v>44735</v>
      </c>
      <c r="AC39" t="s">
        <v>2830</v>
      </c>
      <c r="AD39" t="s">
        <v>2830</v>
      </c>
      <c r="AE39" t="s">
        <v>43</v>
      </c>
      <c r="AF39" t="s">
        <v>57</v>
      </c>
    </row>
    <row r="40" spans="1:32" x14ac:dyDescent="0.3">
      <c r="A40" s="3">
        <v>41</v>
      </c>
      <c r="B40" s="3" t="s">
        <v>43</v>
      </c>
      <c r="C40" t="s">
        <v>525</v>
      </c>
      <c r="D40" t="s">
        <v>526</v>
      </c>
      <c r="E40" t="s">
        <v>527</v>
      </c>
      <c r="F40" t="s">
        <v>528</v>
      </c>
      <c r="G40" s="1">
        <v>44776</v>
      </c>
      <c r="H40">
        <v>2022</v>
      </c>
      <c r="I40" t="s">
        <v>2876</v>
      </c>
      <c r="K40">
        <v>1504</v>
      </c>
      <c r="L40" t="s">
        <v>2877</v>
      </c>
      <c r="M40" t="s">
        <v>529</v>
      </c>
      <c r="N40" t="s">
        <v>530</v>
      </c>
      <c r="O40" t="s">
        <v>531</v>
      </c>
      <c r="P40" t="s">
        <v>532</v>
      </c>
      <c r="Q40" t="s">
        <v>2830</v>
      </c>
      <c r="R40" t="s">
        <v>533</v>
      </c>
      <c r="S40" t="s">
        <v>534</v>
      </c>
      <c r="T40" t="s">
        <v>535</v>
      </c>
      <c r="U40" t="s">
        <v>536</v>
      </c>
      <c r="V40" t="s">
        <v>537</v>
      </c>
      <c r="W40" t="s">
        <v>2830</v>
      </c>
      <c r="X40">
        <v>1</v>
      </c>
      <c r="Z40">
        <v>18</v>
      </c>
      <c r="AA40" t="s">
        <v>43</v>
      </c>
      <c r="AB40" s="1">
        <v>44776</v>
      </c>
      <c r="AC40" t="s">
        <v>2830</v>
      </c>
      <c r="AD40" t="s">
        <v>2830</v>
      </c>
      <c r="AE40" t="s">
        <v>43</v>
      </c>
      <c r="AF40" t="s">
        <v>57</v>
      </c>
    </row>
    <row r="41" spans="1:32" x14ac:dyDescent="0.3">
      <c r="A41" s="4">
        <v>42</v>
      </c>
      <c r="B41" s="5" t="s">
        <v>43</v>
      </c>
      <c r="C41" t="s">
        <v>538</v>
      </c>
      <c r="D41" t="s">
        <v>539</v>
      </c>
      <c r="E41" t="s">
        <v>540</v>
      </c>
      <c r="F41" t="s">
        <v>146</v>
      </c>
      <c r="G41" s="1">
        <v>44337</v>
      </c>
      <c r="H41">
        <v>2021</v>
      </c>
      <c r="I41" t="s">
        <v>2839</v>
      </c>
      <c r="K41">
        <v>73522</v>
      </c>
      <c r="L41" t="s">
        <v>2878</v>
      </c>
      <c r="M41" t="s">
        <v>541</v>
      </c>
      <c r="N41" t="s">
        <v>148</v>
      </c>
      <c r="O41" t="s">
        <v>2830</v>
      </c>
      <c r="P41" t="s">
        <v>542</v>
      </c>
      <c r="Q41" t="s">
        <v>543</v>
      </c>
      <c r="R41" t="s">
        <v>544</v>
      </c>
      <c r="S41" t="s">
        <v>545</v>
      </c>
      <c r="T41" t="s">
        <v>546</v>
      </c>
      <c r="U41" t="s">
        <v>547</v>
      </c>
      <c r="V41" t="s">
        <v>548</v>
      </c>
      <c r="W41" t="s">
        <v>2830</v>
      </c>
      <c r="X41">
        <v>4</v>
      </c>
      <c r="Z41">
        <v>45</v>
      </c>
      <c r="AA41" t="s">
        <v>549</v>
      </c>
      <c r="AB41" s="1">
        <v>44316</v>
      </c>
      <c r="AC41" t="s">
        <v>2830</v>
      </c>
      <c r="AD41" t="s">
        <v>2830</v>
      </c>
      <c r="AE41" t="s">
        <v>43</v>
      </c>
      <c r="AF41" t="s">
        <v>44</v>
      </c>
    </row>
    <row r="42" spans="1:32" x14ac:dyDescent="0.3">
      <c r="A42" s="3">
        <v>43</v>
      </c>
      <c r="B42" s="3" t="s">
        <v>43</v>
      </c>
      <c r="C42" t="s">
        <v>550</v>
      </c>
      <c r="D42" t="s">
        <v>551</v>
      </c>
      <c r="E42" t="s">
        <v>552</v>
      </c>
      <c r="F42" t="s">
        <v>553</v>
      </c>
      <c r="G42" s="1">
        <v>42394</v>
      </c>
      <c r="H42">
        <v>2015</v>
      </c>
      <c r="I42" t="s">
        <v>2830</v>
      </c>
      <c r="K42">
        <v>287</v>
      </c>
      <c r="L42" t="s">
        <v>2879</v>
      </c>
      <c r="M42" t="s">
        <v>554</v>
      </c>
      <c r="N42" t="s">
        <v>555</v>
      </c>
      <c r="O42" t="s">
        <v>556</v>
      </c>
      <c r="P42" t="s">
        <v>557</v>
      </c>
      <c r="Q42" t="s">
        <v>2830</v>
      </c>
      <c r="R42" t="s">
        <v>558</v>
      </c>
      <c r="S42" t="s">
        <v>559</v>
      </c>
      <c r="T42" t="s">
        <v>560</v>
      </c>
      <c r="U42" t="s">
        <v>561</v>
      </c>
      <c r="V42" t="s">
        <v>562</v>
      </c>
      <c r="W42" t="s">
        <v>2830</v>
      </c>
      <c r="X42">
        <v>5</v>
      </c>
      <c r="Z42">
        <v>11</v>
      </c>
      <c r="AA42" t="s">
        <v>43</v>
      </c>
      <c r="AB42" s="1">
        <v>42394</v>
      </c>
      <c r="AC42" t="s">
        <v>2830</v>
      </c>
      <c r="AD42" t="s">
        <v>2830</v>
      </c>
      <c r="AE42" t="s">
        <v>43</v>
      </c>
      <c r="AF42" t="s">
        <v>57</v>
      </c>
    </row>
    <row r="43" spans="1:32" x14ac:dyDescent="0.3">
      <c r="A43" s="4">
        <v>44</v>
      </c>
      <c r="B43" s="5" t="s">
        <v>43</v>
      </c>
      <c r="C43" t="s">
        <v>563</v>
      </c>
      <c r="D43" t="s">
        <v>564</v>
      </c>
      <c r="E43" t="s">
        <v>565</v>
      </c>
      <c r="F43" t="s">
        <v>566</v>
      </c>
      <c r="G43" s="1">
        <v>43696</v>
      </c>
      <c r="H43">
        <v>2019</v>
      </c>
      <c r="I43" t="s">
        <v>2830</v>
      </c>
      <c r="K43">
        <v>121</v>
      </c>
      <c r="L43" t="s">
        <v>2880</v>
      </c>
      <c r="M43" t="s">
        <v>567</v>
      </c>
      <c r="N43" t="s">
        <v>2830</v>
      </c>
      <c r="O43" t="s">
        <v>568</v>
      </c>
      <c r="P43" t="s">
        <v>569</v>
      </c>
      <c r="Q43" t="s">
        <v>2830</v>
      </c>
      <c r="R43" t="s">
        <v>570</v>
      </c>
      <c r="S43" t="s">
        <v>571</v>
      </c>
      <c r="T43" t="s">
        <v>572</v>
      </c>
      <c r="U43" t="s">
        <v>573</v>
      </c>
      <c r="V43" t="s">
        <v>574</v>
      </c>
      <c r="W43" t="s">
        <v>2830</v>
      </c>
      <c r="X43">
        <v>128</v>
      </c>
      <c r="Y43">
        <v>1</v>
      </c>
      <c r="Z43">
        <v>57</v>
      </c>
      <c r="AA43" t="s">
        <v>43</v>
      </c>
      <c r="AB43" s="1">
        <v>43696</v>
      </c>
      <c r="AC43" t="s">
        <v>2830</v>
      </c>
      <c r="AD43" t="s">
        <v>2830</v>
      </c>
      <c r="AE43" t="s">
        <v>43</v>
      </c>
      <c r="AF43" t="s">
        <v>57</v>
      </c>
    </row>
    <row r="44" spans="1:32" x14ac:dyDescent="0.3">
      <c r="A44" s="3">
        <v>45</v>
      </c>
      <c r="B44" s="3" t="s">
        <v>43</v>
      </c>
      <c r="C44" t="s">
        <v>575</v>
      </c>
      <c r="D44" t="s">
        <v>576</v>
      </c>
      <c r="E44" t="s">
        <v>577</v>
      </c>
      <c r="F44" t="s">
        <v>578</v>
      </c>
      <c r="G44" s="1">
        <v>43489</v>
      </c>
      <c r="H44">
        <v>2018</v>
      </c>
      <c r="I44" t="s">
        <v>2830</v>
      </c>
      <c r="K44">
        <v>781</v>
      </c>
      <c r="L44" t="s">
        <v>2881</v>
      </c>
      <c r="M44" t="s">
        <v>579</v>
      </c>
      <c r="N44" t="s">
        <v>2830</v>
      </c>
      <c r="O44" t="s">
        <v>580</v>
      </c>
      <c r="P44" t="s">
        <v>581</v>
      </c>
      <c r="Q44" t="s">
        <v>2830</v>
      </c>
      <c r="R44" t="s">
        <v>582</v>
      </c>
      <c r="S44" t="s">
        <v>583</v>
      </c>
      <c r="T44" t="s">
        <v>584</v>
      </c>
      <c r="U44" t="s">
        <v>585</v>
      </c>
      <c r="V44" t="s">
        <v>586</v>
      </c>
      <c r="W44" t="s">
        <v>2830</v>
      </c>
      <c r="X44">
        <v>3</v>
      </c>
      <c r="Z44">
        <v>35</v>
      </c>
      <c r="AA44" t="s">
        <v>43</v>
      </c>
      <c r="AB44" s="1">
        <v>43489</v>
      </c>
      <c r="AC44" t="s">
        <v>2830</v>
      </c>
      <c r="AD44" t="s">
        <v>2830</v>
      </c>
      <c r="AE44" t="s">
        <v>43</v>
      </c>
      <c r="AF44" t="s">
        <v>57</v>
      </c>
    </row>
    <row r="45" spans="1:32" x14ac:dyDescent="0.3">
      <c r="A45" s="4">
        <v>46</v>
      </c>
      <c r="B45" s="5" t="s">
        <v>43</v>
      </c>
      <c r="C45" t="s">
        <v>587</v>
      </c>
      <c r="D45" t="s">
        <v>588</v>
      </c>
      <c r="E45" t="s">
        <v>589</v>
      </c>
      <c r="F45" t="s">
        <v>590</v>
      </c>
      <c r="G45" s="1">
        <v>44208</v>
      </c>
      <c r="H45">
        <v>2020</v>
      </c>
      <c r="I45" t="s">
        <v>2830</v>
      </c>
      <c r="K45">
        <v>171</v>
      </c>
      <c r="L45" t="s">
        <v>2882</v>
      </c>
      <c r="M45" t="s">
        <v>591</v>
      </c>
      <c r="N45" t="s">
        <v>2830</v>
      </c>
      <c r="O45" t="s">
        <v>592</v>
      </c>
      <c r="P45" t="s">
        <v>593</v>
      </c>
      <c r="Q45" t="s">
        <v>2830</v>
      </c>
      <c r="R45" t="s">
        <v>594</v>
      </c>
      <c r="S45" t="s">
        <v>595</v>
      </c>
      <c r="T45" t="s">
        <v>596</v>
      </c>
      <c r="U45" t="s">
        <v>597</v>
      </c>
      <c r="V45" t="s">
        <v>598</v>
      </c>
      <c r="W45" t="s">
        <v>2830</v>
      </c>
      <c r="Z45">
        <v>7</v>
      </c>
      <c r="AA45" t="s">
        <v>43</v>
      </c>
      <c r="AB45" s="1">
        <v>44208</v>
      </c>
      <c r="AC45" t="s">
        <v>2830</v>
      </c>
      <c r="AD45" t="s">
        <v>2830</v>
      </c>
      <c r="AE45" t="s">
        <v>43</v>
      </c>
      <c r="AF45" t="s">
        <v>57</v>
      </c>
    </row>
    <row r="46" spans="1:32" x14ac:dyDescent="0.3">
      <c r="A46" s="3">
        <v>47</v>
      </c>
      <c r="B46" s="3" t="s">
        <v>43</v>
      </c>
      <c r="C46" t="s">
        <v>599</v>
      </c>
      <c r="D46" t="s">
        <v>600</v>
      </c>
      <c r="E46" t="s">
        <v>601</v>
      </c>
      <c r="F46" t="s">
        <v>602</v>
      </c>
      <c r="G46" s="1">
        <v>42681</v>
      </c>
      <c r="H46">
        <v>2016</v>
      </c>
      <c r="I46" t="s">
        <v>2830</v>
      </c>
      <c r="K46">
        <v>1</v>
      </c>
      <c r="L46" t="s">
        <v>2883</v>
      </c>
      <c r="M46" t="s">
        <v>603</v>
      </c>
      <c r="N46" t="s">
        <v>2830</v>
      </c>
      <c r="O46" t="s">
        <v>604</v>
      </c>
      <c r="P46" t="s">
        <v>605</v>
      </c>
      <c r="Q46" t="s">
        <v>2830</v>
      </c>
      <c r="R46" t="s">
        <v>606</v>
      </c>
      <c r="S46" t="s">
        <v>607</v>
      </c>
      <c r="T46" t="s">
        <v>608</v>
      </c>
      <c r="U46" t="s">
        <v>609</v>
      </c>
      <c r="V46" t="s">
        <v>610</v>
      </c>
      <c r="W46" t="s">
        <v>2830</v>
      </c>
      <c r="X46">
        <v>5</v>
      </c>
      <c r="Z46">
        <v>23</v>
      </c>
      <c r="AA46" t="s">
        <v>43</v>
      </c>
      <c r="AB46" s="1">
        <v>42681</v>
      </c>
      <c r="AC46" t="s">
        <v>2830</v>
      </c>
      <c r="AD46" t="s">
        <v>2830</v>
      </c>
      <c r="AE46" t="s">
        <v>43</v>
      </c>
      <c r="AF46" t="s">
        <v>57</v>
      </c>
    </row>
    <row r="47" spans="1:32" x14ac:dyDescent="0.3">
      <c r="A47" s="4">
        <v>48</v>
      </c>
      <c r="B47" s="5" t="s">
        <v>43</v>
      </c>
      <c r="C47" t="s">
        <v>611</v>
      </c>
      <c r="D47" t="s">
        <v>612</v>
      </c>
      <c r="E47" t="s">
        <v>613</v>
      </c>
      <c r="F47" t="s">
        <v>614</v>
      </c>
      <c r="G47" s="1">
        <v>41291</v>
      </c>
      <c r="H47">
        <v>2012</v>
      </c>
      <c r="I47" t="s">
        <v>2830</v>
      </c>
      <c r="K47">
        <v>1074</v>
      </c>
      <c r="L47" t="s">
        <v>2884</v>
      </c>
      <c r="M47" t="s">
        <v>615</v>
      </c>
      <c r="N47" t="s">
        <v>616</v>
      </c>
      <c r="O47" t="s">
        <v>617</v>
      </c>
      <c r="P47" t="s">
        <v>618</v>
      </c>
      <c r="Q47" t="s">
        <v>2830</v>
      </c>
      <c r="R47" t="s">
        <v>619</v>
      </c>
      <c r="S47" t="s">
        <v>620</v>
      </c>
      <c r="T47" t="s">
        <v>621</v>
      </c>
      <c r="U47" t="s">
        <v>622</v>
      </c>
      <c r="V47" t="s">
        <v>623</v>
      </c>
      <c r="W47" t="s">
        <v>2830</v>
      </c>
      <c r="X47">
        <v>48</v>
      </c>
      <c r="Y47">
        <v>1</v>
      </c>
      <c r="Z47">
        <v>16</v>
      </c>
      <c r="AA47" t="s">
        <v>43</v>
      </c>
      <c r="AB47" s="1">
        <v>41291</v>
      </c>
      <c r="AC47" t="s">
        <v>2830</v>
      </c>
      <c r="AD47" t="s">
        <v>2830</v>
      </c>
      <c r="AE47" t="s">
        <v>43</v>
      </c>
      <c r="AF47" t="s">
        <v>57</v>
      </c>
    </row>
    <row r="48" spans="1:32" x14ac:dyDescent="0.3">
      <c r="A48" s="4">
        <v>50</v>
      </c>
      <c r="B48" s="5" t="s">
        <v>43</v>
      </c>
      <c r="C48" t="s">
        <v>636</v>
      </c>
      <c r="D48" t="s">
        <v>637</v>
      </c>
      <c r="E48" t="s">
        <v>638</v>
      </c>
      <c r="F48" t="s">
        <v>146</v>
      </c>
      <c r="G48" s="1">
        <v>43276</v>
      </c>
      <c r="H48">
        <v>2018</v>
      </c>
      <c r="I48" t="s">
        <v>2833</v>
      </c>
      <c r="K48">
        <v>30602</v>
      </c>
      <c r="L48" t="s">
        <v>2886</v>
      </c>
      <c r="M48" t="s">
        <v>639</v>
      </c>
      <c r="N48" t="s">
        <v>148</v>
      </c>
      <c r="O48" t="s">
        <v>2830</v>
      </c>
      <c r="P48" t="s">
        <v>640</v>
      </c>
      <c r="Q48" t="s">
        <v>641</v>
      </c>
      <c r="R48" t="s">
        <v>642</v>
      </c>
      <c r="S48" t="s">
        <v>643</v>
      </c>
      <c r="T48" t="s">
        <v>644</v>
      </c>
      <c r="U48" t="s">
        <v>645</v>
      </c>
      <c r="V48" t="s">
        <v>646</v>
      </c>
      <c r="W48" t="s">
        <v>2830</v>
      </c>
      <c r="X48">
        <v>24</v>
      </c>
      <c r="Z48">
        <v>27</v>
      </c>
      <c r="AA48" t="s">
        <v>647</v>
      </c>
      <c r="AB48" s="1">
        <v>43255</v>
      </c>
      <c r="AC48" t="s">
        <v>2830</v>
      </c>
      <c r="AD48" t="s">
        <v>2830</v>
      </c>
      <c r="AE48" t="s">
        <v>43</v>
      </c>
      <c r="AF48" t="s">
        <v>44</v>
      </c>
    </row>
    <row r="49" spans="1:32" x14ac:dyDescent="0.3">
      <c r="A49" s="3">
        <v>51</v>
      </c>
      <c r="B49" s="3" t="s">
        <v>43</v>
      </c>
      <c r="C49" t="s">
        <v>648</v>
      </c>
      <c r="D49" t="s">
        <v>649</v>
      </c>
      <c r="E49" t="s">
        <v>650</v>
      </c>
      <c r="F49" t="s">
        <v>146</v>
      </c>
      <c r="G49" s="1">
        <v>43626</v>
      </c>
      <c r="H49">
        <v>2019</v>
      </c>
      <c r="I49" t="s">
        <v>2887</v>
      </c>
      <c r="K49">
        <v>69422</v>
      </c>
      <c r="L49" t="s">
        <v>2888</v>
      </c>
      <c r="M49" t="s">
        <v>651</v>
      </c>
      <c r="N49" t="s">
        <v>148</v>
      </c>
      <c r="O49" t="s">
        <v>2830</v>
      </c>
      <c r="P49" t="s">
        <v>652</v>
      </c>
      <c r="Q49" t="s">
        <v>2830</v>
      </c>
      <c r="R49" t="s">
        <v>653</v>
      </c>
      <c r="S49" t="s">
        <v>654</v>
      </c>
      <c r="T49" t="s">
        <v>655</v>
      </c>
      <c r="U49" t="s">
        <v>656</v>
      </c>
      <c r="V49" t="s">
        <v>657</v>
      </c>
      <c r="W49" t="s">
        <v>2830</v>
      </c>
      <c r="X49">
        <v>1</v>
      </c>
      <c r="Z49">
        <v>36</v>
      </c>
      <c r="AA49" t="s">
        <v>647</v>
      </c>
      <c r="AB49" s="1">
        <v>43601</v>
      </c>
      <c r="AC49" t="s">
        <v>2830</v>
      </c>
      <c r="AD49" t="s">
        <v>2830</v>
      </c>
      <c r="AE49" t="s">
        <v>43</v>
      </c>
      <c r="AF49" t="s">
        <v>44</v>
      </c>
    </row>
    <row r="50" spans="1:32" x14ac:dyDescent="0.3">
      <c r="A50" s="4">
        <v>52</v>
      </c>
      <c r="B50" s="5" t="s">
        <v>43</v>
      </c>
      <c r="C50" t="s">
        <v>658</v>
      </c>
      <c r="D50" t="s">
        <v>659</v>
      </c>
      <c r="E50" t="s">
        <v>660</v>
      </c>
      <c r="F50" t="s">
        <v>661</v>
      </c>
      <c r="G50" s="1">
        <v>44104</v>
      </c>
      <c r="H50">
        <v>2020</v>
      </c>
      <c r="I50" t="s">
        <v>2830</v>
      </c>
      <c r="K50">
        <v>1</v>
      </c>
      <c r="L50" t="s">
        <v>2887</v>
      </c>
      <c r="M50" t="s">
        <v>662</v>
      </c>
      <c r="N50" t="s">
        <v>663</v>
      </c>
      <c r="O50" t="s">
        <v>664</v>
      </c>
      <c r="P50" t="s">
        <v>665</v>
      </c>
      <c r="Q50" t="s">
        <v>2830</v>
      </c>
      <c r="R50" t="s">
        <v>666</v>
      </c>
      <c r="S50" t="s">
        <v>667</v>
      </c>
      <c r="T50" t="s">
        <v>668</v>
      </c>
      <c r="U50" t="s">
        <v>669</v>
      </c>
      <c r="V50" t="s">
        <v>670</v>
      </c>
      <c r="W50" t="s">
        <v>2830</v>
      </c>
      <c r="X50">
        <v>11</v>
      </c>
      <c r="Z50">
        <v>25</v>
      </c>
      <c r="AA50" t="s">
        <v>43</v>
      </c>
      <c r="AB50" s="1">
        <v>44104</v>
      </c>
      <c r="AC50" t="s">
        <v>2830</v>
      </c>
      <c r="AD50" t="s">
        <v>2830</v>
      </c>
      <c r="AE50" t="s">
        <v>43</v>
      </c>
      <c r="AF50" t="s">
        <v>57</v>
      </c>
    </row>
    <row r="51" spans="1:32" x14ac:dyDescent="0.3">
      <c r="A51" s="3">
        <v>53</v>
      </c>
      <c r="B51" s="3" t="s">
        <v>43</v>
      </c>
      <c r="C51" t="s">
        <v>671</v>
      </c>
      <c r="D51" t="s">
        <v>672</v>
      </c>
      <c r="E51" t="s">
        <v>673</v>
      </c>
      <c r="F51" t="s">
        <v>109</v>
      </c>
      <c r="G51" s="1">
        <v>44595</v>
      </c>
      <c r="H51">
        <v>2022</v>
      </c>
      <c r="I51" t="s">
        <v>2845</v>
      </c>
      <c r="J51">
        <v>5</v>
      </c>
      <c r="K51">
        <v>3114</v>
      </c>
      <c r="L51" t="s">
        <v>2889</v>
      </c>
      <c r="M51" t="s">
        <v>674</v>
      </c>
      <c r="N51" t="s">
        <v>111</v>
      </c>
      <c r="O51" t="s">
        <v>2830</v>
      </c>
      <c r="P51" t="s">
        <v>675</v>
      </c>
      <c r="Q51" t="s">
        <v>676</v>
      </c>
      <c r="R51" t="s">
        <v>677</v>
      </c>
      <c r="S51" t="s">
        <v>678</v>
      </c>
      <c r="T51" t="s">
        <v>679</v>
      </c>
      <c r="U51" t="s">
        <v>680</v>
      </c>
      <c r="V51" t="s">
        <v>681</v>
      </c>
      <c r="W51" t="s">
        <v>2830</v>
      </c>
      <c r="X51">
        <v>4</v>
      </c>
      <c r="Z51">
        <v>31</v>
      </c>
      <c r="AA51" t="s">
        <v>43</v>
      </c>
      <c r="AB51" s="1">
        <v>44418</v>
      </c>
      <c r="AC51" t="s">
        <v>2830</v>
      </c>
      <c r="AD51" t="s">
        <v>2830</v>
      </c>
      <c r="AE51" t="s">
        <v>43</v>
      </c>
      <c r="AF51" t="s">
        <v>44</v>
      </c>
    </row>
    <row r="52" spans="1:32" x14ac:dyDescent="0.3">
      <c r="A52" s="3">
        <v>57</v>
      </c>
      <c r="B52" s="3" t="s">
        <v>43</v>
      </c>
      <c r="C52" t="s">
        <v>719</v>
      </c>
      <c r="D52" t="s">
        <v>720</v>
      </c>
      <c r="E52" t="s">
        <v>721</v>
      </c>
      <c r="F52" t="s">
        <v>146</v>
      </c>
      <c r="G52" s="1">
        <v>44873</v>
      </c>
      <c r="H52">
        <v>2022</v>
      </c>
      <c r="I52" t="s">
        <v>2876</v>
      </c>
      <c r="K52">
        <v>115179</v>
      </c>
      <c r="L52" t="s">
        <v>2892</v>
      </c>
      <c r="M52" t="s">
        <v>722</v>
      </c>
      <c r="N52" t="s">
        <v>148</v>
      </c>
      <c r="O52" t="s">
        <v>2830</v>
      </c>
      <c r="P52" t="s">
        <v>723</v>
      </c>
      <c r="Q52" t="s">
        <v>2830</v>
      </c>
      <c r="R52" t="s">
        <v>724</v>
      </c>
      <c r="S52" t="s">
        <v>725</v>
      </c>
      <c r="T52" t="s">
        <v>726</v>
      </c>
      <c r="U52" t="s">
        <v>727</v>
      </c>
      <c r="V52" t="s">
        <v>728</v>
      </c>
      <c r="W52" t="s">
        <v>2830</v>
      </c>
      <c r="Z52">
        <v>50</v>
      </c>
      <c r="AA52" t="s">
        <v>156</v>
      </c>
      <c r="AB52" s="1">
        <v>44866</v>
      </c>
      <c r="AC52" t="s">
        <v>2830</v>
      </c>
      <c r="AD52" t="s">
        <v>2830</v>
      </c>
      <c r="AE52" t="s">
        <v>43</v>
      </c>
      <c r="AF52" t="s">
        <v>44</v>
      </c>
    </row>
    <row r="53" spans="1:32" x14ac:dyDescent="0.3">
      <c r="A53" s="4">
        <v>58</v>
      </c>
      <c r="B53" s="5" t="s">
        <v>43</v>
      </c>
      <c r="C53" t="s">
        <v>729</v>
      </c>
      <c r="D53" t="s">
        <v>730</v>
      </c>
      <c r="E53" t="s">
        <v>731</v>
      </c>
      <c r="F53" t="s">
        <v>732</v>
      </c>
      <c r="G53" s="1">
        <v>43916</v>
      </c>
      <c r="H53">
        <v>2019</v>
      </c>
      <c r="I53" t="s">
        <v>2830</v>
      </c>
      <c r="K53">
        <v>1244</v>
      </c>
      <c r="L53" t="s">
        <v>2893</v>
      </c>
      <c r="M53" t="s">
        <v>733</v>
      </c>
      <c r="N53" t="s">
        <v>2830</v>
      </c>
      <c r="O53" t="s">
        <v>734</v>
      </c>
      <c r="P53" t="s">
        <v>735</v>
      </c>
      <c r="Q53" t="s">
        <v>2830</v>
      </c>
      <c r="R53" t="s">
        <v>736</v>
      </c>
      <c r="S53" t="s">
        <v>737</v>
      </c>
      <c r="T53" t="s">
        <v>738</v>
      </c>
      <c r="U53" t="s">
        <v>739</v>
      </c>
      <c r="V53" t="s">
        <v>740</v>
      </c>
      <c r="W53" t="s">
        <v>2830</v>
      </c>
      <c r="X53">
        <v>2</v>
      </c>
      <c r="Z53">
        <v>29</v>
      </c>
      <c r="AA53" t="s">
        <v>43</v>
      </c>
      <c r="AB53" s="1">
        <v>43916</v>
      </c>
      <c r="AC53" t="s">
        <v>2830</v>
      </c>
      <c r="AD53" t="s">
        <v>2830</v>
      </c>
      <c r="AE53" t="s">
        <v>43</v>
      </c>
      <c r="AF53" t="s">
        <v>57</v>
      </c>
    </row>
    <row r="54" spans="1:32" x14ac:dyDescent="0.3">
      <c r="A54" s="3">
        <v>59</v>
      </c>
      <c r="B54" s="3" t="s">
        <v>43</v>
      </c>
      <c r="C54" t="s">
        <v>741</v>
      </c>
      <c r="D54" t="s">
        <v>742</v>
      </c>
      <c r="E54" t="s">
        <v>743</v>
      </c>
      <c r="F54" t="s">
        <v>744</v>
      </c>
      <c r="G54" s="1">
        <v>42597</v>
      </c>
      <c r="H54">
        <v>2016</v>
      </c>
      <c r="I54" t="s">
        <v>2830</v>
      </c>
      <c r="K54">
        <v>1</v>
      </c>
      <c r="L54" t="s">
        <v>2894</v>
      </c>
      <c r="M54" t="s">
        <v>745</v>
      </c>
      <c r="N54" t="s">
        <v>2830</v>
      </c>
      <c r="O54" t="s">
        <v>746</v>
      </c>
      <c r="P54" t="s">
        <v>747</v>
      </c>
      <c r="Q54" t="s">
        <v>2830</v>
      </c>
      <c r="R54" t="s">
        <v>748</v>
      </c>
      <c r="S54" t="s">
        <v>749</v>
      </c>
      <c r="T54" t="s">
        <v>750</v>
      </c>
      <c r="U54" t="s">
        <v>751</v>
      </c>
      <c r="V54" t="s">
        <v>752</v>
      </c>
      <c r="W54" t="s">
        <v>2830</v>
      </c>
      <c r="X54">
        <v>5</v>
      </c>
      <c r="Z54">
        <v>8</v>
      </c>
      <c r="AA54" t="s">
        <v>43</v>
      </c>
      <c r="AB54" s="1">
        <v>42597</v>
      </c>
      <c r="AC54" t="s">
        <v>2830</v>
      </c>
      <c r="AD54" t="s">
        <v>2830</v>
      </c>
      <c r="AE54" t="s">
        <v>43</v>
      </c>
      <c r="AF54" t="s">
        <v>57</v>
      </c>
    </row>
    <row r="55" spans="1:32" x14ac:dyDescent="0.3">
      <c r="A55" s="4">
        <v>60</v>
      </c>
      <c r="B55" s="5" t="s">
        <v>43</v>
      </c>
      <c r="C55" t="s">
        <v>753</v>
      </c>
      <c r="D55" t="s">
        <v>754</v>
      </c>
      <c r="E55" t="s">
        <v>755</v>
      </c>
      <c r="F55" t="s">
        <v>756</v>
      </c>
      <c r="G55" s="1">
        <v>44382</v>
      </c>
      <c r="H55">
        <v>2021</v>
      </c>
      <c r="I55" t="s">
        <v>2830</v>
      </c>
      <c r="K55">
        <v>70</v>
      </c>
      <c r="L55" t="s">
        <v>2895</v>
      </c>
      <c r="M55" t="s">
        <v>757</v>
      </c>
      <c r="N55" t="s">
        <v>2830</v>
      </c>
      <c r="O55" t="s">
        <v>758</v>
      </c>
      <c r="P55" t="s">
        <v>759</v>
      </c>
      <c r="Q55" t="s">
        <v>2830</v>
      </c>
      <c r="R55" t="s">
        <v>760</v>
      </c>
      <c r="S55" t="s">
        <v>761</v>
      </c>
      <c r="T55" t="s">
        <v>762</v>
      </c>
      <c r="U55" t="s">
        <v>763</v>
      </c>
      <c r="V55" t="s">
        <v>764</v>
      </c>
      <c r="W55" t="s">
        <v>2830</v>
      </c>
      <c r="X55">
        <v>3</v>
      </c>
      <c r="Z55">
        <v>23</v>
      </c>
      <c r="AA55" t="s">
        <v>43</v>
      </c>
      <c r="AB55" s="1">
        <v>44382</v>
      </c>
      <c r="AC55" t="s">
        <v>2830</v>
      </c>
      <c r="AD55" t="s">
        <v>2830</v>
      </c>
      <c r="AE55" t="s">
        <v>43</v>
      </c>
      <c r="AF55" t="s">
        <v>57</v>
      </c>
    </row>
    <row r="56" spans="1:32" x14ac:dyDescent="0.3">
      <c r="A56" s="4">
        <v>62</v>
      </c>
      <c r="B56" s="5" t="s">
        <v>43</v>
      </c>
      <c r="C56" t="s">
        <v>778</v>
      </c>
      <c r="D56" t="s">
        <v>779</v>
      </c>
      <c r="E56" t="s">
        <v>780</v>
      </c>
      <c r="F56" t="s">
        <v>781</v>
      </c>
      <c r="G56" s="1">
        <v>43853</v>
      </c>
      <c r="H56">
        <v>2019</v>
      </c>
      <c r="I56" t="s">
        <v>2830</v>
      </c>
      <c r="K56">
        <v>337</v>
      </c>
      <c r="L56" t="s">
        <v>2896</v>
      </c>
      <c r="M56" t="s">
        <v>782</v>
      </c>
      <c r="N56" t="s">
        <v>2830</v>
      </c>
      <c r="O56" t="s">
        <v>783</v>
      </c>
      <c r="P56" t="s">
        <v>784</v>
      </c>
      <c r="Q56" t="s">
        <v>2830</v>
      </c>
      <c r="R56" t="s">
        <v>785</v>
      </c>
      <c r="S56" t="s">
        <v>786</v>
      </c>
      <c r="T56" t="s">
        <v>2830</v>
      </c>
      <c r="U56" t="s">
        <v>787</v>
      </c>
      <c r="V56" t="s">
        <v>788</v>
      </c>
      <c r="W56" t="s">
        <v>2830</v>
      </c>
      <c r="Z56">
        <v>40</v>
      </c>
      <c r="AA56" t="s">
        <v>43</v>
      </c>
      <c r="AB56" s="1">
        <v>43853</v>
      </c>
      <c r="AC56" t="s">
        <v>2830</v>
      </c>
      <c r="AD56" t="s">
        <v>2830</v>
      </c>
      <c r="AE56" t="s">
        <v>43</v>
      </c>
      <c r="AF56" t="s">
        <v>57</v>
      </c>
    </row>
    <row r="57" spans="1:32" x14ac:dyDescent="0.3">
      <c r="A57" s="3">
        <v>63</v>
      </c>
      <c r="B57" s="3" t="s">
        <v>43</v>
      </c>
      <c r="C57" t="s">
        <v>789</v>
      </c>
      <c r="D57" t="s">
        <v>790</v>
      </c>
      <c r="E57" t="s">
        <v>791</v>
      </c>
      <c r="F57" t="s">
        <v>792</v>
      </c>
      <c r="G57" s="1">
        <v>44720</v>
      </c>
      <c r="H57">
        <v>2022</v>
      </c>
      <c r="I57" t="s">
        <v>2830</v>
      </c>
      <c r="K57">
        <v>40</v>
      </c>
      <c r="L57" t="s">
        <v>2897</v>
      </c>
      <c r="M57" t="s">
        <v>793</v>
      </c>
      <c r="N57" t="s">
        <v>794</v>
      </c>
      <c r="O57" t="s">
        <v>795</v>
      </c>
      <c r="P57" t="s">
        <v>796</v>
      </c>
      <c r="Q57" t="s">
        <v>2830</v>
      </c>
      <c r="R57" t="s">
        <v>797</v>
      </c>
      <c r="S57" t="s">
        <v>798</v>
      </c>
      <c r="T57" t="s">
        <v>799</v>
      </c>
      <c r="U57" t="s">
        <v>800</v>
      </c>
      <c r="V57" t="s">
        <v>801</v>
      </c>
      <c r="W57" t="s">
        <v>2830</v>
      </c>
      <c r="Z57">
        <v>21</v>
      </c>
      <c r="AA57" t="s">
        <v>43</v>
      </c>
      <c r="AB57" s="1">
        <v>44720</v>
      </c>
      <c r="AC57" t="s">
        <v>2830</v>
      </c>
      <c r="AD57" t="s">
        <v>2830</v>
      </c>
      <c r="AE57" t="s">
        <v>43</v>
      </c>
      <c r="AF57" t="s">
        <v>57</v>
      </c>
    </row>
    <row r="58" spans="1:32" x14ac:dyDescent="0.3">
      <c r="A58" s="4">
        <v>64</v>
      </c>
      <c r="B58" s="5" t="s">
        <v>43</v>
      </c>
      <c r="C58" t="s">
        <v>802</v>
      </c>
      <c r="D58" t="s">
        <v>803</v>
      </c>
      <c r="E58" t="s">
        <v>804</v>
      </c>
      <c r="F58" t="s">
        <v>805</v>
      </c>
      <c r="G58" s="1">
        <v>44767</v>
      </c>
      <c r="H58">
        <v>2022</v>
      </c>
      <c r="I58" t="s">
        <v>2830</v>
      </c>
      <c r="K58">
        <v>129</v>
      </c>
      <c r="L58" t="s">
        <v>2898</v>
      </c>
      <c r="M58" t="s">
        <v>806</v>
      </c>
      <c r="N58" t="s">
        <v>2830</v>
      </c>
      <c r="O58" t="s">
        <v>807</v>
      </c>
      <c r="P58" t="s">
        <v>808</v>
      </c>
      <c r="Q58" t="s">
        <v>2830</v>
      </c>
      <c r="R58" t="s">
        <v>809</v>
      </c>
      <c r="S58" t="s">
        <v>810</v>
      </c>
      <c r="T58" t="s">
        <v>811</v>
      </c>
      <c r="U58" t="s">
        <v>812</v>
      </c>
      <c r="V58" t="s">
        <v>813</v>
      </c>
      <c r="W58" t="s">
        <v>2830</v>
      </c>
      <c r="Z58">
        <v>24</v>
      </c>
      <c r="AA58" t="s">
        <v>43</v>
      </c>
      <c r="AB58" s="1">
        <v>44767</v>
      </c>
      <c r="AC58" t="s">
        <v>2830</v>
      </c>
      <c r="AD58" t="s">
        <v>2830</v>
      </c>
      <c r="AE58" t="s">
        <v>43</v>
      </c>
      <c r="AF58" t="s">
        <v>57</v>
      </c>
    </row>
    <row r="59" spans="1:32" x14ac:dyDescent="0.3">
      <c r="A59" s="3">
        <v>65</v>
      </c>
      <c r="B59" s="3" t="s">
        <v>43</v>
      </c>
      <c r="C59" t="s">
        <v>814</v>
      </c>
      <c r="D59" t="s">
        <v>815</v>
      </c>
      <c r="E59" t="s">
        <v>816</v>
      </c>
      <c r="F59" t="s">
        <v>817</v>
      </c>
      <c r="G59" s="1">
        <v>44483</v>
      </c>
      <c r="H59">
        <v>2021</v>
      </c>
      <c r="I59" t="s">
        <v>2830</v>
      </c>
      <c r="K59">
        <v>21</v>
      </c>
      <c r="L59" t="s">
        <v>2863</v>
      </c>
      <c r="M59" t="s">
        <v>818</v>
      </c>
      <c r="N59" t="s">
        <v>819</v>
      </c>
      <c r="O59" t="s">
        <v>820</v>
      </c>
      <c r="P59" t="s">
        <v>821</v>
      </c>
      <c r="Q59" t="s">
        <v>2830</v>
      </c>
      <c r="R59" t="s">
        <v>822</v>
      </c>
      <c r="S59" t="s">
        <v>823</v>
      </c>
      <c r="T59" t="s">
        <v>824</v>
      </c>
      <c r="U59" t="s">
        <v>825</v>
      </c>
      <c r="V59" t="s">
        <v>826</v>
      </c>
      <c r="W59" t="s">
        <v>2830</v>
      </c>
      <c r="Z59">
        <v>5</v>
      </c>
      <c r="AA59" t="s">
        <v>2830</v>
      </c>
      <c r="AB59" s="1">
        <v>44483</v>
      </c>
      <c r="AC59" t="s">
        <v>2830</v>
      </c>
      <c r="AD59" t="s">
        <v>2830</v>
      </c>
      <c r="AE59" t="s">
        <v>43</v>
      </c>
      <c r="AF59" t="s">
        <v>57</v>
      </c>
    </row>
    <row r="60" spans="1:32" x14ac:dyDescent="0.3">
      <c r="A60" s="4">
        <v>66</v>
      </c>
      <c r="B60" s="5" t="s">
        <v>43</v>
      </c>
      <c r="C60" t="s">
        <v>827</v>
      </c>
      <c r="D60" t="s">
        <v>828</v>
      </c>
      <c r="E60" t="s">
        <v>829</v>
      </c>
      <c r="F60" t="s">
        <v>830</v>
      </c>
      <c r="G60" s="1">
        <v>44524</v>
      </c>
      <c r="H60">
        <v>2021</v>
      </c>
      <c r="I60" t="s">
        <v>2830</v>
      </c>
      <c r="K60">
        <v>1</v>
      </c>
      <c r="L60" t="s">
        <v>2839</v>
      </c>
      <c r="M60" t="s">
        <v>831</v>
      </c>
      <c r="N60" t="s">
        <v>2830</v>
      </c>
      <c r="O60" t="s">
        <v>832</v>
      </c>
      <c r="P60" t="s">
        <v>833</v>
      </c>
      <c r="Q60" t="s">
        <v>2830</v>
      </c>
      <c r="R60" t="s">
        <v>834</v>
      </c>
      <c r="S60" t="s">
        <v>835</v>
      </c>
      <c r="T60" t="s">
        <v>836</v>
      </c>
      <c r="U60" t="s">
        <v>837</v>
      </c>
      <c r="V60" t="s">
        <v>838</v>
      </c>
      <c r="W60" t="s">
        <v>2830</v>
      </c>
      <c r="X60">
        <v>1</v>
      </c>
      <c r="Z60">
        <v>22</v>
      </c>
      <c r="AA60" t="s">
        <v>43</v>
      </c>
      <c r="AB60" s="1">
        <v>44524</v>
      </c>
      <c r="AC60" t="s">
        <v>2830</v>
      </c>
      <c r="AD60" t="s">
        <v>2830</v>
      </c>
      <c r="AE60" t="s">
        <v>43</v>
      </c>
      <c r="AF60" t="s">
        <v>57</v>
      </c>
    </row>
    <row r="61" spans="1:32" x14ac:dyDescent="0.3">
      <c r="A61" s="3">
        <v>67</v>
      </c>
      <c r="B61" s="3" t="s">
        <v>43</v>
      </c>
      <c r="C61" t="s">
        <v>839</v>
      </c>
      <c r="D61" t="s">
        <v>840</v>
      </c>
      <c r="E61" t="s">
        <v>841</v>
      </c>
      <c r="F61" t="s">
        <v>842</v>
      </c>
      <c r="G61" s="1">
        <v>43401</v>
      </c>
      <c r="H61">
        <v>2018</v>
      </c>
      <c r="I61" t="s">
        <v>2830</v>
      </c>
      <c r="K61">
        <v>151</v>
      </c>
      <c r="L61" t="s">
        <v>2899</v>
      </c>
      <c r="M61" t="s">
        <v>843</v>
      </c>
      <c r="N61" t="s">
        <v>2830</v>
      </c>
      <c r="O61" t="s">
        <v>844</v>
      </c>
      <c r="P61" t="s">
        <v>845</v>
      </c>
      <c r="Q61" t="s">
        <v>2830</v>
      </c>
      <c r="R61" t="s">
        <v>846</v>
      </c>
      <c r="S61" t="s">
        <v>847</v>
      </c>
      <c r="T61" t="s">
        <v>848</v>
      </c>
      <c r="U61" t="s">
        <v>849</v>
      </c>
      <c r="V61" t="s">
        <v>850</v>
      </c>
      <c r="W61" t="s">
        <v>2830</v>
      </c>
      <c r="X61">
        <v>42</v>
      </c>
      <c r="Z61">
        <v>45</v>
      </c>
      <c r="AA61" t="s">
        <v>43</v>
      </c>
      <c r="AB61" s="1">
        <v>43401</v>
      </c>
      <c r="AC61" t="s">
        <v>2830</v>
      </c>
      <c r="AD61" t="s">
        <v>2830</v>
      </c>
      <c r="AE61" t="s">
        <v>43</v>
      </c>
      <c r="AF61" t="s">
        <v>57</v>
      </c>
    </row>
    <row r="62" spans="1:32" x14ac:dyDescent="0.3">
      <c r="A62" s="4">
        <v>68</v>
      </c>
      <c r="B62" s="5" t="s">
        <v>43</v>
      </c>
      <c r="C62" t="s">
        <v>851</v>
      </c>
      <c r="D62" t="s">
        <v>852</v>
      </c>
      <c r="E62" t="s">
        <v>853</v>
      </c>
      <c r="F62" t="s">
        <v>854</v>
      </c>
      <c r="G62" s="1">
        <v>42866</v>
      </c>
      <c r="H62">
        <v>2017</v>
      </c>
      <c r="I62" t="s">
        <v>2830</v>
      </c>
      <c r="K62">
        <v>1</v>
      </c>
      <c r="L62" t="s">
        <v>2833</v>
      </c>
      <c r="M62" t="s">
        <v>855</v>
      </c>
      <c r="N62" t="s">
        <v>2830</v>
      </c>
      <c r="O62" t="s">
        <v>856</v>
      </c>
      <c r="P62" t="s">
        <v>857</v>
      </c>
      <c r="Q62" t="s">
        <v>2830</v>
      </c>
      <c r="R62" t="s">
        <v>858</v>
      </c>
      <c r="S62" t="s">
        <v>859</v>
      </c>
      <c r="T62" t="s">
        <v>860</v>
      </c>
      <c r="U62" t="s">
        <v>861</v>
      </c>
      <c r="V62" t="s">
        <v>862</v>
      </c>
      <c r="W62" t="s">
        <v>2830</v>
      </c>
      <c r="X62">
        <v>17</v>
      </c>
      <c r="Z62">
        <v>20</v>
      </c>
      <c r="AA62" t="s">
        <v>43</v>
      </c>
      <c r="AB62" s="1">
        <v>42866</v>
      </c>
      <c r="AC62" t="s">
        <v>2830</v>
      </c>
      <c r="AD62" t="s">
        <v>2830</v>
      </c>
      <c r="AE62" t="s">
        <v>43</v>
      </c>
      <c r="AF62" t="s">
        <v>57</v>
      </c>
    </row>
    <row r="63" spans="1:32" x14ac:dyDescent="0.3">
      <c r="A63" s="4">
        <v>70</v>
      </c>
      <c r="B63" s="5" t="s">
        <v>43</v>
      </c>
      <c r="C63" t="s">
        <v>875</v>
      </c>
      <c r="D63" t="s">
        <v>876</v>
      </c>
      <c r="E63" t="s">
        <v>877</v>
      </c>
      <c r="F63" t="s">
        <v>878</v>
      </c>
      <c r="G63" s="1">
        <v>44389</v>
      </c>
      <c r="H63">
        <v>2021</v>
      </c>
      <c r="I63" t="s">
        <v>2830</v>
      </c>
      <c r="K63">
        <v>1</v>
      </c>
      <c r="L63" t="s">
        <v>2868</v>
      </c>
      <c r="M63" t="s">
        <v>879</v>
      </c>
      <c r="N63" t="s">
        <v>2830</v>
      </c>
      <c r="O63" t="s">
        <v>880</v>
      </c>
      <c r="P63" t="s">
        <v>881</v>
      </c>
      <c r="Q63" t="s">
        <v>2830</v>
      </c>
      <c r="R63" t="s">
        <v>882</v>
      </c>
      <c r="S63" t="s">
        <v>883</v>
      </c>
      <c r="T63" t="s">
        <v>884</v>
      </c>
      <c r="U63" t="s">
        <v>885</v>
      </c>
      <c r="V63" t="s">
        <v>886</v>
      </c>
      <c r="W63" t="s">
        <v>2830</v>
      </c>
      <c r="X63">
        <v>4</v>
      </c>
      <c r="Z63">
        <v>10</v>
      </c>
      <c r="AA63" t="s">
        <v>43</v>
      </c>
      <c r="AB63" s="1">
        <v>44389</v>
      </c>
      <c r="AC63" t="s">
        <v>2830</v>
      </c>
      <c r="AD63" t="s">
        <v>2830</v>
      </c>
      <c r="AE63" t="s">
        <v>43</v>
      </c>
      <c r="AF63" t="s">
        <v>57</v>
      </c>
    </row>
    <row r="64" spans="1:32" x14ac:dyDescent="0.3">
      <c r="A64" s="3">
        <v>71</v>
      </c>
      <c r="B64" s="3" t="s">
        <v>43</v>
      </c>
      <c r="C64" t="s">
        <v>887</v>
      </c>
      <c r="D64" t="s">
        <v>888</v>
      </c>
      <c r="E64" t="s">
        <v>889</v>
      </c>
      <c r="F64" t="s">
        <v>890</v>
      </c>
      <c r="G64" s="1">
        <v>44096</v>
      </c>
      <c r="H64">
        <v>2020</v>
      </c>
      <c r="I64" t="s">
        <v>2830</v>
      </c>
      <c r="K64">
        <v>1005</v>
      </c>
      <c r="L64" t="s">
        <v>2901</v>
      </c>
      <c r="M64" t="s">
        <v>891</v>
      </c>
      <c r="N64" t="s">
        <v>892</v>
      </c>
      <c r="O64" t="s">
        <v>893</v>
      </c>
      <c r="P64" t="s">
        <v>894</v>
      </c>
      <c r="Q64" t="s">
        <v>2830</v>
      </c>
      <c r="R64" t="s">
        <v>895</v>
      </c>
      <c r="S64" t="s">
        <v>896</v>
      </c>
      <c r="T64" t="s">
        <v>897</v>
      </c>
      <c r="U64" t="s">
        <v>898</v>
      </c>
      <c r="V64" t="s">
        <v>899</v>
      </c>
      <c r="W64" t="s">
        <v>2830</v>
      </c>
      <c r="Z64">
        <v>15</v>
      </c>
      <c r="AA64" t="s">
        <v>43</v>
      </c>
      <c r="AB64" s="1">
        <v>44096</v>
      </c>
      <c r="AC64" t="s">
        <v>2830</v>
      </c>
      <c r="AD64" t="s">
        <v>2830</v>
      </c>
      <c r="AE64" t="s">
        <v>43</v>
      </c>
      <c r="AF64" t="s">
        <v>57</v>
      </c>
    </row>
    <row r="65" spans="1:32" x14ac:dyDescent="0.3">
      <c r="A65" s="3">
        <v>73</v>
      </c>
      <c r="B65" s="3" t="s">
        <v>43</v>
      </c>
      <c r="C65" t="s">
        <v>911</v>
      </c>
      <c r="D65" t="s">
        <v>912</v>
      </c>
      <c r="E65" t="s">
        <v>913</v>
      </c>
      <c r="F65" t="s">
        <v>890</v>
      </c>
      <c r="G65" s="1">
        <v>44096</v>
      </c>
      <c r="H65">
        <v>2020</v>
      </c>
      <c r="I65" t="s">
        <v>2830</v>
      </c>
      <c r="K65">
        <v>1423</v>
      </c>
      <c r="L65" t="s">
        <v>2902</v>
      </c>
      <c r="M65" t="s">
        <v>914</v>
      </c>
      <c r="N65" t="s">
        <v>892</v>
      </c>
      <c r="O65" t="s">
        <v>893</v>
      </c>
      <c r="P65" t="s">
        <v>915</v>
      </c>
      <c r="Q65" t="s">
        <v>2830</v>
      </c>
      <c r="R65" t="s">
        <v>916</v>
      </c>
      <c r="S65" t="s">
        <v>917</v>
      </c>
      <c r="T65" t="s">
        <v>918</v>
      </c>
      <c r="U65" t="s">
        <v>919</v>
      </c>
      <c r="V65" t="s">
        <v>920</v>
      </c>
      <c r="W65" t="s">
        <v>2830</v>
      </c>
      <c r="X65">
        <v>3</v>
      </c>
      <c r="Z65">
        <v>35</v>
      </c>
      <c r="AA65" t="s">
        <v>43</v>
      </c>
      <c r="AB65" s="1">
        <v>44096</v>
      </c>
      <c r="AC65" t="s">
        <v>2830</v>
      </c>
      <c r="AD65" t="s">
        <v>2830</v>
      </c>
      <c r="AE65" t="s">
        <v>43</v>
      </c>
      <c r="AF65" t="s">
        <v>57</v>
      </c>
    </row>
    <row r="66" spans="1:32" x14ac:dyDescent="0.3">
      <c r="A66" s="4">
        <v>74</v>
      </c>
      <c r="B66" s="5" t="s">
        <v>43</v>
      </c>
      <c r="C66" t="s">
        <v>921</v>
      </c>
      <c r="D66" t="s">
        <v>922</v>
      </c>
      <c r="E66" t="s">
        <v>923</v>
      </c>
      <c r="F66" t="s">
        <v>430</v>
      </c>
      <c r="G66" s="1">
        <v>43185</v>
      </c>
      <c r="H66">
        <v>2017</v>
      </c>
      <c r="I66" t="s">
        <v>2830</v>
      </c>
      <c r="K66">
        <v>1255</v>
      </c>
      <c r="L66" t="s">
        <v>2903</v>
      </c>
      <c r="M66" t="s">
        <v>924</v>
      </c>
      <c r="N66" t="s">
        <v>2830</v>
      </c>
      <c r="O66" t="s">
        <v>432</v>
      </c>
      <c r="P66" t="s">
        <v>925</v>
      </c>
      <c r="Q66" t="s">
        <v>2830</v>
      </c>
      <c r="R66" t="s">
        <v>926</v>
      </c>
      <c r="S66" t="s">
        <v>927</v>
      </c>
      <c r="T66" t="s">
        <v>928</v>
      </c>
      <c r="U66" t="s">
        <v>929</v>
      </c>
      <c r="V66" t="s">
        <v>930</v>
      </c>
      <c r="W66" t="s">
        <v>2830</v>
      </c>
      <c r="X66">
        <v>2</v>
      </c>
      <c r="Z66">
        <v>13</v>
      </c>
      <c r="AA66" t="s">
        <v>43</v>
      </c>
      <c r="AB66" s="1">
        <v>43185</v>
      </c>
      <c r="AC66" t="s">
        <v>2830</v>
      </c>
      <c r="AD66" t="s">
        <v>2830</v>
      </c>
      <c r="AE66" t="s">
        <v>43</v>
      </c>
      <c r="AF66" t="s">
        <v>57</v>
      </c>
    </row>
    <row r="67" spans="1:32" x14ac:dyDescent="0.3">
      <c r="A67" s="3">
        <v>75</v>
      </c>
      <c r="B67" s="3" t="s">
        <v>43</v>
      </c>
      <c r="C67" t="s">
        <v>931</v>
      </c>
      <c r="D67" t="s">
        <v>932</v>
      </c>
      <c r="E67" t="s">
        <v>933</v>
      </c>
      <c r="F67" t="s">
        <v>934</v>
      </c>
      <c r="G67" s="1">
        <v>42429</v>
      </c>
      <c r="H67">
        <v>2015</v>
      </c>
      <c r="I67" t="s">
        <v>2830</v>
      </c>
      <c r="K67">
        <v>50</v>
      </c>
      <c r="L67" t="s">
        <v>2904</v>
      </c>
      <c r="M67" t="s">
        <v>935</v>
      </c>
      <c r="N67" t="s">
        <v>2830</v>
      </c>
      <c r="O67" t="s">
        <v>936</v>
      </c>
      <c r="P67" t="s">
        <v>937</v>
      </c>
      <c r="Q67" t="s">
        <v>2830</v>
      </c>
      <c r="R67" t="s">
        <v>938</v>
      </c>
      <c r="S67" t="s">
        <v>939</v>
      </c>
      <c r="T67" t="s">
        <v>940</v>
      </c>
      <c r="U67" t="s">
        <v>941</v>
      </c>
      <c r="V67" t="s">
        <v>942</v>
      </c>
      <c r="W67" t="s">
        <v>2830</v>
      </c>
      <c r="X67">
        <v>3</v>
      </c>
      <c r="Z67">
        <v>18</v>
      </c>
      <c r="AA67" t="s">
        <v>2830</v>
      </c>
      <c r="AB67" s="1">
        <v>42429</v>
      </c>
      <c r="AC67" t="s">
        <v>2830</v>
      </c>
      <c r="AD67" t="s">
        <v>2830</v>
      </c>
      <c r="AE67" t="s">
        <v>43</v>
      </c>
      <c r="AF67" t="s">
        <v>57</v>
      </c>
    </row>
    <row r="68" spans="1:32" x14ac:dyDescent="0.3">
      <c r="A68" s="4">
        <v>76</v>
      </c>
      <c r="B68" s="5" t="s">
        <v>43</v>
      </c>
      <c r="C68" t="s">
        <v>943</v>
      </c>
      <c r="D68" t="s">
        <v>944</v>
      </c>
      <c r="E68" t="s">
        <v>945</v>
      </c>
      <c r="F68" t="s">
        <v>946</v>
      </c>
      <c r="G68" s="1">
        <v>44728</v>
      </c>
      <c r="H68">
        <v>2022</v>
      </c>
      <c r="I68" t="s">
        <v>2905</v>
      </c>
      <c r="J68">
        <v>6</v>
      </c>
      <c r="K68">
        <v>5161</v>
      </c>
      <c r="L68" t="s">
        <v>2906</v>
      </c>
      <c r="M68" t="s">
        <v>947</v>
      </c>
      <c r="N68" t="s">
        <v>948</v>
      </c>
      <c r="O68" t="s">
        <v>2830</v>
      </c>
      <c r="P68" t="s">
        <v>949</v>
      </c>
      <c r="Q68" t="s">
        <v>950</v>
      </c>
      <c r="R68" t="s">
        <v>951</v>
      </c>
      <c r="S68" t="s">
        <v>952</v>
      </c>
      <c r="T68" t="s">
        <v>953</v>
      </c>
      <c r="U68" t="s">
        <v>954</v>
      </c>
      <c r="V68" t="s">
        <v>955</v>
      </c>
      <c r="W68" t="s">
        <v>956</v>
      </c>
      <c r="X68">
        <v>1</v>
      </c>
      <c r="Z68">
        <v>70</v>
      </c>
      <c r="AA68" t="s">
        <v>43</v>
      </c>
      <c r="AB68" s="1">
        <v>44133</v>
      </c>
      <c r="AC68" t="s">
        <v>2830</v>
      </c>
      <c r="AD68" t="s">
        <v>2830</v>
      </c>
      <c r="AE68" t="s">
        <v>43</v>
      </c>
      <c r="AF68" t="s">
        <v>44</v>
      </c>
    </row>
    <row r="69" spans="1:32" x14ac:dyDescent="0.3">
      <c r="A69" s="3">
        <v>77</v>
      </c>
      <c r="B69" s="3" t="s">
        <v>43</v>
      </c>
      <c r="C69" t="s">
        <v>957</v>
      </c>
      <c r="D69" t="s">
        <v>958</v>
      </c>
      <c r="E69" t="s">
        <v>959</v>
      </c>
      <c r="F69" t="s">
        <v>960</v>
      </c>
      <c r="G69" s="1">
        <v>42383</v>
      </c>
      <c r="H69">
        <v>2015</v>
      </c>
      <c r="I69" t="s">
        <v>2830</v>
      </c>
      <c r="K69">
        <v>1</v>
      </c>
      <c r="L69" t="s">
        <v>2887</v>
      </c>
      <c r="M69" t="s">
        <v>961</v>
      </c>
      <c r="N69" t="s">
        <v>2830</v>
      </c>
      <c r="O69" t="s">
        <v>962</v>
      </c>
      <c r="P69" t="s">
        <v>963</v>
      </c>
      <c r="Q69" t="s">
        <v>2830</v>
      </c>
      <c r="R69" t="s">
        <v>964</v>
      </c>
      <c r="S69" t="s">
        <v>965</v>
      </c>
      <c r="T69" t="s">
        <v>966</v>
      </c>
      <c r="U69" t="s">
        <v>967</v>
      </c>
      <c r="V69" t="s">
        <v>968</v>
      </c>
      <c r="W69" t="s">
        <v>2830</v>
      </c>
      <c r="X69">
        <v>10</v>
      </c>
      <c r="Y69">
        <v>1</v>
      </c>
      <c r="Z69">
        <v>32</v>
      </c>
      <c r="AA69" t="s">
        <v>43</v>
      </c>
      <c r="AB69" s="1">
        <v>42383</v>
      </c>
      <c r="AC69" t="s">
        <v>2830</v>
      </c>
      <c r="AD69" t="s">
        <v>2830</v>
      </c>
      <c r="AE69" t="s">
        <v>43</v>
      </c>
      <c r="AF69" t="s">
        <v>57</v>
      </c>
    </row>
    <row r="70" spans="1:32" x14ac:dyDescent="0.3">
      <c r="A70" s="3">
        <v>79</v>
      </c>
      <c r="B70" s="3" t="s">
        <v>43</v>
      </c>
      <c r="C70" t="s">
        <v>981</v>
      </c>
      <c r="D70" t="s">
        <v>982</v>
      </c>
      <c r="E70" t="s">
        <v>983</v>
      </c>
      <c r="F70" t="s">
        <v>578</v>
      </c>
      <c r="G70" s="1">
        <v>43489</v>
      </c>
      <c r="H70">
        <v>2018</v>
      </c>
      <c r="I70" t="s">
        <v>2830</v>
      </c>
      <c r="K70">
        <v>1177</v>
      </c>
      <c r="L70" t="s">
        <v>2907</v>
      </c>
      <c r="M70" t="s">
        <v>984</v>
      </c>
      <c r="N70" t="s">
        <v>2830</v>
      </c>
      <c r="O70" t="s">
        <v>580</v>
      </c>
      <c r="P70" t="s">
        <v>985</v>
      </c>
      <c r="Q70" t="s">
        <v>2830</v>
      </c>
      <c r="R70" t="s">
        <v>986</v>
      </c>
      <c r="S70" t="s">
        <v>987</v>
      </c>
      <c r="T70" t="s">
        <v>988</v>
      </c>
      <c r="U70" t="s">
        <v>989</v>
      </c>
      <c r="V70" t="s">
        <v>990</v>
      </c>
      <c r="W70" t="s">
        <v>2830</v>
      </c>
      <c r="X70">
        <v>2</v>
      </c>
      <c r="Z70">
        <v>21</v>
      </c>
      <c r="AA70" t="s">
        <v>43</v>
      </c>
      <c r="AB70" s="1">
        <v>43489</v>
      </c>
      <c r="AC70" t="s">
        <v>2830</v>
      </c>
      <c r="AD70" t="s">
        <v>2830</v>
      </c>
      <c r="AE70" t="s">
        <v>43</v>
      </c>
      <c r="AF70" t="s">
        <v>57</v>
      </c>
    </row>
    <row r="71" spans="1:32" x14ac:dyDescent="0.3">
      <c r="A71" s="4">
        <v>80</v>
      </c>
      <c r="B71" s="5" t="s">
        <v>43</v>
      </c>
      <c r="C71" t="s">
        <v>991</v>
      </c>
      <c r="D71" t="s">
        <v>992</v>
      </c>
      <c r="E71" t="s">
        <v>993</v>
      </c>
      <c r="F71" t="s">
        <v>994</v>
      </c>
      <c r="G71" s="1">
        <v>44378</v>
      </c>
      <c r="H71">
        <v>2021</v>
      </c>
      <c r="I71" t="s">
        <v>2830</v>
      </c>
      <c r="K71">
        <v>1</v>
      </c>
      <c r="L71" t="s">
        <v>2883</v>
      </c>
      <c r="M71" t="s">
        <v>995</v>
      </c>
      <c r="N71" t="s">
        <v>996</v>
      </c>
      <c r="O71" t="s">
        <v>997</v>
      </c>
      <c r="P71" t="s">
        <v>998</v>
      </c>
      <c r="Q71" t="s">
        <v>2830</v>
      </c>
      <c r="R71" t="s">
        <v>999</v>
      </c>
      <c r="S71" t="s">
        <v>2830</v>
      </c>
      <c r="T71" t="s">
        <v>1000</v>
      </c>
      <c r="U71" t="s">
        <v>1001</v>
      </c>
      <c r="V71" t="s">
        <v>1002</v>
      </c>
      <c r="W71" t="s">
        <v>2830</v>
      </c>
      <c r="Z71">
        <v>22</v>
      </c>
      <c r="AA71" t="s">
        <v>43</v>
      </c>
      <c r="AB71" s="1">
        <v>44378</v>
      </c>
      <c r="AC71" t="s">
        <v>2830</v>
      </c>
      <c r="AD71" t="s">
        <v>2830</v>
      </c>
      <c r="AE71" t="s">
        <v>43</v>
      </c>
      <c r="AF71" t="s">
        <v>57</v>
      </c>
    </row>
    <row r="72" spans="1:32" x14ac:dyDescent="0.3">
      <c r="A72" s="3">
        <v>81</v>
      </c>
      <c r="B72" s="3" t="s">
        <v>43</v>
      </c>
      <c r="C72" t="s">
        <v>1003</v>
      </c>
      <c r="D72" t="s">
        <v>1004</v>
      </c>
      <c r="E72" t="s">
        <v>1005</v>
      </c>
      <c r="F72" t="s">
        <v>1006</v>
      </c>
      <c r="G72" s="1">
        <v>44138</v>
      </c>
      <c r="H72">
        <v>2020</v>
      </c>
      <c r="I72" t="s">
        <v>2830</v>
      </c>
      <c r="K72">
        <v>1</v>
      </c>
      <c r="L72" t="s">
        <v>2887</v>
      </c>
      <c r="M72" t="s">
        <v>1007</v>
      </c>
      <c r="N72" t="s">
        <v>2830</v>
      </c>
      <c r="O72" t="s">
        <v>1008</v>
      </c>
      <c r="P72" t="s">
        <v>1009</v>
      </c>
      <c r="Q72" t="s">
        <v>2830</v>
      </c>
      <c r="R72" t="s">
        <v>1010</v>
      </c>
      <c r="S72" t="s">
        <v>1011</v>
      </c>
      <c r="T72" t="s">
        <v>1012</v>
      </c>
      <c r="U72" t="s">
        <v>1013</v>
      </c>
      <c r="V72" t="s">
        <v>1014</v>
      </c>
      <c r="W72" t="s">
        <v>2830</v>
      </c>
      <c r="X72">
        <v>6</v>
      </c>
      <c r="Z72">
        <v>44</v>
      </c>
      <c r="AA72" t="s">
        <v>43</v>
      </c>
      <c r="AB72" s="1">
        <v>44138</v>
      </c>
      <c r="AC72" t="s">
        <v>2830</v>
      </c>
      <c r="AD72" t="s">
        <v>2830</v>
      </c>
      <c r="AE72" t="s">
        <v>43</v>
      </c>
      <c r="AF72" t="s">
        <v>57</v>
      </c>
    </row>
    <row r="73" spans="1:32" x14ac:dyDescent="0.3">
      <c r="A73" s="4">
        <v>82</v>
      </c>
      <c r="B73" s="5" t="s">
        <v>43</v>
      </c>
      <c r="C73" t="s">
        <v>1015</v>
      </c>
      <c r="D73" t="s">
        <v>1016</v>
      </c>
      <c r="E73" t="s">
        <v>1017</v>
      </c>
      <c r="F73" t="s">
        <v>1018</v>
      </c>
      <c r="G73" s="1"/>
      <c r="H73">
        <v>2022</v>
      </c>
      <c r="I73" t="s">
        <v>1019</v>
      </c>
      <c r="J73">
        <v>99</v>
      </c>
      <c r="K73">
        <v>1</v>
      </c>
      <c r="L73" t="s">
        <v>2891</v>
      </c>
      <c r="M73" t="s">
        <v>1020</v>
      </c>
      <c r="N73" t="s">
        <v>1021</v>
      </c>
      <c r="O73" t="s">
        <v>2830</v>
      </c>
      <c r="P73" t="s">
        <v>1022</v>
      </c>
      <c r="Q73" t="s">
        <v>2830</v>
      </c>
      <c r="R73" t="s">
        <v>1023</v>
      </c>
      <c r="S73" t="s">
        <v>1024</v>
      </c>
      <c r="T73" t="s">
        <v>1025</v>
      </c>
      <c r="U73" t="s">
        <v>2830</v>
      </c>
      <c r="V73" t="s">
        <v>2830</v>
      </c>
      <c r="W73" t="s">
        <v>2830</v>
      </c>
      <c r="AA73" t="s">
        <v>156</v>
      </c>
      <c r="AB73" s="1">
        <v>44663</v>
      </c>
      <c r="AC73" t="s">
        <v>2830</v>
      </c>
      <c r="AD73" t="s">
        <v>2830</v>
      </c>
      <c r="AE73" t="s">
        <v>43</v>
      </c>
      <c r="AF73" t="s">
        <v>1026</v>
      </c>
    </row>
    <row r="74" spans="1:32" x14ac:dyDescent="0.3">
      <c r="A74" s="3">
        <v>83</v>
      </c>
      <c r="B74" s="3" t="s">
        <v>43</v>
      </c>
      <c r="C74" t="s">
        <v>1027</v>
      </c>
      <c r="D74" t="s">
        <v>1028</v>
      </c>
      <c r="E74" t="s">
        <v>1029</v>
      </c>
      <c r="F74" t="s">
        <v>1030</v>
      </c>
      <c r="G74" s="1">
        <v>43878</v>
      </c>
      <c r="H74">
        <v>2019</v>
      </c>
      <c r="I74" t="s">
        <v>2830</v>
      </c>
      <c r="K74">
        <v>1298</v>
      </c>
      <c r="L74" t="s">
        <v>2908</v>
      </c>
      <c r="M74" t="s">
        <v>1031</v>
      </c>
      <c r="N74" t="s">
        <v>2830</v>
      </c>
      <c r="O74" t="s">
        <v>1032</v>
      </c>
      <c r="P74" t="s">
        <v>1033</v>
      </c>
      <c r="Q74" t="s">
        <v>2830</v>
      </c>
      <c r="R74" t="s">
        <v>1034</v>
      </c>
      <c r="S74" t="s">
        <v>1035</v>
      </c>
      <c r="T74" t="s">
        <v>1036</v>
      </c>
      <c r="U74" t="s">
        <v>1037</v>
      </c>
      <c r="V74" t="s">
        <v>1038</v>
      </c>
      <c r="W74" t="s">
        <v>2830</v>
      </c>
      <c r="X74">
        <v>10</v>
      </c>
      <c r="Z74">
        <v>34</v>
      </c>
      <c r="AA74" t="s">
        <v>43</v>
      </c>
      <c r="AB74" s="1">
        <v>43878</v>
      </c>
      <c r="AC74" t="s">
        <v>2830</v>
      </c>
      <c r="AD74" t="s">
        <v>2830</v>
      </c>
      <c r="AE74" t="s">
        <v>43</v>
      </c>
      <c r="AF74" t="s">
        <v>57</v>
      </c>
    </row>
    <row r="75" spans="1:32" x14ac:dyDescent="0.3">
      <c r="A75" s="3">
        <v>85</v>
      </c>
      <c r="B75" s="3" t="s">
        <v>43</v>
      </c>
      <c r="C75" t="s">
        <v>1051</v>
      </c>
      <c r="D75" t="s">
        <v>1052</v>
      </c>
      <c r="E75" t="s">
        <v>1053</v>
      </c>
      <c r="F75" t="s">
        <v>1054</v>
      </c>
      <c r="G75" s="1">
        <v>43657</v>
      </c>
      <c r="H75">
        <v>2019</v>
      </c>
      <c r="I75" t="s">
        <v>2830</v>
      </c>
      <c r="K75">
        <v>286</v>
      </c>
      <c r="L75" t="s">
        <v>2910</v>
      </c>
      <c r="M75" t="s">
        <v>1055</v>
      </c>
      <c r="N75" t="s">
        <v>1056</v>
      </c>
      <c r="O75" t="s">
        <v>1057</v>
      </c>
      <c r="P75" t="s">
        <v>1058</v>
      </c>
      <c r="Q75" t="s">
        <v>2830</v>
      </c>
      <c r="R75" t="s">
        <v>1059</v>
      </c>
      <c r="S75" t="s">
        <v>1060</v>
      </c>
      <c r="T75" t="s">
        <v>1061</v>
      </c>
      <c r="U75" t="s">
        <v>1062</v>
      </c>
      <c r="V75" t="s">
        <v>1063</v>
      </c>
      <c r="W75" t="s">
        <v>2830</v>
      </c>
      <c r="X75">
        <v>18</v>
      </c>
      <c r="Z75">
        <v>15</v>
      </c>
      <c r="AA75" t="s">
        <v>43</v>
      </c>
      <c r="AB75" s="1">
        <v>43657</v>
      </c>
      <c r="AC75" t="s">
        <v>2830</v>
      </c>
      <c r="AD75" t="s">
        <v>2830</v>
      </c>
      <c r="AE75" t="s">
        <v>43</v>
      </c>
      <c r="AF75" t="s">
        <v>57</v>
      </c>
    </row>
    <row r="76" spans="1:32" x14ac:dyDescent="0.3">
      <c r="A76" s="4">
        <v>86</v>
      </c>
      <c r="B76" s="5" t="s">
        <v>43</v>
      </c>
      <c r="C76" t="s">
        <v>1064</v>
      </c>
      <c r="D76" t="s">
        <v>1065</v>
      </c>
      <c r="E76" t="s">
        <v>1066</v>
      </c>
      <c r="F76" t="s">
        <v>1067</v>
      </c>
      <c r="G76" s="1">
        <v>44910</v>
      </c>
      <c r="H76">
        <v>2022</v>
      </c>
      <c r="I76" t="s">
        <v>2830</v>
      </c>
      <c r="K76">
        <v>1</v>
      </c>
      <c r="L76" t="s">
        <v>2833</v>
      </c>
      <c r="M76" t="s">
        <v>1068</v>
      </c>
      <c r="N76" t="s">
        <v>2830</v>
      </c>
      <c r="O76" t="s">
        <v>1069</v>
      </c>
      <c r="P76" t="s">
        <v>1070</v>
      </c>
      <c r="Q76" t="s">
        <v>1071</v>
      </c>
      <c r="R76" t="s">
        <v>1072</v>
      </c>
      <c r="S76" t="s">
        <v>1073</v>
      </c>
      <c r="T76" t="s">
        <v>1074</v>
      </c>
      <c r="U76" t="s">
        <v>1075</v>
      </c>
      <c r="V76" t="s">
        <v>1076</v>
      </c>
      <c r="W76" t="s">
        <v>2830</v>
      </c>
      <c r="Z76">
        <v>25</v>
      </c>
      <c r="AA76" t="s">
        <v>43</v>
      </c>
      <c r="AB76" s="1">
        <v>44910</v>
      </c>
      <c r="AC76" t="s">
        <v>2830</v>
      </c>
      <c r="AD76" t="s">
        <v>2830</v>
      </c>
      <c r="AE76" t="s">
        <v>43</v>
      </c>
      <c r="AF76" t="s">
        <v>57</v>
      </c>
    </row>
    <row r="77" spans="1:32" x14ac:dyDescent="0.3">
      <c r="A77" s="3">
        <v>87</v>
      </c>
      <c r="B77" s="3" t="s">
        <v>43</v>
      </c>
      <c r="C77" t="s">
        <v>1077</v>
      </c>
      <c r="D77" t="s">
        <v>1078</v>
      </c>
      <c r="E77" t="s">
        <v>1079</v>
      </c>
      <c r="F77" t="s">
        <v>1080</v>
      </c>
      <c r="G77" s="1">
        <v>44083</v>
      </c>
      <c r="H77">
        <v>2020</v>
      </c>
      <c r="I77" t="s">
        <v>2830</v>
      </c>
      <c r="K77">
        <v>4216</v>
      </c>
      <c r="L77" t="s">
        <v>2911</v>
      </c>
      <c r="M77" t="s">
        <v>1081</v>
      </c>
      <c r="N77" t="s">
        <v>1082</v>
      </c>
      <c r="O77" t="s">
        <v>1083</v>
      </c>
      <c r="P77" t="s">
        <v>1084</v>
      </c>
      <c r="Q77" t="s">
        <v>2830</v>
      </c>
      <c r="R77" t="s">
        <v>1085</v>
      </c>
      <c r="S77" t="s">
        <v>1086</v>
      </c>
      <c r="T77" t="s">
        <v>1087</v>
      </c>
      <c r="U77" t="s">
        <v>1088</v>
      </c>
      <c r="V77" t="s">
        <v>1089</v>
      </c>
      <c r="W77" t="s">
        <v>2830</v>
      </c>
      <c r="X77">
        <v>3</v>
      </c>
      <c r="Z77">
        <v>24</v>
      </c>
      <c r="AA77" t="s">
        <v>2830</v>
      </c>
      <c r="AB77" s="1">
        <v>44083</v>
      </c>
      <c r="AC77" t="s">
        <v>2830</v>
      </c>
      <c r="AD77" t="s">
        <v>2830</v>
      </c>
      <c r="AE77" t="s">
        <v>43</v>
      </c>
      <c r="AF77" t="s">
        <v>57</v>
      </c>
    </row>
    <row r="78" spans="1:32" x14ac:dyDescent="0.3">
      <c r="A78" s="4">
        <v>88</v>
      </c>
      <c r="B78" s="5" t="s">
        <v>43</v>
      </c>
      <c r="C78" t="s">
        <v>1090</v>
      </c>
      <c r="D78" t="s">
        <v>1091</v>
      </c>
      <c r="E78" t="s">
        <v>1092</v>
      </c>
      <c r="F78" t="s">
        <v>1093</v>
      </c>
      <c r="G78" s="1">
        <v>44242</v>
      </c>
      <c r="H78">
        <v>2020</v>
      </c>
      <c r="I78" t="s">
        <v>2830</v>
      </c>
      <c r="K78">
        <v>3817</v>
      </c>
      <c r="L78" t="s">
        <v>2912</v>
      </c>
      <c r="M78" t="s">
        <v>1094</v>
      </c>
      <c r="N78" t="s">
        <v>2830</v>
      </c>
      <c r="O78" t="s">
        <v>1095</v>
      </c>
      <c r="P78" t="s">
        <v>1096</v>
      </c>
      <c r="Q78" t="s">
        <v>2830</v>
      </c>
      <c r="R78" t="s">
        <v>1097</v>
      </c>
      <c r="S78" t="s">
        <v>1098</v>
      </c>
      <c r="T78" t="s">
        <v>1099</v>
      </c>
      <c r="U78" t="s">
        <v>1100</v>
      </c>
      <c r="V78" t="s">
        <v>1101</v>
      </c>
      <c r="W78" t="s">
        <v>2830</v>
      </c>
      <c r="Z78">
        <v>14</v>
      </c>
      <c r="AA78" t="s">
        <v>43</v>
      </c>
      <c r="AB78" s="1">
        <v>44242</v>
      </c>
      <c r="AC78" t="s">
        <v>2830</v>
      </c>
      <c r="AD78" t="s">
        <v>2830</v>
      </c>
      <c r="AE78" t="s">
        <v>43</v>
      </c>
      <c r="AF78" t="s">
        <v>57</v>
      </c>
    </row>
    <row r="79" spans="1:32" x14ac:dyDescent="0.3">
      <c r="A79" s="3">
        <v>89</v>
      </c>
      <c r="B79" s="3" t="s">
        <v>43</v>
      </c>
      <c r="C79" t="s">
        <v>1102</v>
      </c>
      <c r="D79" t="s">
        <v>1103</v>
      </c>
      <c r="E79" t="s">
        <v>1104</v>
      </c>
      <c r="F79" t="s">
        <v>1105</v>
      </c>
      <c r="G79" s="1">
        <v>43605</v>
      </c>
      <c r="H79">
        <v>2019</v>
      </c>
      <c r="I79" t="s">
        <v>2830</v>
      </c>
      <c r="K79">
        <v>1</v>
      </c>
      <c r="L79" t="s">
        <v>2833</v>
      </c>
      <c r="M79" t="s">
        <v>1106</v>
      </c>
      <c r="N79" t="s">
        <v>1107</v>
      </c>
      <c r="O79" t="s">
        <v>1108</v>
      </c>
      <c r="P79" t="s">
        <v>2830</v>
      </c>
      <c r="Q79" t="s">
        <v>2830</v>
      </c>
      <c r="R79" t="s">
        <v>1109</v>
      </c>
      <c r="S79" t="s">
        <v>1110</v>
      </c>
      <c r="T79" t="s">
        <v>1111</v>
      </c>
      <c r="U79" t="s">
        <v>1112</v>
      </c>
      <c r="V79" t="s">
        <v>1113</v>
      </c>
      <c r="W79" t="s">
        <v>2830</v>
      </c>
      <c r="Z79">
        <v>20</v>
      </c>
      <c r="AA79" t="s">
        <v>2830</v>
      </c>
      <c r="AB79" s="1">
        <v>43605</v>
      </c>
      <c r="AC79" t="s">
        <v>2830</v>
      </c>
      <c r="AD79" t="s">
        <v>2830</v>
      </c>
      <c r="AE79" t="s">
        <v>43</v>
      </c>
      <c r="AF79" t="s">
        <v>57</v>
      </c>
    </row>
    <row r="80" spans="1:32" x14ac:dyDescent="0.3">
      <c r="A80" s="4">
        <v>92</v>
      </c>
      <c r="B80" s="5" t="s">
        <v>43</v>
      </c>
      <c r="C80" t="s">
        <v>1134</v>
      </c>
      <c r="D80" t="s">
        <v>1135</v>
      </c>
      <c r="E80" t="s">
        <v>1136</v>
      </c>
      <c r="F80" t="s">
        <v>1137</v>
      </c>
      <c r="G80" s="1">
        <v>43892</v>
      </c>
      <c r="H80">
        <v>2019</v>
      </c>
      <c r="I80" t="s">
        <v>2830</v>
      </c>
      <c r="K80">
        <v>1</v>
      </c>
      <c r="L80" t="s">
        <v>2868</v>
      </c>
      <c r="M80" t="s">
        <v>1138</v>
      </c>
      <c r="N80" t="s">
        <v>2830</v>
      </c>
      <c r="O80" t="s">
        <v>1139</v>
      </c>
      <c r="P80" t="s">
        <v>1140</v>
      </c>
      <c r="Q80" t="s">
        <v>2830</v>
      </c>
      <c r="R80" t="s">
        <v>1141</v>
      </c>
      <c r="S80" t="s">
        <v>1142</v>
      </c>
      <c r="T80" t="s">
        <v>1143</v>
      </c>
      <c r="U80" t="s">
        <v>1144</v>
      </c>
      <c r="V80" t="s">
        <v>1145</v>
      </c>
      <c r="W80" t="s">
        <v>2830</v>
      </c>
      <c r="Z80">
        <v>14</v>
      </c>
      <c r="AA80" t="s">
        <v>43</v>
      </c>
      <c r="AB80" s="1">
        <v>43892</v>
      </c>
      <c r="AC80" t="s">
        <v>2830</v>
      </c>
      <c r="AD80" t="s">
        <v>2830</v>
      </c>
      <c r="AE80" t="s">
        <v>43</v>
      </c>
      <c r="AF80" t="s">
        <v>57</v>
      </c>
    </row>
    <row r="81" spans="1:32" x14ac:dyDescent="0.3">
      <c r="A81" s="3">
        <v>93</v>
      </c>
      <c r="B81" s="3" t="s">
        <v>43</v>
      </c>
      <c r="C81" t="s">
        <v>1146</v>
      </c>
      <c r="D81" t="s">
        <v>1147</v>
      </c>
      <c r="E81" t="s">
        <v>1148</v>
      </c>
      <c r="F81" t="s">
        <v>1149</v>
      </c>
      <c r="G81" s="1">
        <v>42051</v>
      </c>
      <c r="H81">
        <v>2014</v>
      </c>
      <c r="I81" t="s">
        <v>2830</v>
      </c>
      <c r="K81">
        <v>83</v>
      </c>
      <c r="L81" t="s">
        <v>2914</v>
      </c>
      <c r="M81" t="s">
        <v>1150</v>
      </c>
      <c r="N81" t="s">
        <v>2830</v>
      </c>
      <c r="O81" t="s">
        <v>1151</v>
      </c>
      <c r="P81" t="s">
        <v>1152</v>
      </c>
      <c r="Q81" t="s">
        <v>2830</v>
      </c>
      <c r="R81" t="s">
        <v>1153</v>
      </c>
      <c r="S81" t="s">
        <v>1154</v>
      </c>
      <c r="T81" t="s">
        <v>1155</v>
      </c>
      <c r="U81" t="s">
        <v>1156</v>
      </c>
      <c r="V81" t="s">
        <v>1157</v>
      </c>
      <c r="W81" t="s">
        <v>2830</v>
      </c>
      <c r="X81">
        <v>15</v>
      </c>
      <c r="Z81">
        <v>47</v>
      </c>
      <c r="AA81" t="s">
        <v>43</v>
      </c>
      <c r="AB81" s="1">
        <v>42051</v>
      </c>
      <c r="AC81" t="s">
        <v>2830</v>
      </c>
      <c r="AD81" t="s">
        <v>2830</v>
      </c>
      <c r="AE81" t="s">
        <v>43</v>
      </c>
      <c r="AF81" t="s">
        <v>57</v>
      </c>
    </row>
    <row r="82" spans="1:32" x14ac:dyDescent="0.3">
      <c r="A82" s="4">
        <v>94</v>
      </c>
      <c r="B82" s="5" t="s">
        <v>43</v>
      </c>
      <c r="C82" t="s">
        <v>1158</v>
      </c>
      <c r="D82" t="s">
        <v>1159</v>
      </c>
      <c r="E82" t="s">
        <v>1160</v>
      </c>
      <c r="F82" t="s">
        <v>1161</v>
      </c>
      <c r="G82" s="1">
        <v>44876</v>
      </c>
      <c r="H82">
        <v>2022</v>
      </c>
      <c r="I82" t="s">
        <v>2830</v>
      </c>
      <c r="K82">
        <v>2423</v>
      </c>
      <c r="L82" t="s">
        <v>2915</v>
      </c>
      <c r="M82" t="s">
        <v>1162</v>
      </c>
      <c r="N82" t="s">
        <v>1163</v>
      </c>
      <c r="O82" t="s">
        <v>1164</v>
      </c>
      <c r="P82" t="s">
        <v>1165</v>
      </c>
      <c r="Q82" t="s">
        <v>2830</v>
      </c>
      <c r="R82" t="s">
        <v>1166</v>
      </c>
      <c r="S82" t="s">
        <v>1167</v>
      </c>
      <c r="T82" t="s">
        <v>1168</v>
      </c>
      <c r="U82" t="s">
        <v>1169</v>
      </c>
      <c r="V82" t="s">
        <v>1170</v>
      </c>
      <c r="W82" t="s">
        <v>2830</v>
      </c>
      <c r="Z82">
        <v>15</v>
      </c>
      <c r="AA82" t="s">
        <v>43</v>
      </c>
      <c r="AB82" s="1">
        <v>44876</v>
      </c>
      <c r="AC82" t="s">
        <v>2830</v>
      </c>
      <c r="AD82" t="s">
        <v>2830</v>
      </c>
      <c r="AE82" t="s">
        <v>43</v>
      </c>
      <c r="AF82" t="s">
        <v>57</v>
      </c>
    </row>
    <row r="83" spans="1:32" x14ac:dyDescent="0.3">
      <c r="A83" s="3">
        <v>95</v>
      </c>
      <c r="B83" s="3" t="s">
        <v>43</v>
      </c>
      <c r="C83" t="s">
        <v>1171</v>
      </c>
      <c r="D83" t="s">
        <v>1172</v>
      </c>
      <c r="E83" t="s">
        <v>1173</v>
      </c>
      <c r="F83" t="s">
        <v>1174</v>
      </c>
      <c r="G83" s="1">
        <v>44510</v>
      </c>
      <c r="H83">
        <v>2021</v>
      </c>
      <c r="I83" t="s">
        <v>2830</v>
      </c>
      <c r="K83">
        <v>1</v>
      </c>
      <c r="L83" t="s">
        <v>2833</v>
      </c>
      <c r="M83" t="s">
        <v>1175</v>
      </c>
      <c r="N83" t="s">
        <v>1176</v>
      </c>
      <c r="O83" t="s">
        <v>1177</v>
      </c>
      <c r="P83" t="s">
        <v>1178</v>
      </c>
      <c r="Q83" t="s">
        <v>2830</v>
      </c>
      <c r="R83" t="s">
        <v>1179</v>
      </c>
      <c r="S83" t="s">
        <v>1180</v>
      </c>
      <c r="T83" t="s">
        <v>1181</v>
      </c>
      <c r="U83" t="s">
        <v>1182</v>
      </c>
      <c r="V83" t="s">
        <v>1183</v>
      </c>
      <c r="W83" t="s">
        <v>2830</v>
      </c>
      <c r="Z83">
        <v>19</v>
      </c>
      <c r="AA83" t="s">
        <v>43</v>
      </c>
      <c r="AB83" s="1">
        <v>44510</v>
      </c>
      <c r="AC83" t="s">
        <v>2830</v>
      </c>
      <c r="AD83" t="s">
        <v>2830</v>
      </c>
      <c r="AE83" t="s">
        <v>43</v>
      </c>
      <c r="AF83" t="s">
        <v>57</v>
      </c>
    </row>
    <row r="84" spans="1:32" x14ac:dyDescent="0.3">
      <c r="A84" s="4">
        <v>96</v>
      </c>
      <c r="B84" s="5" t="s">
        <v>43</v>
      </c>
      <c r="C84" t="s">
        <v>1184</v>
      </c>
      <c r="D84" t="s">
        <v>1185</v>
      </c>
      <c r="E84" t="s">
        <v>1186</v>
      </c>
      <c r="F84" t="s">
        <v>146</v>
      </c>
      <c r="G84" s="1">
        <v>44881</v>
      </c>
      <c r="H84">
        <v>2022</v>
      </c>
      <c r="I84" t="s">
        <v>2876</v>
      </c>
      <c r="K84">
        <v>118953</v>
      </c>
      <c r="L84" t="s">
        <v>2916</v>
      </c>
      <c r="M84" t="s">
        <v>1187</v>
      </c>
      <c r="N84" t="s">
        <v>148</v>
      </c>
      <c r="O84" t="s">
        <v>2830</v>
      </c>
      <c r="P84" t="s">
        <v>1188</v>
      </c>
      <c r="Q84" t="s">
        <v>1189</v>
      </c>
      <c r="R84" t="s">
        <v>1190</v>
      </c>
      <c r="S84" t="s">
        <v>1191</v>
      </c>
      <c r="T84" t="s">
        <v>1192</v>
      </c>
      <c r="U84" t="s">
        <v>1193</v>
      </c>
      <c r="V84" t="s">
        <v>1194</v>
      </c>
      <c r="W84" t="s">
        <v>2830</v>
      </c>
      <c r="Z84">
        <v>52</v>
      </c>
      <c r="AA84" t="s">
        <v>156</v>
      </c>
      <c r="AB84" s="1">
        <v>44875</v>
      </c>
      <c r="AC84" t="s">
        <v>2830</v>
      </c>
      <c r="AD84" t="s">
        <v>2830</v>
      </c>
      <c r="AE84" t="s">
        <v>43</v>
      </c>
      <c r="AF84" t="s">
        <v>44</v>
      </c>
    </row>
    <row r="85" spans="1:32" x14ac:dyDescent="0.3">
      <c r="A85" s="3">
        <v>97</v>
      </c>
      <c r="B85" s="3" t="s">
        <v>43</v>
      </c>
      <c r="C85" t="s">
        <v>1195</v>
      </c>
      <c r="D85" t="s">
        <v>1196</v>
      </c>
      <c r="E85" t="s">
        <v>1197</v>
      </c>
      <c r="F85" t="s">
        <v>1198</v>
      </c>
      <c r="G85" s="1">
        <v>44083</v>
      </c>
      <c r="H85">
        <v>2019</v>
      </c>
      <c r="I85" t="s">
        <v>2830</v>
      </c>
      <c r="K85">
        <v>995</v>
      </c>
      <c r="L85" t="s">
        <v>2917</v>
      </c>
      <c r="M85" t="s">
        <v>1199</v>
      </c>
      <c r="N85" t="s">
        <v>2830</v>
      </c>
      <c r="O85" t="s">
        <v>1200</v>
      </c>
      <c r="P85" t="s">
        <v>1201</v>
      </c>
      <c r="Q85" t="s">
        <v>2830</v>
      </c>
      <c r="R85" t="s">
        <v>1202</v>
      </c>
      <c r="S85" t="s">
        <v>1203</v>
      </c>
      <c r="T85" t="s">
        <v>1204</v>
      </c>
      <c r="U85" t="s">
        <v>1205</v>
      </c>
      <c r="V85" t="s">
        <v>1206</v>
      </c>
      <c r="W85" t="s">
        <v>2830</v>
      </c>
      <c r="X85">
        <v>1</v>
      </c>
      <c r="Z85">
        <v>22</v>
      </c>
      <c r="AA85" t="s">
        <v>43</v>
      </c>
      <c r="AB85" s="1">
        <v>44083</v>
      </c>
      <c r="AC85" t="s">
        <v>2830</v>
      </c>
      <c r="AD85" t="s">
        <v>2830</v>
      </c>
      <c r="AE85" t="s">
        <v>43</v>
      </c>
      <c r="AF85" t="s">
        <v>57</v>
      </c>
    </row>
    <row r="86" spans="1:32" x14ac:dyDescent="0.3">
      <c r="A86" s="4">
        <v>98</v>
      </c>
      <c r="B86" s="5" t="s">
        <v>43</v>
      </c>
      <c r="C86" t="s">
        <v>1207</v>
      </c>
      <c r="D86" t="s">
        <v>1208</v>
      </c>
      <c r="E86" t="s">
        <v>1209</v>
      </c>
      <c r="F86" t="s">
        <v>1210</v>
      </c>
      <c r="G86" s="1">
        <v>44859</v>
      </c>
      <c r="H86">
        <v>2022</v>
      </c>
      <c r="I86" t="s">
        <v>2830</v>
      </c>
      <c r="K86">
        <v>1</v>
      </c>
      <c r="L86" t="s">
        <v>2833</v>
      </c>
      <c r="M86" t="s">
        <v>1211</v>
      </c>
      <c r="N86" t="s">
        <v>2830</v>
      </c>
      <c r="O86" t="s">
        <v>1212</v>
      </c>
      <c r="P86" t="s">
        <v>1213</v>
      </c>
      <c r="Q86" t="s">
        <v>2830</v>
      </c>
      <c r="R86" t="s">
        <v>1214</v>
      </c>
      <c r="S86" t="s">
        <v>1215</v>
      </c>
      <c r="T86" t="s">
        <v>1216</v>
      </c>
      <c r="U86" t="s">
        <v>1217</v>
      </c>
      <c r="V86" t="s">
        <v>1218</v>
      </c>
      <c r="W86" t="s">
        <v>2830</v>
      </c>
      <c r="Z86">
        <v>34</v>
      </c>
      <c r="AA86" t="s">
        <v>43</v>
      </c>
      <c r="AB86" s="1">
        <v>44859</v>
      </c>
      <c r="AC86" t="s">
        <v>2830</v>
      </c>
      <c r="AD86" t="s">
        <v>2830</v>
      </c>
      <c r="AE86" t="s">
        <v>43</v>
      </c>
      <c r="AF86" t="s">
        <v>57</v>
      </c>
    </row>
    <row r="87" spans="1:32" x14ac:dyDescent="0.3">
      <c r="A87" s="3">
        <v>99</v>
      </c>
      <c r="B87" s="3" t="s">
        <v>43</v>
      </c>
      <c r="C87" t="s">
        <v>1219</v>
      </c>
      <c r="D87" t="s">
        <v>1220</v>
      </c>
      <c r="E87" t="s">
        <v>1221</v>
      </c>
      <c r="F87" t="s">
        <v>1222</v>
      </c>
      <c r="G87" s="1">
        <v>43482</v>
      </c>
      <c r="H87">
        <v>2018</v>
      </c>
      <c r="I87" t="s">
        <v>2830</v>
      </c>
      <c r="K87">
        <v>1275</v>
      </c>
      <c r="L87" t="s">
        <v>2918</v>
      </c>
      <c r="M87" t="s">
        <v>1223</v>
      </c>
      <c r="N87" t="s">
        <v>2830</v>
      </c>
      <c r="O87" t="s">
        <v>1224</v>
      </c>
      <c r="P87" t="s">
        <v>1225</v>
      </c>
      <c r="Q87" t="s">
        <v>2830</v>
      </c>
      <c r="R87" t="s">
        <v>1226</v>
      </c>
      <c r="S87" t="s">
        <v>1227</v>
      </c>
      <c r="T87" t="s">
        <v>1228</v>
      </c>
      <c r="U87" t="s">
        <v>1229</v>
      </c>
      <c r="V87" t="s">
        <v>1230</v>
      </c>
      <c r="W87" t="s">
        <v>2830</v>
      </c>
      <c r="X87">
        <v>47</v>
      </c>
      <c r="Z87">
        <v>31</v>
      </c>
      <c r="AA87" t="s">
        <v>43</v>
      </c>
      <c r="AB87" s="1">
        <v>43482</v>
      </c>
      <c r="AC87" t="s">
        <v>2830</v>
      </c>
      <c r="AD87" t="s">
        <v>2830</v>
      </c>
      <c r="AE87" t="s">
        <v>43</v>
      </c>
      <c r="AF87" t="s">
        <v>57</v>
      </c>
    </row>
    <row r="88" spans="1:32" x14ac:dyDescent="0.3">
      <c r="A88" s="4">
        <v>100</v>
      </c>
      <c r="B88" s="5" t="s">
        <v>43</v>
      </c>
      <c r="C88" t="s">
        <v>1231</v>
      </c>
      <c r="D88" t="s">
        <v>1232</v>
      </c>
      <c r="E88" t="s">
        <v>1233</v>
      </c>
      <c r="F88" t="s">
        <v>1234</v>
      </c>
      <c r="G88" s="1">
        <v>43087</v>
      </c>
      <c r="H88">
        <v>2017</v>
      </c>
      <c r="I88" t="s">
        <v>2830</v>
      </c>
      <c r="K88">
        <v>1058</v>
      </c>
      <c r="L88" t="s">
        <v>2919</v>
      </c>
      <c r="M88" t="s">
        <v>1235</v>
      </c>
      <c r="N88" t="s">
        <v>1236</v>
      </c>
      <c r="O88" t="s">
        <v>1237</v>
      </c>
      <c r="P88" t="s">
        <v>1238</v>
      </c>
      <c r="Q88" t="s">
        <v>2830</v>
      </c>
      <c r="R88" t="s">
        <v>1239</v>
      </c>
      <c r="S88" t="s">
        <v>1240</v>
      </c>
      <c r="T88" t="s">
        <v>1241</v>
      </c>
      <c r="U88" t="s">
        <v>1242</v>
      </c>
      <c r="V88" t="s">
        <v>1243</v>
      </c>
      <c r="W88" t="s">
        <v>2830</v>
      </c>
      <c r="X88">
        <v>134</v>
      </c>
      <c r="Z88">
        <v>28</v>
      </c>
      <c r="AA88" t="s">
        <v>43</v>
      </c>
      <c r="AB88" s="1">
        <v>43087</v>
      </c>
      <c r="AC88" t="s">
        <v>2830</v>
      </c>
      <c r="AD88" t="s">
        <v>2830</v>
      </c>
      <c r="AE88" t="s">
        <v>43</v>
      </c>
      <c r="AF88" t="s">
        <v>57</v>
      </c>
    </row>
    <row r="89" spans="1:32" x14ac:dyDescent="0.3">
      <c r="A89" s="3">
        <v>101</v>
      </c>
      <c r="B89" s="3" t="s">
        <v>43</v>
      </c>
      <c r="C89" t="s">
        <v>1244</v>
      </c>
      <c r="D89" t="s">
        <v>1245</v>
      </c>
      <c r="E89" t="s">
        <v>1246</v>
      </c>
      <c r="F89" t="s">
        <v>1247</v>
      </c>
      <c r="G89" s="1">
        <v>43741</v>
      </c>
      <c r="H89">
        <v>2019</v>
      </c>
      <c r="I89" t="s">
        <v>2830</v>
      </c>
      <c r="K89">
        <v>2270</v>
      </c>
      <c r="L89" t="s">
        <v>2920</v>
      </c>
      <c r="M89" t="s">
        <v>1248</v>
      </c>
      <c r="N89" t="s">
        <v>2830</v>
      </c>
      <c r="O89" t="s">
        <v>1249</v>
      </c>
      <c r="P89" t="s">
        <v>1250</v>
      </c>
      <c r="Q89" t="s">
        <v>2830</v>
      </c>
      <c r="R89" t="s">
        <v>1251</v>
      </c>
      <c r="S89" t="s">
        <v>1252</v>
      </c>
      <c r="T89" t="s">
        <v>1253</v>
      </c>
      <c r="U89" t="s">
        <v>1254</v>
      </c>
      <c r="V89" t="s">
        <v>1255</v>
      </c>
      <c r="W89" t="s">
        <v>2830</v>
      </c>
      <c r="Z89">
        <v>18</v>
      </c>
      <c r="AA89" t="s">
        <v>43</v>
      </c>
      <c r="AB89" s="1">
        <v>43741</v>
      </c>
      <c r="AC89" t="s">
        <v>2830</v>
      </c>
      <c r="AD89" t="s">
        <v>2830</v>
      </c>
      <c r="AE89" t="s">
        <v>43</v>
      </c>
      <c r="AF89" t="s">
        <v>57</v>
      </c>
    </row>
    <row r="90" spans="1:32" x14ac:dyDescent="0.3">
      <c r="A90" s="4">
        <v>102</v>
      </c>
      <c r="B90" s="5" t="s">
        <v>43</v>
      </c>
      <c r="C90" t="s">
        <v>1256</v>
      </c>
      <c r="D90" t="s">
        <v>1257</v>
      </c>
      <c r="E90" t="s">
        <v>1258</v>
      </c>
      <c r="F90" t="s">
        <v>1259</v>
      </c>
      <c r="G90" s="1">
        <v>44162</v>
      </c>
      <c r="H90">
        <v>2020</v>
      </c>
      <c r="I90" t="s">
        <v>2891</v>
      </c>
      <c r="K90">
        <v>439</v>
      </c>
      <c r="L90" t="s">
        <v>2921</v>
      </c>
      <c r="M90" t="s">
        <v>1260</v>
      </c>
      <c r="N90" t="s">
        <v>1261</v>
      </c>
      <c r="O90" t="s">
        <v>1262</v>
      </c>
      <c r="P90" t="s">
        <v>1263</v>
      </c>
      <c r="Q90" t="s">
        <v>2830</v>
      </c>
      <c r="R90" t="s">
        <v>1264</v>
      </c>
      <c r="S90" t="s">
        <v>2830</v>
      </c>
      <c r="T90" t="s">
        <v>1265</v>
      </c>
      <c r="U90" t="s">
        <v>1266</v>
      </c>
      <c r="V90" t="s">
        <v>1267</v>
      </c>
      <c r="W90" t="s">
        <v>2830</v>
      </c>
      <c r="Z90">
        <v>22</v>
      </c>
      <c r="AA90" t="s">
        <v>43</v>
      </c>
      <c r="AB90" s="1">
        <v>44162</v>
      </c>
      <c r="AC90" t="s">
        <v>2830</v>
      </c>
      <c r="AD90" t="s">
        <v>2830</v>
      </c>
      <c r="AE90" t="s">
        <v>43</v>
      </c>
      <c r="AF90" t="s">
        <v>57</v>
      </c>
    </row>
    <row r="91" spans="1:32" x14ac:dyDescent="0.3">
      <c r="A91" s="3">
        <v>103</v>
      </c>
      <c r="B91" s="3" t="s">
        <v>43</v>
      </c>
      <c r="C91" t="s">
        <v>1268</v>
      </c>
      <c r="D91" t="s">
        <v>1269</v>
      </c>
      <c r="E91" t="s">
        <v>1270</v>
      </c>
      <c r="F91" t="s">
        <v>1271</v>
      </c>
      <c r="G91" s="1">
        <v>43356</v>
      </c>
      <c r="H91">
        <v>2018</v>
      </c>
      <c r="I91" t="s">
        <v>2830</v>
      </c>
      <c r="K91">
        <v>2366</v>
      </c>
      <c r="L91" t="s">
        <v>2922</v>
      </c>
      <c r="M91" t="s">
        <v>1272</v>
      </c>
      <c r="N91" t="s">
        <v>1273</v>
      </c>
      <c r="O91" t="s">
        <v>1274</v>
      </c>
      <c r="P91" t="s">
        <v>1275</v>
      </c>
      <c r="Q91" t="s">
        <v>2830</v>
      </c>
      <c r="R91" t="s">
        <v>1276</v>
      </c>
      <c r="S91" t="s">
        <v>1277</v>
      </c>
      <c r="T91" t="s">
        <v>1278</v>
      </c>
      <c r="U91" t="s">
        <v>1279</v>
      </c>
      <c r="V91" t="s">
        <v>1280</v>
      </c>
      <c r="W91" t="s">
        <v>2830</v>
      </c>
      <c r="X91">
        <v>51</v>
      </c>
      <c r="Z91">
        <v>28</v>
      </c>
      <c r="AA91" t="s">
        <v>43</v>
      </c>
      <c r="AB91" s="1">
        <v>43356</v>
      </c>
      <c r="AC91" t="s">
        <v>2830</v>
      </c>
      <c r="AD91" t="s">
        <v>2830</v>
      </c>
      <c r="AE91" t="s">
        <v>43</v>
      </c>
      <c r="AF91" t="s">
        <v>57</v>
      </c>
    </row>
    <row r="92" spans="1:32" x14ac:dyDescent="0.3">
      <c r="A92" s="4">
        <v>104</v>
      </c>
      <c r="B92" s="5" t="s">
        <v>43</v>
      </c>
      <c r="C92" t="s">
        <v>1281</v>
      </c>
      <c r="D92" t="s">
        <v>1282</v>
      </c>
      <c r="E92" t="s">
        <v>1283</v>
      </c>
      <c r="F92" t="s">
        <v>1284</v>
      </c>
      <c r="G92" s="1">
        <v>44581</v>
      </c>
      <c r="H92">
        <v>2021</v>
      </c>
      <c r="I92" t="s">
        <v>2830</v>
      </c>
      <c r="K92">
        <v>1353</v>
      </c>
      <c r="L92" t="s">
        <v>2923</v>
      </c>
      <c r="M92" t="s">
        <v>1285</v>
      </c>
      <c r="N92" t="s">
        <v>1286</v>
      </c>
      <c r="O92" t="s">
        <v>1287</v>
      </c>
      <c r="P92" t="s">
        <v>1288</v>
      </c>
      <c r="Q92" t="s">
        <v>2830</v>
      </c>
      <c r="R92" t="s">
        <v>1289</v>
      </c>
      <c r="S92" t="s">
        <v>1290</v>
      </c>
      <c r="T92" t="s">
        <v>1291</v>
      </c>
      <c r="U92" t="s">
        <v>1292</v>
      </c>
      <c r="V92" t="s">
        <v>1293</v>
      </c>
      <c r="W92" t="s">
        <v>2830</v>
      </c>
      <c r="Z92">
        <v>18</v>
      </c>
      <c r="AA92" t="s">
        <v>43</v>
      </c>
      <c r="AB92" s="1">
        <v>44581</v>
      </c>
      <c r="AC92" t="s">
        <v>2830</v>
      </c>
      <c r="AD92" t="s">
        <v>2830</v>
      </c>
      <c r="AE92" t="s">
        <v>43</v>
      </c>
      <c r="AF92" t="s">
        <v>57</v>
      </c>
    </row>
    <row r="93" spans="1:32" x14ac:dyDescent="0.3">
      <c r="A93" s="3">
        <v>105</v>
      </c>
      <c r="B93" s="3" t="s">
        <v>43</v>
      </c>
      <c r="C93" t="s">
        <v>1294</v>
      </c>
      <c r="D93" t="s">
        <v>1295</v>
      </c>
      <c r="E93" t="s">
        <v>1296</v>
      </c>
      <c r="F93" t="s">
        <v>1297</v>
      </c>
      <c r="G93" s="1">
        <v>41130</v>
      </c>
      <c r="H93">
        <v>2012</v>
      </c>
      <c r="I93" t="s">
        <v>2830</v>
      </c>
      <c r="K93">
        <v>1</v>
      </c>
      <c r="L93" t="s">
        <v>2924</v>
      </c>
      <c r="M93" t="s">
        <v>1298</v>
      </c>
      <c r="N93" t="s">
        <v>1299</v>
      </c>
      <c r="O93" t="s">
        <v>1300</v>
      </c>
      <c r="P93" t="s">
        <v>1301</v>
      </c>
      <c r="Q93" t="s">
        <v>2830</v>
      </c>
      <c r="R93" t="s">
        <v>1302</v>
      </c>
      <c r="S93" t="s">
        <v>2830</v>
      </c>
      <c r="T93" t="s">
        <v>1303</v>
      </c>
      <c r="U93" t="s">
        <v>1304</v>
      </c>
      <c r="V93" t="s">
        <v>1305</v>
      </c>
      <c r="W93" t="s">
        <v>2830</v>
      </c>
      <c r="X93">
        <v>7</v>
      </c>
      <c r="Z93">
        <v>31</v>
      </c>
      <c r="AA93" t="s">
        <v>43</v>
      </c>
      <c r="AB93" s="1">
        <v>41130</v>
      </c>
      <c r="AC93" t="s">
        <v>2830</v>
      </c>
      <c r="AD93" t="s">
        <v>2830</v>
      </c>
      <c r="AE93" t="s">
        <v>43</v>
      </c>
      <c r="AF93" t="s">
        <v>57</v>
      </c>
    </row>
    <row r="94" spans="1:32" x14ac:dyDescent="0.3">
      <c r="A94" s="4">
        <v>106</v>
      </c>
      <c r="B94" s="5" t="s">
        <v>43</v>
      </c>
      <c r="C94" t="s">
        <v>1306</v>
      </c>
      <c r="D94" t="s">
        <v>1307</v>
      </c>
      <c r="E94" t="s">
        <v>1308</v>
      </c>
      <c r="F94" t="s">
        <v>1309</v>
      </c>
      <c r="G94" s="1">
        <v>43489</v>
      </c>
      <c r="H94">
        <v>2018</v>
      </c>
      <c r="I94" t="s">
        <v>2830</v>
      </c>
      <c r="K94">
        <v>982</v>
      </c>
      <c r="L94" t="s">
        <v>2925</v>
      </c>
      <c r="M94" t="s">
        <v>1310</v>
      </c>
      <c r="N94" t="s">
        <v>2830</v>
      </c>
      <c r="O94" t="s">
        <v>1311</v>
      </c>
      <c r="P94" t="s">
        <v>1312</v>
      </c>
      <c r="Q94" t="s">
        <v>2830</v>
      </c>
      <c r="R94" t="s">
        <v>1313</v>
      </c>
      <c r="S94" t="s">
        <v>1314</v>
      </c>
      <c r="T94" t="s">
        <v>1315</v>
      </c>
      <c r="U94" t="s">
        <v>1316</v>
      </c>
      <c r="V94" t="s">
        <v>1317</v>
      </c>
      <c r="W94" t="s">
        <v>2830</v>
      </c>
      <c r="X94">
        <v>6</v>
      </c>
      <c r="Z94">
        <v>33</v>
      </c>
      <c r="AA94" t="s">
        <v>43</v>
      </c>
      <c r="AB94" s="1">
        <v>43489</v>
      </c>
      <c r="AC94" t="s">
        <v>2830</v>
      </c>
      <c r="AD94" t="s">
        <v>2830</v>
      </c>
      <c r="AE94" t="s">
        <v>43</v>
      </c>
      <c r="AF94" t="s">
        <v>57</v>
      </c>
    </row>
    <row r="95" spans="1:32" x14ac:dyDescent="0.3">
      <c r="A95" s="3">
        <v>109</v>
      </c>
      <c r="B95" s="3" t="s">
        <v>43</v>
      </c>
      <c r="C95" t="s">
        <v>1342</v>
      </c>
      <c r="D95" t="s">
        <v>1343</v>
      </c>
      <c r="E95" t="s">
        <v>1344</v>
      </c>
      <c r="F95" t="s">
        <v>1345</v>
      </c>
      <c r="G95" s="1">
        <v>42929</v>
      </c>
      <c r="H95">
        <v>2017</v>
      </c>
      <c r="I95" t="s">
        <v>2830</v>
      </c>
      <c r="K95">
        <v>472</v>
      </c>
      <c r="L95" t="s">
        <v>2927</v>
      </c>
      <c r="M95" t="s">
        <v>1346</v>
      </c>
      <c r="N95" t="s">
        <v>2830</v>
      </c>
      <c r="O95" t="s">
        <v>1347</v>
      </c>
      <c r="P95" t="s">
        <v>1348</v>
      </c>
      <c r="Q95" t="s">
        <v>2830</v>
      </c>
      <c r="R95" t="s">
        <v>1349</v>
      </c>
      <c r="S95" t="s">
        <v>2830</v>
      </c>
      <c r="T95" t="s">
        <v>1350</v>
      </c>
      <c r="U95" t="s">
        <v>1351</v>
      </c>
      <c r="V95" t="s">
        <v>1352</v>
      </c>
      <c r="W95" t="s">
        <v>2830</v>
      </c>
      <c r="X95">
        <v>1</v>
      </c>
      <c r="Z95">
        <v>27</v>
      </c>
      <c r="AA95" t="s">
        <v>2830</v>
      </c>
      <c r="AB95" s="1">
        <v>42929</v>
      </c>
      <c r="AC95" t="s">
        <v>2830</v>
      </c>
      <c r="AD95" t="s">
        <v>2830</v>
      </c>
      <c r="AE95" t="s">
        <v>43</v>
      </c>
      <c r="AF95" t="s">
        <v>57</v>
      </c>
    </row>
    <row r="96" spans="1:32" x14ac:dyDescent="0.3">
      <c r="A96" s="4">
        <v>110</v>
      </c>
      <c r="B96" s="5" t="s">
        <v>43</v>
      </c>
      <c r="C96" t="s">
        <v>1353</v>
      </c>
      <c r="D96" t="s">
        <v>1354</v>
      </c>
      <c r="E96" t="s">
        <v>1355</v>
      </c>
      <c r="F96" t="s">
        <v>146</v>
      </c>
      <c r="G96" s="1">
        <v>43529</v>
      </c>
      <c r="H96">
        <v>2019</v>
      </c>
      <c r="I96" t="s">
        <v>2887</v>
      </c>
      <c r="K96">
        <v>24788</v>
      </c>
      <c r="L96" t="s">
        <v>2928</v>
      </c>
      <c r="M96" t="s">
        <v>1356</v>
      </c>
      <c r="N96" t="s">
        <v>148</v>
      </c>
      <c r="O96" t="s">
        <v>2830</v>
      </c>
      <c r="P96" t="s">
        <v>1357</v>
      </c>
      <c r="Q96" t="s">
        <v>1358</v>
      </c>
      <c r="R96" t="s">
        <v>1359</v>
      </c>
      <c r="S96" t="s">
        <v>1360</v>
      </c>
      <c r="T96" t="s">
        <v>1361</v>
      </c>
      <c r="U96" t="s">
        <v>1362</v>
      </c>
      <c r="V96" t="s">
        <v>1363</v>
      </c>
      <c r="W96" t="s">
        <v>2830</v>
      </c>
      <c r="X96">
        <v>36</v>
      </c>
      <c r="Z96">
        <v>36</v>
      </c>
      <c r="AA96" t="s">
        <v>647</v>
      </c>
      <c r="AB96" s="1">
        <v>43496</v>
      </c>
      <c r="AC96" t="s">
        <v>2830</v>
      </c>
      <c r="AD96" t="s">
        <v>2830</v>
      </c>
      <c r="AE96" t="s">
        <v>43</v>
      </c>
      <c r="AF96" t="s">
        <v>44</v>
      </c>
    </row>
    <row r="97" spans="1:32" x14ac:dyDescent="0.3">
      <c r="A97" s="3">
        <v>111</v>
      </c>
      <c r="B97" s="3" t="s">
        <v>43</v>
      </c>
      <c r="C97" t="s">
        <v>1364</v>
      </c>
      <c r="D97" t="s">
        <v>1365</v>
      </c>
      <c r="E97" t="s">
        <v>1366</v>
      </c>
      <c r="F97" t="s">
        <v>1367</v>
      </c>
      <c r="G97" s="1">
        <v>41610</v>
      </c>
      <c r="H97">
        <v>2013</v>
      </c>
      <c r="I97" t="s">
        <v>2830</v>
      </c>
      <c r="K97">
        <v>536</v>
      </c>
      <c r="L97" t="s">
        <v>2929</v>
      </c>
      <c r="M97" t="s">
        <v>1368</v>
      </c>
      <c r="N97" t="s">
        <v>1369</v>
      </c>
      <c r="O97" t="s">
        <v>1370</v>
      </c>
      <c r="P97" t="s">
        <v>1371</v>
      </c>
      <c r="Q97" t="s">
        <v>2830</v>
      </c>
      <c r="R97" t="s">
        <v>1372</v>
      </c>
      <c r="S97" t="s">
        <v>1373</v>
      </c>
      <c r="T97" t="s">
        <v>1374</v>
      </c>
      <c r="U97" t="s">
        <v>1375</v>
      </c>
      <c r="V97" t="s">
        <v>1376</v>
      </c>
      <c r="W97" t="s">
        <v>2830</v>
      </c>
      <c r="X97">
        <v>1</v>
      </c>
      <c r="Z97">
        <v>12</v>
      </c>
      <c r="AA97" t="s">
        <v>43</v>
      </c>
      <c r="AB97" s="1">
        <v>41610</v>
      </c>
      <c r="AC97" t="s">
        <v>2830</v>
      </c>
      <c r="AD97" t="s">
        <v>2830</v>
      </c>
      <c r="AE97" t="s">
        <v>43</v>
      </c>
      <c r="AF97" t="s">
        <v>57</v>
      </c>
    </row>
    <row r="98" spans="1:32" x14ac:dyDescent="0.3">
      <c r="A98" s="4">
        <v>112</v>
      </c>
      <c r="B98" s="5" t="s">
        <v>43</v>
      </c>
      <c r="C98" t="s">
        <v>1377</v>
      </c>
      <c r="D98" t="s">
        <v>1378</v>
      </c>
      <c r="E98" t="s">
        <v>1379</v>
      </c>
      <c r="F98" t="s">
        <v>1380</v>
      </c>
      <c r="G98" s="1">
        <v>41487</v>
      </c>
      <c r="H98">
        <v>2013</v>
      </c>
      <c r="I98" t="s">
        <v>2830</v>
      </c>
      <c r="K98">
        <v>962</v>
      </c>
      <c r="L98" t="s">
        <v>2930</v>
      </c>
      <c r="M98" t="s">
        <v>1381</v>
      </c>
      <c r="N98" t="s">
        <v>1107</v>
      </c>
      <c r="O98" t="s">
        <v>1382</v>
      </c>
      <c r="P98" t="s">
        <v>2830</v>
      </c>
      <c r="Q98" t="s">
        <v>2830</v>
      </c>
      <c r="R98" t="s">
        <v>1383</v>
      </c>
      <c r="S98" t="s">
        <v>1384</v>
      </c>
      <c r="T98" t="s">
        <v>1385</v>
      </c>
      <c r="U98" t="s">
        <v>1386</v>
      </c>
      <c r="V98" t="s">
        <v>1387</v>
      </c>
      <c r="W98" t="s">
        <v>2830</v>
      </c>
      <c r="X98">
        <v>3</v>
      </c>
      <c r="Z98">
        <v>27</v>
      </c>
      <c r="AA98" t="s">
        <v>2830</v>
      </c>
      <c r="AB98" s="1">
        <v>41487</v>
      </c>
      <c r="AC98" t="s">
        <v>2830</v>
      </c>
      <c r="AD98" t="s">
        <v>2830</v>
      </c>
      <c r="AE98" t="s">
        <v>43</v>
      </c>
      <c r="AF98" t="s">
        <v>57</v>
      </c>
    </row>
    <row r="99" spans="1:32" x14ac:dyDescent="0.3">
      <c r="A99" s="3">
        <v>113</v>
      </c>
      <c r="B99" s="3" t="s">
        <v>43</v>
      </c>
      <c r="C99" t="s">
        <v>1388</v>
      </c>
      <c r="D99" t="s">
        <v>1389</v>
      </c>
      <c r="E99" t="s">
        <v>1390</v>
      </c>
      <c r="F99" t="s">
        <v>1391</v>
      </c>
      <c r="G99" s="1">
        <v>42775</v>
      </c>
      <c r="H99">
        <v>2016</v>
      </c>
      <c r="I99" t="s">
        <v>2830</v>
      </c>
      <c r="K99">
        <v>1867</v>
      </c>
      <c r="L99" t="s">
        <v>2931</v>
      </c>
      <c r="M99" t="s">
        <v>1392</v>
      </c>
      <c r="N99" t="s">
        <v>174</v>
      </c>
      <c r="O99" t="s">
        <v>1393</v>
      </c>
      <c r="P99" t="s">
        <v>1394</v>
      </c>
      <c r="Q99" t="s">
        <v>2830</v>
      </c>
      <c r="R99" t="s">
        <v>1395</v>
      </c>
      <c r="S99" t="s">
        <v>1396</v>
      </c>
      <c r="T99" t="s">
        <v>1397</v>
      </c>
      <c r="U99" t="s">
        <v>1398</v>
      </c>
      <c r="V99" t="s">
        <v>1399</v>
      </c>
      <c r="W99" t="s">
        <v>2830</v>
      </c>
      <c r="X99">
        <v>1</v>
      </c>
      <c r="Z99">
        <v>19</v>
      </c>
      <c r="AA99" t="s">
        <v>43</v>
      </c>
      <c r="AB99" s="1">
        <v>42775</v>
      </c>
      <c r="AC99" t="s">
        <v>2830</v>
      </c>
      <c r="AD99" t="s">
        <v>2830</v>
      </c>
      <c r="AE99" t="s">
        <v>43</v>
      </c>
      <c r="AF99" t="s">
        <v>57</v>
      </c>
    </row>
    <row r="100" spans="1:32" x14ac:dyDescent="0.3">
      <c r="A100" s="4">
        <v>114</v>
      </c>
      <c r="B100" s="5" t="s">
        <v>43</v>
      </c>
      <c r="C100" t="s">
        <v>1400</v>
      </c>
      <c r="D100" t="s">
        <v>1401</v>
      </c>
      <c r="E100" t="s">
        <v>1402</v>
      </c>
      <c r="F100" t="s">
        <v>1403</v>
      </c>
      <c r="G100" s="1">
        <v>44924</v>
      </c>
      <c r="H100">
        <v>2022</v>
      </c>
      <c r="I100" t="s">
        <v>2830</v>
      </c>
      <c r="K100">
        <v>271</v>
      </c>
      <c r="L100" t="s">
        <v>2932</v>
      </c>
      <c r="M100" t="s">
        <v>1404</v>
      </c>
      <c r="N100" t="s">
        <v>2830</v>
      </c>
      <c r="O100" t="s">
        <v>1405</v>
      </c>
      <c r="P100" t="s">
        <v>1406</v>
      </c>
      <c r="Q100" t="s">
        <v>2830</v>
      </c>
      <c r="R100" t="s">
        <v>1407</v>
      </c>
      <c r="S100" t="s">
        <v>1408</v>
      </c>
      <c r="T100" t="s">
        <v>1409</v>
      </c>
      <c r="U100" t="s">
        <v>2830</v>
      </c>
      <c r="V100" t="s">
        <v>2830</v>
      </c>
      <c r="W100" t="s">
        <v>2830</v>
      </c>
      <c r="Z100">
        <v>11</v>
      </c>
      <c r="AA100" t="s">
        <v>43</v>
      </c>
      <c r="AB100" s="1">
        <v>44924</v>
      </c>
      <c r="AC100" t="s">
        <v>2830</v>
      </c>
      <c r="AD100" t="s">
        <v>2830</v>
      </c>
      <c r="AE100" t="s">
        <v>43</v>
      </c>
      <c r="AF100" t="s">
        <v>57</v>
      </c>
    </row>
    <row r="101" spans="1:32" x14ac:dyDescent="0.3">
      <c r="A101" s="3">
        <v>115</v>
      </c>
      <c r="B101" s="3" t="s">
        <v>43</v>
      </c>
      <c r="C101" t="s">
        <v>1410</v>
      </c>
      <c r="D101" t="s">
        <v>1411</v>
      </c>
      <c r="E101" t="s">
        <v>1412</v>
      </c>
      <c r="F101" t="s">
        <v>1413</v>
      </c>
      <c r="G101" s="1">
        <v>43706</v>
      </c>
      <c r="H101">
        <v>2019</v>
      </c>
      <c r="I101" t="s">
        <v>2830</v>
      </c>
      <c r="K101">
        <v>224</v>
      </c>
      <c r="L101" t="s">
        <v>2933</v>
      </c>
      <c r="M101" t="s">
        <v>1414</v>
      </c>
      <c r="N101" t="s">
        <v>2830</v>
      </c>
      <c r="O101" t="s">
        <v>1415</v>
      </c>
      <c r="P101" t="s">
        <v>1416</v>
      </c>
      <c r="Q101" t="s">
        <v>2830</v>
      </c>
      <c r="R101" t="s">
        <v>1417</v>
      </c>
      <c r="S101" t="s">
        <v>1418</v>
      </c>
      <c r="T101" t="s">
        <v>1419</v>
      </c>
      <c r="U101" t="s">
        <v>1420</v>
      </c>
      <c r="V101" t="s">
        <v>1421</v>
      </c>
      <c r="W101" t="s">
        <v>2830</v>
      </c>
      <c r="X101">
        <v>4</v>
      </c>
      <c r="Z101">
        <v>14</v>
      </c>
      <c r="AA101" t="s">
        <v>43</v>
      </c>
      <c r="AB101" s="1">
        <v>43706</v>
      </c>
      <c r="AC101" t="s">
        <v>2830</v>
      </c>
      <c r="AD101" t="s">
        <v>2830</v>
      </c>
      <c r="AE101" t="s">
        <v>43</v>
      </c>
      <c r="AF101" t="s">
        <v>57</v>
      </c>
    </row>
    <row r="102" spans="1:32" x14ac:dyDescent="0.3">
      <c r="A102" s="4">
        <v>116</v>
      </c>
      <c r="B102" s="5" t="s">
        <v>43</v>
      </c>
      <c r="C102" t="s">
        <v>1422</v>
      </c>
      <c r="D102" t="s">
        <v>1423</v>
      </c>
      <c r="E102" t="s">
        <v>1424</v>
      </c>
      <c r="F102" t="s">
        <v>1425</v>
      </c>
      <c r="G102" s="1">
        <v>43637</v>
      </c>
      <c r="H102">
        <v>2019</v>
      </c>
      <c r="I102" t="s">
        <v>2830</v>
      </c>
      <c r="K102">
        <v>1</v>
      </c>
      <c r="L102" t="s">
        <v>2868</v>
      </c>
      <c r="M102" t="s">
        <v>1426</v>
      </c>
      <c r="N102" t="s">
        <v>2830</v>
      </c>
      <c r="O102" t="s">
        <v>1427</v>
      </c>
      <c r="P102" t="s">
        <v>1428</v>
      </c>
      <c r="Q102" t="s">
        <v>2830</v>
      </c>
      <c r="R102" t="s">
        <v>1429</v>
      </c>
      <c r="S102" t="s">
        <v>1430</v>
      </c>
      <c r="T102" t="s">
        <v>1431</v>
      </c>
      <c r="U102" t="s">
        <v>1432</v>
      </c>
      <c r="V102" t="s">
        <v>1433</v>
      </c>
      <c r="W102" t="s">
        <v>2830</v>
      </c>
      <c r="X102">
        <v>10</v>
      </c>
      <c r="Z102">
        <v>17</v>
      </c>
      <c r="AA102" t="s">
        <v>43</v>
      </c>
      <c r="AB102" s="1">
        <v>43637</v>
      </c>
      <c r="AC102" t="s">
        <v>2830</v>
      </c>
      <c r="AD102" t="s">
        <v>2830</v>
      </c>
      <c r="AE102" t="s">
        <v>43</v>
      </c>
      <c r="AF102" t="s">
        <v>57</v>
      </c>
    </row>
    <row r="103" spans="1:32" x14ac:dyDescent="0.3">
      <c r="A103" s="3">
        <v>117</v>
      </c>
      <c r="B103" s="3" t="s">
        <v>43</v>
      </c>
      <c r="C103" t="s">
        <v>1434</v>
      </c>
      <c r="D103" t="s">
        <v>1435</v>
      </c>
      <c r="E103" t="s">
        <v>1436</v>
      </c>
      <c r="F103" t="s">
        <v>146</v>
      </c>
      <c r="G103" s="1">
        <v>44404</v>
      </c>
      <c r="H103">
        <v>2021</v>
      </c>
      <c r="I103" t="s">
        <v>2839</v>
      </c>
      <c r="K103">
        <v>103141</v>
      </c>
      <c r="L103" t="s">
        <v>2934</v>
      </c>
      <c r="M103" t="s">
        <v>1437</v>
      </c>
      <c r="N103" t="s">
        <v>148</v>
      </c>
      <c r="O103" t="s">
        <v>2830</v>
      </c>
      <c r="P103" t="s">
        <v>1438</v>
      </c>
      <c r="Q103" t="s">
        <v>1439</v>
      </c>
      <c r="R103" t="s">
        <v>1440</v>
      </c>
      <c r="S103" t="s">
        <v>1441</v>
      </c>
      <c r="T103" t="s">
        <v>1442</v>
      </c>
      <c r="U103" t="s">
        <v>1443</v>
      </c>
      <c r="V103" t="s">
        <v>1444</v>
      </c>
      <c r="W103" t="s">
        <v>2830</v>
      </c>
      <c r="X103">
        <v>2</v>
      </c>
      <c r="Z103">
        <v>43</v>
      </c>
      <c r="AA103" t="s">
        <v>156</v>
      </c>
      <c r="AB103" s="1">
        <v>44396</v>
      </c>
      <c r="AC103" t="s">
        <v>2830</v>
      </c>
      <c r="AD103" t="s">
        <v>2830</v>
      </c>
      <c r="AE103" t="s">
        <v>43</v>
      </c>
      <c r="AF103" t="s">
        <v>44</v>
      </c>
    </row>
    <row r="104" spans="1:32" x14ac:dyDescent="0.3">
      <c r="A104" s="4">
        <v>118</v>
      </c>
      <c r="B104" s="5" t="s">
        <v>43</v>
      </c>
      <c r="C104" t="s">
        <v>1445</v>
      </c>
      <c r="D104" t="s">
        <v>1446</v>
      </c>
      <c r="E104" t="s">
        <v>1447</v>
      </c>
      <c r="F104" t="s">
        <v>317</v>
      </c>
      <c r="G104" s="1">
        <v>44287</v>
      </c>
      <c r="H104">
        <v>2021</v>
      </c>
      <c r="I104" t="s">
        <v>2856</v>
      </c>
      <c r="K104">
        <v>1</v>
      </c>
      <c r="L104" t="s">
        <v>2839</v>
      </c>
      <c r="M104" t="s">
        <v>1448</v>
      </c>
      <c r="N104" t="s">
        <v>319</v>
      </c>
      <c r="O104" t="s">
        <v>2830</v>
      </c>
      <c r="P104" t="s">
        <v>1449</v>
      </c>
      <c r="Q104" t="s">
        <v>1450</v>
      </c>
      <c r="R104" t="s">
        <v>1451</v>
      </c>
      <c r="S104" t="s">
        <v>1452</v>
      </c>
      <c r="T104" t="s">
        <v>1453</v>
      </c>
      <c r="U104" t="s">
        <v>1454</v>
      </c>
      <c r="V104" t="s">
        <v>1455</v>
      </c>
      <c r="W104" t="s">
        <v>2830</v>
      </c>
      <c r="X104">
        <v>6</v>
      </c>
      <c r="Z104">
        <v>37</v>
      </c>
      <c r="AA104" t="s">
        <v>43</v>
      </c>
      <c r="AB104" s="1">
        <v>44278</v>
      </c>
      <c r="AC104" t="s">
        <v>2830</v>
      </c>
      <c r="AD104" t="s">
        <v>2830</v>
      </c>
      <c r="AE104" t="s">
        <v>43</v>
      </c>
      <c r="AF104" t="s">
        <v>44</v>
      </c>
    </row>
    <row r="105" spans="1:32" x14ac:dyDescent="0.3">
      <c r="A105" s="3">
        <v>119</v>
      </c>
      <c r="B105" s="3" t="s">
        <v>43</v>
      </c>
      <c r="C105" t="s">
        <v>1456</v>
      </c>
      <c r="D105" t="s">
        <v>1457</v>
      </c>
      <c r="E105" t="s">
        <v>1458</v>
      </c>
      <c r="F105" t="s">
        <v>1459</v>
      </c>
      <c r="G105" s="1">
        <v>44385</v>
      </c>
      <c r="H105">
        <v>2021</v>
      </c>
      <c r="I105" t="s">
        <v>2830</v>
      </c>
      <c r="K105">
        <v>11</v>
      </c>
      <c r="L105" t="s">
        <v>2845</v>
      </c>
      <c r="M105" t="s">
        <v>1460</v>
      </c>
      <c r="N105" t="s">
        <v>2830</v>
      </c>
      <c r="O105" t="s">
        <v>1461</v>
      </c>
      <c r="P105" t="s">
        <v>1462</v>
      </c>
      <c r="Q105" t="s">
        <v>2830</v>
      </c>
      <c r="R105" t="s">
        <v>1463</v>
      </c>
      <c r="S105" t="s">
        <v>1464</v>
      </c>
      <c r="T105" t="s">
        <v>1465</v>
      </c>
      <c r="U105" t="s">
        <v>1466</v>
      </c>
      <c r="V105" t="s">
        <v>1467</v>
      </c>
      <c r="W105" t="s">
        <v>2830</v>
      </c>
      <c r="Z105">
        <v>23</v>
      </c>
      <c r="AA105" t="s">
        <v>43</v>
      </c>
      <c r="AB105" s="1">
        <v>44385</v>
      </c>
      <c r="AC105" t="s">
        <v>2830</v>
      </c>
      <c r="AD105" t="s">
        <v>2830</v>
      </c>
      <c r="AE105" t="s">
        <v>43</v>
      </c>
      <c r="AF105" t="s">
        <v>57</v>
      </c>
    </row>
    <row r="106" spans="1:32" x14ac:dyDescent="0.3">
      <c r="A106" s="4">
        <v>120</v>
      </c>
      <c r="B106" s="5" t="s">
        <v>43</v>
      </c>
      <c r="C106" t="s">
        <v>1468</v>
      </c>
      <c r="D106" t="s">
        <v>1469</v>
      </c>
      <c r="E106" t="s">
        <v>1470</v>
      </c>
      <c r="F106" t="s">
        <v>1471</v>
      </c>
      <c r="G106" s="1">
        <v>43881</v>
      </c>
      <c r="H106">
        <v>2019</v>
      </c>
      <c r="I106" t="s">
        <v>2830</v>
      </c>
      <c r="K106">
        <v>1115</v>
      </c>
      <c r="L106" t="s">
        <v>2935</v>
      </c>
      <c r="M106" t="s">
        <v>1472</v>
      </c>
      <c r="N106" t="s">
        <v>2830</v>
      </c>
      <c r="O106" t="s">
        <v>1473</v>
      </c>
      <c r="P106" t="s">
        <v>1474</v>
      </c>
      <c r="Q106" t="s">
        <v>2830</v>
      </c>
      <c r="R106" t="s">
        <v>1475</v>
      </c>
      <c r="S106" t="s">
        <v>1476</v>
      </c>
      <c r="T106" t="s">
        <v>1477</v>
      </c>
      <c r="U106" t="s">
        <v>1478</v>
      </c>
      <c r="V106" t="s">
        <v>1479</v>
      </c>
      <c r="W106" t="s">
        <v>2830</v>
      </c>
      <c r="Z106">
        <v>14</v>
      </c>
      <c r="AA106" t="s">
        <v>43</v>
      </c>
      <c r="AB106" s="1">
        <v>43881</v>
      </c>
      <c r="AC106" t="s">
        <v>2830</v>
      </c>
      <c r="AD106" t="s">
        <v>2830</v>
      </c>
      <c r="AE106" t="s">
        <v>43</v>
      </c>
      <c r="AF106" t="s">
        <v>57</v>
      </c>
    </row>
    <row r="107" spans="1:32" x14ac:dyDescent="0.3">
      <c r="A107" s="3">
        <v>121</v>
      </c>
      <c r="B107" s="3" t="s">
        <v>43</v>
      </c>
      <c r="C107" t="s">
        <v>1480</v>
      </c>
      <c r="D107" t="s">
        <v>1481</v>
      </c>
      <c r="E107" t="s">
        <v>1482</v>
      </c>
      <c r="F107" t="s">
        <v>1483</v>
      </c>
      <c r="G107" s="1">
        <v>44791</v>
      </c>
      <c r="H107">
        <v>2022</v>
      </c>
      <c r="I107" t="s">
        <v>2830</v>
      </c>
      <c r="K107">
        <v>1</v>
      </c>
      <c r="L107" t="s">
        <v>2833</v>
      </c>
      <c r="M107" t="s">
        <v>1484</v>
      </c>
      <c r="N107" t="s">
        <v>1485</v>
      </c>
      <c r="O107" t="s">
        <v>1486</v>
      </c>
      <c r="P107" t="s">
        <v>1487</v>
      </c>
      <c r="Q107" t="s">
        <v>2830</v>
      </c>
      <c r="R107" t="s">
        <v>1488</v>
      </c>
      <c r="S107" t="s">
        <v>1489</v>
      </c>
      <c r="T107" t="s">
        <v>1490</v>
      </c>
      <c r="U107" t="s">
        <v>1491</v>
      </c>
      <c r="V107" t="s">
        <v>1492</v>
      </c>
      <c r="W107" t="s">
        <v>2830</v>
      </c>
      <c r="Z107">
        <v>17</v>
      </c>
      <c r="AA107" t="s">
        <v>43</v>
      </c>
      <c r="AB107" s="1">
        <v>44791</v>
      </c>
      <c r="AC107" t="s">
        <v>2830</v>
      </c>
      <c r="AD107" t="s">
        <v>2830</v>
      </c>
      <c r="AE107" t="s">
        <v>43</v>
      </c>
      <c r="AF107" t="s">
        <v>57</v>
      </c>
    </row>
    <row r="108" spans="1:32" x14ac:dyDescent="0.3">
      <c r="A108" s="4">
        <v>122</v>
      </c>
      <c r="B108" s="5" t="s">
        <v>43</v>
      </c>
      <c r="C108" t="s">
        <v>1493</v>
      </c>
      <c r="D108" t="s">
        <v>1494</v>
      </c>
      <c r="E108" t="s">
        <v>1495</v>
      </c>
      <c r="F108" t="s">
        <v>1496</v>
      </c>
      <c r="G108" s="1">
        <v>44630</v>
      </c>
      <c r="H108">
        <v>2021</v>
      </c>
      <c r="I108" t="s">
        <v>2830</v>
      </c>
      <c r="K108">
        <v>28</v>
      </c>
      <c r="L108" t="s">
        <v>2936</v>
      </c>
      <c r="M108" t="s">
        <v>1497</v>
      </c>
      <c r="N108" t="s">
        <v>1498</v>
      </c>
      <c r="O108" t="s">
        <v>1499</v>
      </c>
      <c r="P108" t="s">
        <v>1500</v>
      </c>
      <c r="Q108" t="s">
        <v>2830</v>
      </c>
      <c r="R108" t="s">
        <v>1501</v>
      </c>
      <c r="S108" t="s">
        <v>1502</v>
      </c>
      <c r="T108" t="s">
        <v>1503</v>
      </c>
      <c r="U108" t="s">
        <v>1504</v>
      </c>
      <c r="V108" t="s">
        <v>1505</v>
      </c>
      <c r="W108" t="s">
        <v>2830</v>
      </c>
      <c r="X108">
        <v>1</v>
      </c>
      <c r="Z108">
        <v>39</v>
      </c>
      <c r="AA108" t="s">
        <v>43</v>
      </c>
      <c r="AB108" s="1">
        <v>44630</v>
      </c>
      <c r="AC108" t="s">
        <v>2830</v>
      </c>
      <c r="AD108" t="s">
        <v>2830</v>
      </c>
      <c r="AE108" t="s">
        <v>43</v>
      </c>
      <c r="AF108" t="s">
        <v>57</v>
      </c>
    </row>
    <row r="109" spans="1:32" x14ac:dyDescent="0.3">
      <c r="A109" s="3">
        <v>123</v>
      </c>
      <c r="B109" s="3" t="s">
        <v>43</v>
      </c>
      <c r="C109" t="s">
        <v>1506</v>
      </c>
      <c r="D109" t="s">
        <v>1507</v>
      </c>
      <c r="E109" t="s">
        <v>1508</v>
      </c>
      <c r="F109" t="s">
        <v>1509</v>
      </c>
      <c r="G109" s="1">
        <v>44852</v>
      </c>
      <c r="H109">
        <v>2022</v>
      </c>
      <c r="I109" t="s">
        <v>2830</v>
      </c>
      <c r="K109">
        <v>1097</v>
      </c>
      <c r="L109" t="s">
        <v>2937</v>
      </c>
      <c r="M109" t="s">
        <v>1510</v>
      </c>
      <c r="N109" t="s">
        <v>1511</v>
      </c>
      <c r="O109" t="s">
        <v>1512</v>
      </c>
      <c r="P109" t="s">
        <v>1513</v>
      </c>
      <c r="Q109" t="s">
        <v>2830</v>
      </c>
      <c r="R109" t="s">
        <v>1514</v>
      </c>
      <c r="S109" t="s">
        <v>1515</v>
      </c>
      <c r="T109" t="s">
        <v>1516</v>
      </c>
      <c r="U109" t="s">
        <v>1517</v>
      </c>
      <c r="V109" t="s">
        <v>1518</v>
      </c>
      <c r="W109" t="s">
        <v>2830</v>
      </c>
      <c r="X109">
        <v>1</v>
      </c>
      <c r="Z109">
        <v>19</v>
      </c>
      <c r="AA109" t="s">
        <v>2830</v>
      </c>
      <c r="AB109" s="1">
        <v>44852</v>
      </c>
      <c r="AC109" t="s">
        <v>2830</v>
      </c>
      <c r="AD109" t="s">
        <v>2830</v>
      </c>
      <c r="AE109" t="s">
        <v>43</v>
      </c>
      <c r="AF109" t="s">
        <v>57</v>
      </c>
    </row>
    <row r="110" spans="1:32" x14ac:dyDescent="0.3">
      <c r="A110" s="4">
        <v>124</v>
      </c>
      <c r="B110" s="5" t="s">
        <v>43</v>
      </c>
      <c r="C110" t="s">
        <v>1519</v>
      </c>
      <c r="D110" t="s">
        <v>1520</v>
      </c>
      <c r="E110" t="s">
        <v>1521</v>
      </c>
      <c r="F110" t="s">
        <v>1522</v>
      </c>
      <c r="G110" s="1">
        <v>44110</v>
      </c>
      <c r="H110">
        <v>2020</v>
      </c>
      <c r="I110" t="s">
        <v>2830</v>
      </c>
      <c r="K110">
        <v>470</v>
      </c>
      <c r="L110" t="s">
        <v>2938</v>
      </c>
      <c r="M110" t="s">
        <v>1523</v>
      </c>
      <c r="N110" t="s">
        <v>2830</v>
      </c>
      <c r="O110" t="s">
        <v>1524</v>
      </c>
      <c r="P110" t="s">
        <v>1525</v>
      </c>
      <c r="Q110" t="s">
        <v>2830</v>
      </c>
      <c r="R110" t="s">
        <v>1526</v>
      </c>
      <c r="S110" t="s">
        <v>1527</v>
      </c>
      <c r="T110" t="s">
        <v>1528</v>
      </c>
      <c r="U110" t="s">
        <v>1529</v>
      </c>
      <c r="V110" t="s">
        <v>1530</v>
      </c>
      <c r="W110" t="s">
        <v>2830</v>
      </c>
      <c r="Z110">
        <v>10</v>
      </c>
      <c r="AA110" t="s">
        <v>43</v>
      </c>
      <c r="AB110" s="1">
        <v>44110</v>
      </c>
      <c r="AC110" t="s">
        <v>2830</v>
      </c>
      <c r="AD110" t="s">
        <v>2830</v>
      </c>
      <c r="AE110" t="s">
        <v>43</v>
      </c>
      <c r="AF110" t="s">
        <v>57</v>
      </c>
    </row>
    <row r="111" spans="1:32" x14ac:dyDescent="0.3">
      <c r="A111" s="4">
        <v>126</v>
      </c>
      <c r="B111" s="5" t="s">
        <v>43</v>
      </c>
      <c r="C111" t="s">
        <v>1543</v>
      </c>
      <c r="D111" t="s">
        <v>1544</v>
      </c>
      <c r="E111" t="s">
        <v>1545</v>
      </c>
      <c r="F111" t="s">
        <v>1546</v>
      </c>
      <c r="G111" s="1">
        <v>44109</v>
      </c>
      <c r="H111">
        <v>2020</v>
      </c>
      <c r="I111" t="s">
        <v>2891</v>
      </c>
      <c r="K111">
        <v>889</v>
      </c>
      <c r="L111" t="s">
        <v>2940</v>
      </c>
      <c r="M111" t="s">
        <v>1547</v>
      </c>
      <c r="N111" t="s">
        <v>1548</v>
      </c>
      <c r="O111" t="s">
        <v>1549</v>
      </c>
      <c r="P111" t="s">
        <v>1550</v>
      </c>
      <c r="Q111" t="s">
        <v>2830</v>
      </c>
      <c r="R111" t="s">
        <v>1551</v>
      </c>
      <c r="S111" t="s">
        <v>1552</v>
      </c>
      <c r="T111" t="s">
        <v>1553</v>
      </c>
      <c r="U111" t="s">
        <v>1554</v>
      </c>
      <c r="V111" t="s">
        <v>1555</v>
      </c>
      <c r="W111" t="s">
        <v>2830</v>
      </c>
      <c r="Z111">
        <v>19</v>
      </c>
      <c r="AA111" t="s">
        <v>43</v>
      </c>
      <c r="AB111" s="1">
        <v>44109</v>
      </c>
      <c r="AC111" t="s">
        <v>2830</v>
      </c>
      <c r="AD111" t="s">
        <v>2830</v>
      </c>
      <c r="AE111" t="s">
        <v>43</v>
      </c>
      <c r="AF111" t="s">
        <v>57</v>
      </c>
    </row>
    <row r="112" spans="1:32" x14ac:dyDescent="0.3">
      <c r="A112" s="3">
        <v>127</v>
      </c>
      <c r="B112" s="3" t="s">
        <v>43</v>
      </c>
      <c r="C112" t="s">
        <v>1556</v>
      </c>
      <c r="D112" t="s">
        <v>1557</v>
      </c>
      <c r="E112" t="s">
        <v>1558</v>
      </c>
      <c r="F112" t="s">
        <v>146</v>
      </c>
      <c r="G112" s="1">
        <v>44309</v>
      </c>
      <c r="H112">
        <v>2021</v>
      </c>
      <c r="I112" t="s">
        <v>2839</v>
      </c>
      <c r="K112">
        <v>59394</v>
      </c>
      <c r="L112" t="s">
        <v>2941</v>
      </c>
      <c r="M112" t="s">
        <v>1559</v>
      </c>
      <c r="N112" t="s">
        <v>148</v>
      </c>
      <c r="O112" t="s">
        <v>2830</v>
      </c>
      <c r="P112" t="s">
        <v>1560</v>
      </c>
      <c r="Q112" t="s">
        <v>1561</v>
      </c>
      <c r="R112" t="s">
        <v>1562</v>
      </c>
      <c r="S112" t="s">
        <v>1563</v>
      </c>
      <c r="T112" t="s">
        <v>1564</v>
      </c>
      <c r="U112" t="s">
        <v>1565</v>
      </c>
      <c r="V112" t="s">
        <v>1566</v>
      </c>
      <c r="W112" t="s">
        <v>2830</v>
      </c>
      <c r="X112">
        <v>6</v>
      </c>
      <c r="Z112">
        <v>45</v>
      </c>
      <c r="AA112" t="s">
        <v>156</v>
      </c>
      <c r="AB112" s="1">
        <v>44299</v>
      </c>
      <c r="AC112" t="s">
        <v>2830</v>
      </c>
      <c r="AD112" t="s">
        <v>2830</v>
      </c>
      <c r="AE112" t="s">
        <v>43</v>
      </c>
      <c r="AF112" t="s">
        <v>44</v>
      </c>
    </row>
    <row r="113" spans="1:32" x14ac:dyDescent="0.3">
      <c r="A113" s="4">
        <v>128</v>
      </c>
      <c r="B113" s="5" t="s">
        <v>43</v>
      </c>
      <c r="C113" t="s">
        <v>1567</v>
      </c>
      <c r="D113" t="s">
        <v>1568</v>
      </c>
      <c r="E113" t="s">
        <v>1569</v>
      </c>
      <c r="F113" t="s">
        <v>1570</v>
      </c>
      <c r="G113" s="1">
        <v>43471</v>
      </c>
      <c r="H113">
        <v>2018</v>
      </c>
      <c r="I113" t="s">
        <v>2830</v>
      </c>
      <c r="K113">
        <v>1</v>
      </c>
      <c r="L113" t="s">
        <v>2868</v>
      </c>
      <c r="M113" t="s">
        <v>1571</v>
      </c>
      <c r="N113" t="s">
        <v>2830</v>
      </c>
      <c r="O113" t="s">
        <v>1572</v>
      </c>
      <c r="P113" t="s">
        <v>1573</v>
      </c>
      <c r="Q113" t="s">
        <v>2830</v>
      </c>
      <c r="R113" t="s">
        <v>1574</v>
      </c>
      <c r="S113" t="s">
        <v>1575</v>
      </c>
      <c r="T113" t="s">
        <v>1576</v>
      </c>
      <c r="U113" t="s">
        <v>1577</v>
      </c>
      <c r="V113" t="s">
        <v>1578</v>
      </c>
      <c r="W113" t="s">
        <v>2830</v>
      </c>
      <c r="X113">
        <v>2</v>
      </c>
      <c r="Z113">
        <v>30</v>
      </c>
      <c r="AA113" t="s">
        <v>43</v>
      </c>
      <c r="AB113" s="1">
        <v>43471</v>
      </c>
      <c r="AC113" t="s">
        <v>2830</v>
      </c>
      <c r="AD113" t="s">
        <v>2830</v>
      </c>
      <c r="AE113" t="s">
        <v>43</v>
      </c>
      <c r="AF113" t="s">
        <v>57</v>
      </c>
    </row>
    <row r="114" spans="1:32" x14ac:dyDescent="0.3">
      <c r="A114" s="3">
        <v>129</v>
      </c>
      <c r="B114" s="3" t="s">
        <v>43</v>
      </c>
      <c r="C114" t="s">
        <v>1579</v>
      </c>
      <c r="D114" t="s">
        <v>1580</v>
      </c>
      <c r="E114" t="s">
        <v>1581</v>
      </c>
      <c r="F114" t="s">
        <v>1582</v>
      </c>
      <c r="G114" s="1">
        <v>44918</v>
      </c>
      <c r="H114">
        <v>2022</v>
      </c>
      <c r="I114" t="s">
        <v>2830</v>
      </c>
      <c r="K114">
        <v>1</v>
      </c>
      <c r="L114" t="s">
        <v>2833</v>
      </c>
      <c r="M114" t="s">
        <v>1583</v>
      </c>
      <c r="N114" t="s">
        <v>2830</v>
      </c>
      <c r="O114" t="s">
        <v>1584</v>
      </c>
      <c r="P114" t="s">
        <v>1585</v>
      </c>
      <c r="Q114" t="s">
        <v>1586</v>
      </c>
      <c r="R114" t="s">
        <v>1587</v>
      </c>
      <c r="S114" t="s">
        <v>1588</v>
      </c>
      <c r="T114" t="s">
        <v>1589</v>
      </c>
      <c r="U114" t="s">
        <v>2830</v>
      </c>
      <c r="V114" t="s">
        <v>2830</v>
      </c>
      <c r="W114" t="s">
        <v>2830</v>
      </c>
      <c r="Z114">
        <v>26</v>
      </c>
      <c r="AA114" t="s">
        <v>43</v>
      </c>
      <c r="AB114" s="1">
        <v>44918</v>
      </c>
      <c r="AC114" t="s">
        <v>2830</v>
      </c>
      <c r="AD114" t="s">
        <v>2830</v>
      </c>
      <c r="AE114" t="s">
        <v>43</v>
      </c>
      <c r="AF114" t="s">
        <v>57</v>
      </c>
    </row>
    <row r="115" spans="1:32" x14ac:dyDescent="0.3">
      <c r="A115" s="4">
        <v>130</v>
      </c>
      <c r="B115" s="5" t="s">
        <v>43</v>
      </c>
      <c r="C115" t="s">
        <v>1590</v>
      </c>
      <c r="D115" t="s">
        <v>1591</v>
      </c>
      <c r="E115" t="s">
        <v>1592</v>
      </c>
      <c r="F115" t="s">
        <v>1593</v>
      </c>
      <c r="G115" s="1">
        <v>43804</v>
      </c>
      <c r="H115">
        <v>2019</v>
      </c>
      <c r="I115" t="s">
        <v>2830</v>
      </c>
      <c r="K115">
        <v>1</v>
      </c>
      <c r="L115" t="s">
        <v>2894</v>
      </c>
      <c r="M115" t="s">
        <v>1594</v>
      </c>
      <c r="N115" t="s">
        <v>1595</v>
      </c>
      <c r="O115" t="s">
        <v>1596</v>
      </c>
      <c r="P115" t="s">
        <v>1597</v>
      </c>
      <c r="Q115" t="s">
        <v>2830</v>
      </c>
      <c r="R115" t="s">
        <v>1598</v>
      </c>
      <c r="S115" t="s">
        <v>1599</v>
      </c>
      <c r="T115" t="s">
        <v>1600</v>
      </c>
      <c r="U115" t="s">
        <v>1601</v>
      </c>
      <c r="V115" t="s">
        <v>1602</v>
      </c>
      <c r="W115" t="s">
        <v>2830</v>
      </c>
      <c r="X115">
        <v>2</v>
      </c>
      <c r="Z115">
        <v>11</v>
      </c>
      <c r="AA115" t="s">
        <v>43</v>
      </c>
      <c r="AB115" s="1">
        <v>43804</v>
      </c>
      <c r="AC115" t="s">
        <v>2830</v>
      </c>
      <c r="AD115" t="s">
        <v>2830</v>
      </c>
      <c r="AE115" t="s">
        <v>43</v>
      </c>
      <c r="AF115" t="s">
        <v>57</v>
      </c>
    </row>
    <row r="116" spans="1:32" x14ac:dyDescent="0.3">
      <c r="A116" s="3">
        <v>131</v>
      </c>
      <c r="B116" s="3" t="s">
        <v>43</v>
      </c>
      <c r="C116" t="s">
        <v>1603</v>
      </c>
      <c r="D116" t="s">
        <v>1604</v>
      </c>
      <c r="E116" t="s">
        <v>1605</v>
      </c>
      <c r="F116" t="s">
        <v>1606</v>
      </c>
      <c r="G116" s="1">
        <v>44214</v>
      </c>
      <c r="H116">
        <v>2020</v>
      </c>
      <c r="I116" t="s">
        <v>2830</v>
      </c>
      <c r="K116">
        <v>856</v>
      </c>
      <c r="L116" t="s">
        <v>2942</v>
      </c>
      <c r="M116" t="s">
        <v>1607</v>
      </c>
      <c r="N116" t="s">
        <v>2830</v>
      </c>
      <c r="O116" t="s">
        <v>1608</v>
      </c>
      <c r="P116" t="s">
        <v>1609</v>
      </c>
      <c r="Q116" t="s">
        <v>2830</v>
      </c>
      <c r="R116" t="s">
        <v>1610</v>
      </c>
      <c r="S116" t="s">
        <v>1611</v>
      </c>
      <c r="T116" t="s">
        <v>1612</v>
      </c>
      <c r="U116" t="s">
        <v>1613</v>
      </c>
      <c r="V116" t="s">
        <v>1614</v>
      </c>
      <c r="W116" t="s">
        <v>2830</v>
      </c>
      <c r="X116">
        <v>1</v>
      </c>
      <c r="Z116">
        <v>26</v>
      </c>
      <c r="AA116" t="s">
        <v>43</v>
      </c>
      <c r="AB116" s="1">
        <v>44214</v>
      </c>
      <c r="AC116" t="s">
        <v>2830</v>
      </c>
      <c r="AD116" t="s">
        <v>2830</v>
      </c>
      <c r="AE116" t="s">
        <v>43</v>
      </c>
      <c r="AF116" t="s">
        <v>57</v>
      </c>
    </row>
    <row r="117" spans="1:32" x14ac:dyDescent="0.3">
      <c r="A117" s="4">
        <v>132</v>
      </c>
      <c r="B117" s="5" t="s">
        <v>43</v>
      </c>
      <c r="C117" t="s">
        <v>1615</v>
      </c>
      <c r="D117" t="s">
        <v>1616</v>
      </c>
      <c r="E117" t="s">
        <v>1617</v>
      </c>
      <c r="F117" t="s">
        <v>1618</v>
      </c>
      <c r="G117" s="1">
        <v>44783</v>
      </c>
      <c r="H117">
        <v>2022</v>
      </c>
      <c r="I117" t="s">
        <v>2830</v>
      </c>
      <c r="K117">
        <v>1</v>
      </c>
      <c r="L117" t="s">
        <v>2839</v>
      </c>
      <c r="M117" t="s">
        <v>1619</v>
      </c>
      <c r="N117" t="s">
        <v>1119</v>
      </c>
      <c r="O117" t="s">
        <v>1620</v>
      </c>
      <c r="P117" t="s">
        <v>1621</v>
      </c>
      <c r="Q117" t="s">
        <v>2830</v>
      </c>
      <c r="R117" t="s">
        <v>1622</v>
      </c>
      <c r="S117" t="s">
        <v>2830</v>
      </c>
      <c r="T117" t="s">
        <v>1623</v>
      </c>
      <c r="U117" t="s">
        <v>1624</v>
      </c>
      <c r="V117" t="s">
        <v>1625</v>
      </c>
      <c r="W117" t="s">
        <v>2830</v>
      </c>
      <c r="Z117">
        <v>29</v>
      </c>
      <c r="AA117" t="s">
        <v>43</v>
      </c>
      <c r="AB117" s="1">
        <v>44783</v>
      </c>
      <c r="AC117" t="s">
        <v>2830</v>
      </c>
      <c r="AD117" t="s">
        <v>2830</v>
      </c>
      <c r="AE117" t="s">
        <v>43</v>
      </c>
      <c r="AF117" t="s">
        <v>57</v>
      </c>
    </row>
    <row r="118" spans="1:32" x14ac:dyDescent="0.3">
      <c r="A118" s="3">
        <v>133</v>
      </c>
      <c r="B118" s="3" t="s">
        <v>43</v>
      </c>
      <c r="C118" t="s">
        <v>1626</v>
      </c>
      <c r="D118" t="s">
        <v>1627</v>
      </c>
      <c r="E118" t="s">
        <v>1628</v>
      </c>
      <c r="F118" t="s">
        <v>1629</v>
      </c>
      <c r="G118" s="1">
        <v>43192</v>
      </c>
      <c r="H118">
        <v>2017</v>
      </c>
      <c r="I118" t="s">
        <v>2830</v>
      </c>
      <c r="K118">
        <v>1310</v>
      </c>
      <c r="L118" t="s">
        <v>2943</v>
      </c>
      <c r="M118" t="s">
        <v>1630</v>
      </c>
      <c r="N118" t="s">
        <v>2830</v>
      </c>
      <c r="O118" t="s">
        <v>1631</v>
      </c>
      <c r="P118" t="s">
        <v>1632</v>
      </c>
      <c r="Q118" t="s">
        <v>2830</v>
      </c>
      <c r="R118" t="s">
        <v>1633</v>
      </c>
      <c r="S118" t="s">
        <v>1634</v>
      </c>
      <c r="T118" t="s">
        <v>1635</v>
      </c>
      <c r="U118" t="s">
        <v>1636</v>
      </c>
      <c r="V118" t="s">
        <v>1637</v>
      </c>
      <c r="W118" t="s">
        <v>2830</v>
      </c>
      <c r="Z118">
        <v>9</v>
      </c>
      <c r="AA118" t="s">
        <v>43</v>
      </c>
      <c r="AB118" s="1">
        <v>43192</v>
      </c>
      <c r="AC118" t="s">
        <v>2830</v>
      </c>
      <c r="AD118" t="s">
        <v>2830</v>
      </c>
      <c r="AE118" t="s">
        <v>43</v>
      </c>
      <c r="AF118" t="s">
        <v>57</v>
      </c>
    </row>
    <row r="119" spans="1:32" x14ac:dyDescent="0.3">
      <c r="A119" s="4">
        <v>134</v>
      </c>
      <c r="B119" s="5" t="s">
        <v>43</v>
      </c>
      <c r="C119" t="s">
        <v>1638</v>
      </c>
      <c r="D119" t="s">
        <v>1639</v>
      </c>
      <c r="E119" t="s">
        <v>1640</v>
      </c>
      <c r="F119" t="s">
        <v>1641</v>
      </c>
      <c r="G119" s="1">
        <v>42779</v>
      </c>
      <c r="H119">
        <v>2016</v>
      </c>
      <c r="I119" t="s">
        <v>2830</v>
      </c>
      <c r="K119">
        <v>1</v>
      </c>
      <c r="L119" t="s">
        <v>2883</v>
      </c>
      <c r="M119" t="s">
        <v>1642</v>
      </c>
      <c r="N119" t="s">
        <v>2830</v>
      </c>
      <c r="O119" t="s">
        <v>1643</v>
      </c>
      <c r="P119" t="s">
        <v>1644</v>
      </c>
      <c r="Q119" t="s">
        <v>2830</v>
      </c>
      <c r="R119" t="s">
        <v>1645</v>
      </c>
      <c r="S119" t="s">
        <v>2830</v>
      </c>
      <c r="T119" t="s">
        <v>1646</v>
      </c>
      <c r="U119" t="s">
        <v>1647</v>
      </c>
      <c r="V119" t="s">
        <v>1648</v>
      </c>
      <c r="W119" t="s">
        <v>2830</v>
      </c>
      <c r="Z119">
        <v>12</v>
      </c>
      <c r="AA119" t="s">
        <v>43</v>
      </c>
      <c r="AB119" s="1">
        <v>42779</v>
      </c>
      <c r="AC119" t="s">
        <v>2830</v>
      </c>
      <c r="AD119" t="s">
        <v>2830</v>
      </c>
      <c r="AE119" t="s">
        <v>43</v>
      </c>
      <c r="AF119" t="s">
        <v>57</v>
      </c>
    </row>
    <row r="120" spans="1:32" x14ac:dyDescent="0.3">
      <c r="A120" s="3">
        <v>135</v>
      </c>
      <c r="B120" s="3" t="s">
        <v>43</v>
      </c>
      <c r="C120" t="s">
        <v>1649</v>
      </c>
      <c r="D120" t="s">
        <v>1650</v>
      </c>
      <c r="E120" t="s">
        <v>1651</v>
      </c>
      <c r="F120" t="s">
        <v>1652</v>
      </c>
      <c r="G120" s="1">
        <v>43864</v>
      </c>
      <c r="H120">
        <v>2019</v>
      </c>
      <c r="I120" t="s">
        <v>2830</v>
      </c>
      <c r="K120">
        <v>128</v>
      </c>
      <c r="L120" t="s">
        <v>2890</v>
      </c>
      <c r="M120" t="s">
        <v>1653</v>
      </c>
      <c r="N120" t="s">
        <v>2830</v>
      </c>
      <c r="O120" t="s">
        <v>1654</v>
      </c>
      <c r="P120" t="s">
        <v>1655</v>
      </c>
      <c r="Q120" t="s">
        <v>2830</v>
      </c>
      <c r="R120" t="s">
        <v>1656</v>
      </c>
      <c r="S120" t="s">
        <v>1657</v>
      </c>
      <c r="T120" t="s">
        <v>2830</v>
      </c>
      <c r="U120" t="s">
        <v>1658</v>
      </c>
      <c r="V120" t="s">
        <v>1659</v>
      </c>
      <c r="W120" t="s">
        <v>2830</v>
      </c>
      <c r="Z120">
        <v>12</v>
      </c>
      <c r="AA120" t="s">
        <v>2830</v>
      </c>
      <c r="AB120" s="1">
        <v>43864</v>
      </c>
      <c r="AC120" t="s">
        <v>2830</v>
      </c>
      <c r="AD120" t="s">
        <v>2830</v>
      </c>
      <c r="AE120" t="s">
        <v>43</v>
      </c>
      <c r="AF120" t="s">
        <v>57</v>
      </c>
    </row>
    <row r="121" spans="1:32" x14ac:dyDescent="0.3">
      <c r="A121" s="4">
        <v>136</v>
      </c>
      <c r="B121" s="5" t="s">
        <v>43</v>
      </c>
      <c r="C121" t="s">
        <v>1660</v>
      </c>
      <c r="D121" t="s">
        <v>1661</v>
      </c>
      <c r="E121" t="s">
        <v>1662</v>
      </c>
      <c r="F121" t="s">
        <v>146</v>
      </c>
      <c r="G121" s="1">
        <v>44435</v>
      </c>
      <c r="H121">
        <v>2021</v>
      </c>
      <c r="I121" t="s">
        <v>2839</v>
      </c>
      <c r="K121">
        <v>117140</v>
      </c>
      <c r="L121" t="s">
        <v>2944</v>
      </c>
      <c r="M121" t="s">
        <v>1663</v>
      </c>
      <c r="N121" t="s">
        <v>148</v>
      </c>
      <c r="O121" t="s">
        <v>2830</v>
      </c>
      <c r="P121" t="s">
        <v>1664</v>
      </c>
      <c r="Q121" t="s">
        <v>1665</v>
      </c>
      <c r="R121" t="s">
        <v>1666</v>
      </c>
      <c r="S121" t="s">
        <v>1667</v>
      </c>
      <c r="T121" t="s">
        <v>1668</v>
      </c>
      <c r="U121" t="s">
        <v>2830</v>
      </c>
      <c r="V121" t="s">
        <v>2830</v>
      </c>
      <c r="W121" t="s">
        <v>2830</v>
      </c>
      <c r="X121">
        <v>4</v>
      </c>
      <c r="Z121">
        <v>32</v>
      </c>
      <c r="AA121" t="s">
        <v>156</v>
      </c>
      <c r="AB121" s="1">
        <v>44431</v>
      </c>
      <c r="AC121" t="s">
        <v>2830</v>
      </c>
      <c r="AD121" t="s">
        <v>2830</v>
      </c>
      <c r="AE121" t="s">
        <v>43</v>
      </c>
      <c r="AF121" t="s">
        <v>44</v>
      </c>
    </row>
    <row r="122" spans="1:32" x14ac:dyDescent="0.3">
      <c r="A122" s="3">
        <v>137</v>
      </c>
      <c r="B122" s="3" t="s">
        <v>43</v>
      </c>
      <c r="C122" t="s">
        <v>1669</v>
      </c>
      <c r="D122" t="s">
        <v>1670</v>
      </c>
      <c r="E122" t="s">
        <v>1671</v>
      </c>
      <c r="F122" t="s">
        <v>1672</v>
      </c>
      <c r="G122" s="1">
        <v>44354</v>
      </c>
      <c r="H122">
        <v>2020</v>
      </c>
      <c r="I122" t="s">
        <v>2891</v>
      </c>
      <c r="K122">
        <v>86</v>
      </c>
      <c r="L122" t="s">
        <v>2945</v>
      </c>
      <c r="M122" t="s">
        <v>1673</v>
      </c>
      <c r="N122" t="s">
        <v>1674</v>
      </c>
      <c r="O122" t="s">
        <v>1675</v>
      </c>
      <c r="P122" t="s">
        <v>1676</v>
      </c>
      <c r="Q122" t="s">
        <v>2830</v>
      </c>
      <c r="R122" t="s">
        <v>1677</v>
      </c>
      <c r="S122" t="s">
        <v>1678</v>
      </c>
      <c r="T122" t="s">
        <v>1679</v>
      </c>
      <c r="U122" t="s">
        <v>1680</v>
      </c>
      <c r="V122" t="s">
        <v>1681</v>
      </c>
      <c r="W122" t="s">
        <v>2830</v>
      </c>
      <c r="Z122">
        <v>24</v>
      </c>
      <c r="AA122" t="s">
        <v>43</v>
      </c>
      <c r="AB122" s="1">
        <v>44354</v>
      </c>
      <c r="AC122" t="s">
        <v>2830</v>
      </c>
      <c r="AD122" t="s">
        <v>2830</v>
      </c>
      <c r="AE122" t="s">
        <v>43</v>
      </c>
      <c r="AF122" t="s">
        <v>57</v>
      </c>
    </row>
    <row r="123" spans="1:32" x14ac:dyDescent="0.3">
      <c r="A123" s="4">
        <v>138</v>
      </c>
      <c r="B123" s="5" t="s">
        <v>43</v>
      </c>
      <c r="C123" t="s">
        <v>1682</v>
      </c>
      <c r="D123" t="s">
        <v>1683</v>
      </c>
      <c r="E123" t="s">
        <v>1684</v>
      </c>
      <c r="F123" t="s">
        <v>1685</v>
      </c>
      <c r="G123" s="1">
        <v>42432</v>
      </c>
      <c r="H123">
        <v>2015</v>
      </c>
      <c r="I123" t="s">
        <v>2830</v>
      </c>
      <c r="K123">
        <v>1050</v>
      </c>
      <c r="L123" t="s">
        <v>2946</v>
      </c>
      <c r="M123" t="s">
        <v>1686</v>
      </c>
      <c r="N123" t="s">
        <v>2830</v>
      </c>
      <c r="O123" t="s">
        <v>1687</v>
      </c>
      <c r="P123" t="s">
        <v>1688</v>
      </c>
      <c r="Q123" t="s">
        <v>2830</v>
      </c>
      <c r="R123" t="s">
        <v>1689</v>
      </c>
      <c r="S123" t="s">
        <v>1690</v>
      </c>
      <c r="T123" t="s">
        <v>1691</v>
      </c>
      <c r="U123" t="s">
        <v>1692</v>
      </c>
      <c r="V123" t="s">
        <v>1693</v>
      </c>
      <c r="W123" t="s">
        <v>2830</v>
      </c>
      <c r="X123">
        <v>2</v>
      </c>
      <c r="Z123">
        <v>21</v>
      </c>
      <c r="AA123" t="s">
        <v>43</v>
      </c>
      <c r="AB123" s="1">
        <v>42432</v>
      </c>
      <c r="AC123" t="s">
        <v>2830</v>
      </c>
      <c r="AD123" t="s">
        <v>2830</v>
      </c>
      <c r="AE123" t="s">
        <v>43</v>
      </c>
      <c r="AF123" t="s">
        <v>57</v>
      </c>
    </row>
    <row r="124" spans="1:32" x14ac:dyDescent="0.3">
      <c r="A124" s="3">
        <v>139</v>
      </c>
      <c r="B124" s="3" t="s">
        <v>43</v>
      </c>
      <c r="C124" t="s">
        <v>1694</v>
      </c>
      <c r="D124" t="s">
        <v>1695</v>
      </c>
      <c r="E124" t="s">
        <v>1696</v>
      </c>
      <c r="F124" t="s">
        <v>1697</v>
      </c>
      <c r="G124" s="1">
        <v>43732</v>
      </c>
      <c r="H124">
        <v>2020</v>
      </c>
      <c r="I124" t="s">
        <v>2860</v>
      </c>
      <c r="K124">
        <v>666</v>
      </c>
      <c r="L124" t="s">
        <v>2947</v>
      </c>
      <c r="M124" t="s">
        <v>1698</v>
      </c>
      <c r="N124" t="s">
        <v>1699</v>
      </c>
      <c r="O124" t="s">
        <v>2830</v>
      </c>
      <c r="P124" t="s">
        <v>1700</v>
      </c>
      <c r="Q124" t="s">
        <v>1701</v>
      </c>
      <c r="R124" t="s">
        <v>1702</v>
      </c>
      <c r="S124" t="s">
        <v>1703</v>
      </c>
      <c r="T124" t="s">
        <v>1704</v>
      </c>
      <c r="U124" t="s">
        <v>1705</v>
      </c>
      <c r="V124" t="s">
        <v>1706</v>
      </c>
      <c r="W124" t="s">
        <v>2830</v>
      </c>
      <c r="X124">
        <v>31</v>
      </c>
      <c r="Z124">
        <v>46</v>
      </c>
      <c r="AA124" t="s">
        <v>43</v>
      </c>
      <c r="AB124" s="1">
        <v>43633</v>
      </c>
      <c r="AC124" t="s">
        <v>2830</v>
      </c>
      <c r="AD124" t="s">
        <v>2830</v>
      </c>
      <c r="AE124" t="s">
        <v>43</v>
      </c>
      <c r="AF124" t="s">
        <v>44</v>
      </c>
    </row>
    <row r="125" spans="1:32" x14ac:dyDescent="0.3">
      <c r="A125" s="4">
        <v>140</v>
      </c>
      <c r="B125" s="5" t="s">
        <v>43</v>
      </c>
      <c r="C125" t="s">
        <v>1707</v>
      </c>
      <c r="D125" t="s">
        <v>1708</v>
      </c>
      <c r="E125" t="s">
        <v>1709</v>
      </c>
      <c r="F125" t="s">
        <v>1710</v>
      </c>
      <c r="G125" s="1">
        <v>44909</v>
      </c>
      <c r="H125">
        <v>2022</v>
      </c>
      <c r="I125" t="s">
        <v>2830</v>
      </c>
      <c r="K125">
        <v>316</v>
      </c>
      <c r="L125" t="s">
        <v>2948</v>
      </c>
      <c r="M125" t="s">
        <v>1711</v>
      </c>
      <c r="N125" t="s">
        <v>2830</v>
      </c>
      <c r="O125" t="s">
        <v>1712</v>
      </c>
      <c r="P125" t="s">
        <v>1713</v>
      </c>
      <c r="Q125" t="s">
        <v>2830</v>
      </c>
      <c r="R125" t="s">
        <v>1714</v>
      </c>
      <c r="S125" t="s">
        <v>1715</v>
      </c>
      <c r="T125" t="s">
        <v>1716</v>
      </c>
      <c r="U125" t="s">
        <v>2830</v>
      </c>
      <c r="V125" t="s">
        <v>2830</v>
      </c>
      <c r="W125" t="s">
        <v>2830</v>
      </c>
      <c r="Z125">
        <v>30</v>
      </c>
      <c r="AA125" t="s">
        <v>43</v>
      </c>
      <c r="AB125" s="1">
        <v>44909</v>
      </c>
      <c r="AC125" t="s">
        <v>2830</v>
      </c>
      <c r="AD125" t="s">
        <v>2830</v>
      </c>
      <c r="AE125" t="s">
        <v>43</v>
      </c>
      <c r="AF125" t="s">
        <v>57</v>
      </c>
    </row>
    <row r="126" spans="1:32" x14ac:dyDescent="0.3">
      <c r="A126" s="3">
        <v>141</v>
      </c>
      <c r="B126" s="3" t="s">
        <v>43</v>
      </c>
      <c r="C126" t="s">
        <v>1717</v>
      </c>
      <c r="D126" t="s">
        <v>1718</v>
      </c>
      <c r="E126" t="s">
        <v>1719</v>
      </c>
      <c r="F126" t="s">
        <v>1720</v>
      </c>
      <c r="G126" s="1">
        <v>44530</v>
      </c>
      <c r="H126">
        <v>2021</v>
      </c>
      <c r="I126" t="s">
        <v>2830</v>
      </c>
      <c r="K126">
        <v>281</v>
      </c>
      <c r="L126" t="s">
        <v>2949</v>
      </c>
      <c r="M126" t="s">
        <v>1721</v>
      </c>
      <c r="N126" t="s">
        <v>1722</v>
      </c>
      <c r="O126" t="s">
        <v>1723</v>
      </c>
      <c r="P126" t="s">
        <v>1724</v>
      </c>
      <c r="Q126" t="s">
        <v>1725</v>
      </c>
      <c r="R126" t="s">
        <v>1726</v>
      </c>
      <c r="S126" t="s">
        <v>1727</v>
      </c>
      <c r="T126" t="s">
        <v>1728</v>
      </c>
      <c r="U126" t="s">
        <v>1729</v>
      </c>
      <c r="V126" t="s">
        <v>1730</v>
      </c>
      <c r="W126" t="s">
        <v>2830</v>
      </c>
      <c r="X126">
        <v>1</v>
      </c>
      <c r="Z126">
        <v>18</v>
      </c>
      <c r="AA126" t="s">
        <v>43</v>
      </c>
      <c r="AB126" s="1">
        <v>44530</v>
      </c>
      <c r="AC126" t="s">
        <v>2830</v>
      </c>
      <c r="AD126" t="s">
        <v>2830</v>
      </c>
      <c r="AE126" t="s">
        <v>43</v>
      </c>
      <c r="AF126" t="s">
        <v>57</v>
      </c>
    </row>
    <row r="127" spans="1:32" x14ac:dyDescent="0.3">
      <c r="A127" s="4">
        <v>142</v>
      </c>
      <c r="B127" s="5" t="s">
        <v>43</v>
      </c>
      <c r="C127" t="s">
        <v>1731</v>
      </c>
      <c r="D127" t="s">
        <v>1732</v>
      </c>
      <c r="E127" t="s">
        <v>1733</v>
      </c>
      <c r="F127" t="s">
        <v>1734</v>
      </c>
      <c r="G127" s="1">
        <v>43398</v>
      </c>
      <c r="H127">
        <v>2018</v>
      </c>
      <c r="I127" t="s">
        <v>2830</v>
      </c>
      <c r="K127">
        <v>1131</v>
      </c>
      <c r="L127" t="s">
        <v>2950</v>
      </c>
      <c r="M127" t="s">
        <v>1735</v>
      </c>
      <c r="N127" t="s">
        <v>1736</v>
      </c>
      <c r="O127" t="s">
        <v>1737</v>
      </c>
      <c r="P127" t="s">
        <v>1738</v>
      </c>
      <c r="Q127" t="s">
        <v>2830</v>
      </c>
      <c r="R127" t="s">
        <v>1739</v>
      </c>
      <c r="S127" t="s">
        <v>1740</v>
      </c>
      <c r="T127" t="s">
        <v>1741</v>
      </c>
      <c r="U127" t="s">
        <v>1742</v>
      </c>
      <c r="V127" t="s">
        <v>1743</v>
      </c>
      <c r="W127" t="s">
        <v>2830</v>
      </c>
      <c r="X127">
        <v>1</v>
      </c>
      <c r="Z127">
        <v>16</v>
      </c>
      <c r="AA127" t="s">
        <v>43</v>
      </c>
      <c r="AB127" s="1">
        <v>43398</v>
      </c>
      <c r="AC127" t="s">
        <v>2830</v>
      </c>
      <c r="AD127" t="s">
        <v>2830</v>
      </c>
      <c r="AE127" t="s">
        <v>43</v>
      </c>
      <c r="AF127" t="s">
        <v>57</v>
      </c>
    </row>
    <row r="128" spans="1:32" x14ac:dyDescent="0.3">
      <c r="A128" s="3">
        <v>143</v>
      </c>
      <c r="B128" s="3" t="s">
        <v>43</v>
      </c>
      <c r="C128" t="s">
        <v>1744</v>
      </c>
      <c r="D128" t="s">
        <v>1745</v>
      </c>
      <c r="E128" t="s">
        <v>1746</v>
      </c>
      <c r="F128" t="s">
        <v>1747</v>
      </c>
      <c r="G128" s="1">
        <v>44596</v>
      </c>
      <c r="H128">
        <v>2021</v>
      </c>
      <c r="I128" t="s">
        <v>2830</v>
      </c>
      <c r="K128">
        <v>82</v>
      </c>
      <c r="L128" t="s">
        <v>2838</v>
      </c>
      <c r="M128" t="s">
        <v>1748</v>
      </c>
      <c r="N128" t="s">
        <v>2830</v>
      </c>
      <c r="O128" t="s">
        <v>1749</v>
      </c>
      <c r="P128" t="s">
        <v>1750</v>
      </c>
      <c r="Q128" t="s">
        <v>2830</v>
      </c>
      <c r="R128" t="s">
        <v>1751</v>
      </c>
      <c r="S128" t="s">
        <v>2830</v>
      </c>
      <c r="T128" t="s">
        <v>1752</v>
      </c>
      <c r="U128" t="s">
        <v>1753</v>
      </c>
      <c r="V128" t="s">
        <v>1754</v>
      </c>
      <c r="W128" t="s">
        <v>2830</v>
      </c>
      <c r="X128">
        <v>1</v>
      </c>
      <c r="Z128">
        <v>20</v>
      </c>
      <c r="AA128" t="s">
        <v>43</v>
      </c>
      <c r="AB128" s="1">
        <v>44596</v>
      </c>
      <c r="AC128" t="s">
        <v>2830</v>
      </c>
      <c r="AD128" t="s">
        <v>2830</v>
      </c>
      <c r="AE128" t="s">
        <v>43</v>
      </c>
      <c r="AF128" t="s">
        <v>57</v>
      </c>
    </row>
    <row r="129" spans="1:32" x14ac:dyDescent="0.3">
      <c r="A129" s="4">
        <v>144</v>
      </c>
      <c r="B129" s="5" t="s">
        <v>43</v>
      </c>
      <c r="C129" t="s">
        <v>1755</v>
      </c>
      <c r="D129" t="s">
        <v>1756</v>
      </c>
      <c r="E129" t="s">
        <v>1757</v>
      </c>
      <c r="F129" t="s">
        <v>146</v>
      </c>
      <c r="G129" s="1">
        <v>44726</v>
      </c>
      <c r="H129">
        <v>2022</v>
      </c>
      <c r="I129" t="s">
        <v>2876</v>
      </c>
      <c r="K129">
        <v>61046</v>
      </c>
      <c r="L129" t="s">
        <v>2951</v>
      </c>
      <c r="M129" t="s">
        <v>1758</v>
      </c>
      <c r="N129" t="s">
        <v>148</v>
      </c>
      <c r="O129" t="s">
        <v>2830</v>
      </c>
      <c r="P129" t="s">
        <v>1759</v>
      </c>
      <c r="Q129" t="s">
        <v>1760</v>
      </c>
      <c r="R129" t="s">
        <v>1761</v>
      </c>
      <c r="S129" t="s">
        <v>1762</v>
      </c>
      <c r="T129" t="s">
        <v>1763</v>
      </c>
      <c r="U129" t="s">
        <v>1764</v>
      </c>
      <c r="V129" t="s">
        <v>1765</v>
      </c>
      <c r="W129" t="s">
        <v>2830</v>
      </c>
      <c r="X129">
        <v>1</v>
      </c>
      <c r="Z129">
        <v>48</v>
      </c>
      <c r="AA129" t="s">
        <v>156</v>
      </c>
      <c r="AB129" s="1">
        <v>44721</v>
      </c>
      <c r="AC129" t="s">
        <v>2830</v>
      </c>
      <c r="AD129" t="s">
        <v>2830</v>
      </c>
      <c r="AE129" t="s">
        <v>43</v>
      </c>
      <c r="AF129" t="s">
        <v>44</v>
      </c>
    </row>
    <row r="130" spans="1:32" x14ac:dyDescent="0.3">
      <c r="A130" s="3">
        <v>145</v>
      </c>
      <c r="B130" s="3" t="s">
        <v>43</v>
      </c>
      <c r="C130" t="s">
        <v>1766</v>
      </c>
      <c r="D130" t="s">
        <v>1767</v>
      </c>
      <c r="E130" t="s">
        <v>1768</v>
      </c>
      <c r="F130" t="s">
        <v>1769</v>
      </c>
      <c r="G130" s="1">
        <v>44498</v>
      </c>
      <c r="H130">
        <v>2021</v>
      </c>
      <c r="I130" t="s">
        <v>2830</v>
      </c>
      <c r="K130">
        <v>728</v>
      </c>
      <c r="L130" t="s">
        <v>2952</v>
      </c>
      <c r="M130" t="s">
        <v>1770</v>
      </c>
      <c r="N130" t="s">
        <v>2830</v>
      </c>
      <c r="O130" t="s">
        <v>1771</v>
      </c>
      <c r="P130" t="s">
        <v>1772</v>
      </c>
      <c r="Q130" t="s">
        <v>2830</v>
      </c>
      <c r="R130" t="s">
        <v>1773</v>
      </c>
      <c r="S130" t="s">
        <v>1774</v>
      </c>
      <c r="T130" t="s">
        <v>1775</v>
      </c>
      <c r="U130" t="s">
        <v>1776</v>
      </c>
      <c r="V130" t="s">
        <v>1777</v>
      </c>
      <c r="W130" t="s">
        <v>2830</v>
      </c>
      <c r="Z130">
        <v>21</v>
      </c>
      <c r="AA130" t="s">
        <v>43</v>
      </c>
      <c r="AB130" s="1">
        <v>44498</v>
      </c>
      <c r="AC130" t="s">
        <v>2830</v>
      </c>
      <c r="AD130" t="s">
        <v>2830</v>
      </c>
      <c r="AE130" t="s">
        <v>43</v>
      </c>
      <c r="AF130" t="s">
        <v>57</v>
      </c>
    </row>
    <row r="131" spans="1:32" x14ac:dyDescent="0.3">
      <c r="A131" s="4">
        <v>146</v>
      </c>
      <c r="B131" s="5" t="s">
        <v>43</v>
      </c>
      <c r="C131" t="s">
        <v>1778</v>
      </c>
      <c r="D131" t="s">
        <v>1779</v>
      </c>
      <c r="E131" t="s">
        <v>1780</v>
      </c>
      <c r="F131" t="s">
        <v>256</v>
      </c>
      <c r="G131" s="1">
        <v>44732</v>
      </c>
      <c r="H131">
        <v>2022</v>
      </c>
      <c r="I131" t="s">
        <v>2830</v>
      </c>
      <c r="K131">
        <v>1669</v>
      </c>
      <c r="L131" t="s">
        <v>2953</v>
      </c>
      <c r="M131" t="s">
        <v>1781</v>
      </c>
      <c r="N131" t="s">
        <v>258</v>
      </c>
      <c r="O131" t="s">
        <v>259</v>
      </c>
      <c r="P131" t="s">
        <v>1782</v>
      </c>
      <c r="Q131" t="s">
        <v>1783</v>
      </c>
      <c r="R131" t="s">
        <v>1784</v>
      </c>
      <c r="S131" t="s">
        <v>1785</v>
      </c>
      <c r="T131" t="s">
        <v>1786</v>
      </c>
      <c r="U131" t="s">
        <v>1787</v>
      </c>
      <c r="V131" t="s">
        <v>1788</v>
      </c>
      <c r="W131" t="s">
        <v>2830</v>
      </c>
      <c r="Z131">
        <v>59</v>
      </c>
      <c r="AA131" t="s">
        <v>156</v>
      </c>
      <c r="AB131" s="1">
        <v>44732</v>
      </c>
      <c r="AC131" t="s">
        <v>2830</v>
      </c>
      <c r="AD131" t="s">
        <v>2830</v>
      </c>
      <c r="AE131" t="s">
        <v>43</v>
      </c>
      <c r="AF131" t="s">
        <v>57</v>
      </c>
    </row>
    <row r="132" spans="1:32" x14ac:dyDescent="0.3">
      <c r="A132" s="3">
        <v>147</v>
      </c>
      <c r="B132" s="3" t="s">
        <v>43</v>
      </c>
      <c r="C132" t="s">
        <v>1789</v>
      </c>
      <c r="D132" t="s">
        <v>1790</v>
      </c>
      <c r="E132" t="s">
        <v>1791</v>
      </c>
      <c r="F132" t="s">
        <v>1792</v>
      </c>
      <c r="G132" s="1">
        <v>42474</v>
      </c>
      <c r="H132">
        <v>2015</v>
      </c>
      <c r="I132" t="s">
        <v>2830</v>
      </c>
      <c r="K132">
        <v>73</v>
      </c>
      <c r="L132" t="s">
        <v>2954</v>
      </c>
      <c r="M132" t="s">
        <v>1793</v>
      </c>
      <c r="N132" t="s">
        <v>2830</v>
      </c>
      <c r="O132" t="s">
        <v>1794</v>
      </c>
      <c r="P132" t="s">
        <v>1795</v>
      </c>
      <c r="Q132" t="s">
        <v>2830</v>
      </c>
      <c r="R132" t="s">
        <v>1796</v>
      </c>
      <c r="S132" t="s">
        <v>1797</v>
      </c>
      <c r="T132" t="s">
        <v>1798</v>
      </c>
      <c r="U132" t="s">
        <v>1799</v>
      </c>
      <c r="V132" t="s">
        <v>1800</v>
      </c>
      <c r="W132" t="s">
        <v>2830</v>
      </c>
      <c r="X132">
        <v>3</v>
      </c>
      <c r="Z132">
        <v>20</v>
      </c>
      <c r="AA132" t="s">
        <v>2830</v>
      </c>
      <c r="AB132" s="1">
        <v>42474</v>
      </c>
      <c r="AC132" t="s">
        <v>2830</v>
      </c>
      <c r="AD132" t="s">
        <v>2830</v>
      </c>
      <c r="AE132" t="s">
        <v>43</v>
      </c>
      <c r="AF132" t="s">
        <v>57</v>
      </c>
    </row>
    <row r="133" spans="1:32" x14ac:dyDescent="0.3">
      <c r="A133" s="4">
        <v>148</v>
      </c>
      <c r="B133" s="5" t="s">
        <v>43</v>
      </c>
      <c r="C133" t="s">
        <v>1801</v>
      </c>
      <c r="D133" t="s">
        <v>1802</v>
      </c>
      <c r="E133" t="s">
        <v>1803</v>
      </c>
      <c r="F133" t="s">
        <v>1804</v>
      </c>
      <c r="G133" s="1">
        <v>44181</v>
      </c>
      <c r="H133">
        <v>2020</v>
      </c>
      <c r="I133" t="s">
        <v>2830</v>
      </c>
      <c r="K133">
        <v>1</v>
      </c>
      <c r="L133" t="s">
        <v>2894</v>
      </c>
      <c r="M133" t="s">
        <v>1805</v>
      </c>
      <c r="N133" t="s">
        <v>1806</v>
      </c>
      <c r="O133" t="s">
        <v>1807</v>
      </c>
      <c r="P133" t="s">
        <v>1808</v>
      </c>
      <c r="Q133" t="s">
        <v>2830</v>
      </c>
      <c r="R133" t="s">
        <v>1809</v>
      </c>
      <c r="S133" t="s">
        <v>1810</v>
      </c>
      <c r="T133" t="s">
        <v>1811</v>
      </c>
      <c r="U133" t="s">
        <v>1812</v>
      </c>
      <c r="V133" t="s">
        <v>1813</v>
      </c>
      <c r="W133" t="s">
        <v>2830</v>
      </c>
      <c r="Z133">
        <v>12</v>
      </c>
      <c r="AA133" t="s">
        <v>43</v>
      </c>
      <c r="AB133" s="1">
        <v>44181</v>
      </c>
      <c r="AC133" t="s">
        <v>2830</v>
      </c>
      <c r="AD133" t="s">
        <v>2830</v>
      </c>
      <c r="AE133" t="s">
        <v>43</v>
      </c>
      <c r="AF133" t="s">
        <v>57</v>
      </c>
    </row>
    <row r="134" spans="1:32" x14ac:dyDescent="0.3">
      <c r="A134" s="3">
        <v>149</v>
      </c>
      <c r="B134" s="3" t="s">
        <v>43</v>
      </c>
      <c r="C134" t="s">
        <v>1814</v>
      </c>
      <c r="D134" t="s">
        <v>1815</v>
      </c>
      <c r="E134" t="s">
        <v>1816</v>
      </c>
      <c r="F134" t="s">
        <v>1817</v>
      </c>
      <c r="G134" s="1">
        <v>43706</v>
      </c>
      <c r="H134">
        <v>2019</v>
      </c>
      <c r="I134" t="s">
        <v>2830</v>
      </c>
      <c r="K134">
        <v>179</v>
      </c>
      <c r="L134" t="s">
        <v>2955</v>
      </c>
      <c r="M134" t="s">
        <v>1818</v>
      </c>
      <c r="N134" t="s">
        <v>1819</v>
      </c>
      <c r="O134" t="s">
        <v>1820</v>
      </c>
      <c r="P134" t="s">
        <v>1821</v>
      </c>
      <c r="Q134" t="s">
        <v>2830</v>
      </c>
      <c r="R134" t="s">
        <v>1822</v>
      </c>
      <c r="S134" t="s">
        <v>1823</v>
      </c>
      <c r="T134" t="s">
        <v>1824</v>
      </c>
      <c r="U134" t="s">
        <v>1825</v>
      </c>
      <c r="V134" t="s">
        <v>1826</v>
      </c>
      <c r="W134" t="s">
        <v>2830</v>
      </c>
      <c r="X134">
        <v>38</v>
      </c>
      <c r="Z134">
        <v>20</v>
      </c>
      <c r="AA134" t="s">
        <v>43</v>
      </c>
      <c r="AB134" s="1">
        <v>43706</v>
      </c>
      <c r="AC134" t="s">
        <v>2830</v>
      </c>
      <c r="AD134" t="s">
        <v>2830</v>
      </c>
      <c r="AE134" t="s">
        <v>43</v>
      </c>
      <c r="AF134" t="s">
        <v>57</v>
      </c>
    </row>
    <row r="135" spans="1:32" x14ac:dyDescent="0.3">
      <c r="A135" s="3">
        <v>151</v>
      </c>
      <c r="B135" s="3" t="s">
        <v>43</v>
      </c>
      <c r="C135" t="s">
        <v>1839</v>
      </c>
      <c r="D135" t="s">
        <v>1840</v>
      </c>
      <c r="E135" t="s">
        <v>1841</v>
      </c>
      <c r="F135" t="s">
        <v>1842</v>
      </c>
      <c r="G135" s="1">
        <v>44405</v>
      </c>
      <c r="H135">
        <v>2021</v>
      </c>
      <c r="I135" t="s">
        <v>2830</v>
      </c>
      <c r="K135">
        <v>4586</v>
      </c>
      <c r="L135" t="s">
        <v>2957</v>
      </c>
      <c r="M135" t="s">
        <v>1843</v>
      </c>
      <c r="N135" t="s">
        <v>1844</v>
      </c>
      <c r="O135" t="s">
        <v>1845</v>
      </c>
      <c r="P135" t="s">
        <v>1846</v>
      </c>
      <c r="Q135" t="s">
        <v>1847</v>
      </c>
      <c r="R135" t="s">
        <v>1848</v>
      </c>
      <c r="S135" t="s">
        <v>2830</v>
      </c>
      <c r="T135" t="s">
        <v>1849</v>
      </c>
      <c r="U135" t="s">
        <v>1850</v>
      </c>
      <c r="V135" t="s">
        <v>1851</v>
      </c>
      <c r="W135" t="s">
        <v>2830</v>
      </c>
      <c r="Z135">
        <v>21</v>
      </c>
      <c r="AA135" t="s">
        <v>2830</v>
      </c>
      <c r="AB135" s="1">
        <v>44405</v>
      </c>
      <c r="AC135" t="s">
        <v>2830</v>
      </c>
      <c r="AD135" t="s">
        <v>2830</v>
      </c>
      <c r="AE135" t="s">
        <v>43</v>
      </c>
      <c r="AF135" t="s">
        <v>57</v>
      </c>
    </row>
    <row r="136" spans="1:32" x14ac:dyDescent="0.3">
      <c r="A136" s="4">
        <v>152</v>
      </c>
      <c r="B136" s="5" t="s">
        <v>43</v>
      </c>
      <c r="C136" t="s">
        <v>1852</v>
      </c>
      <c r="D136" t="s">
        <v>1853</v>
      </c>
      <c r="E136" t="s">
        <v>1854</v>
      </c>
      <c r="F136" t="s">
        <v>1855</v>
      </c>
      <c r="G136" s="1">
        <v>44237</v>
      </c>
      <c r="H136">
        <v>2021</v>
      </c>
      <c r="I136" t="s">
        <v>2830</v>
      </c>
      <c r="K136">
        <v>1</v>
      </c>
      <c r="L136" t="s">
        <v>2883</v>
      </c>
      <c r="M136" t="s">
        <v>1856</v>
      </c>
      <c r="N136" t="s">
        <v>2830</v>
      </c>
      <c r="O136" t="s">
        <v>1857</v>
      </c>
      <c r="P136" t="s">
        <v>1858</v>
      </c>
      <c r="Q136" t="s">
        <v>1859</v>
      </c>
      <c r="R136" t="s">
        <v>1860</v>
      </c>
      <c r="S136" t="s">
        <v>1861</v>
      </c>
      <c r="T136" t="s">
        <v>1862</v>
      </c>
      <c r="U136" t="s">
        <v>1863</v>
      </c>
      <c r="V136" t="s">
        <v>1864</v>
      </c>
      <c r="W136" t="s">
        <v>2830</v>
      </c>
      <c r="Z136">
        <v>25</v>
      </c>
      <c r="AA136" t="s">
        <v>43</v>
      </c>
      <c r="AB136" s="1">
        <v>44237</v>
      </c>
      <c r="AC136" t="s">
        <v>2830</v>
      </c>
      <c r="AD136" t="s">
        <v>2830</v>
      </c>
      <c r="AE136" t="s">
        <v>43</v>
      </c>
      <c r="AF136" t="s">
        <v>57</v>
      </c>
    </row>
    <row r="137" spans="1:32" x14ac:dyDescent="0.3">
      <c r="A137" s="4">
        <v>154</v>
      </c>
      <c r="B137" s="5" t="s">
        <v>43</v>
      </c>
      <c r="C137" t="s">
        <v>1877</v>
      </c>
      <c r="D137" t="s">
        <v>1878</v>
      </c>
      <c r="E137" t="s">
        <v>1879</v>
      </c>
      <c r="F137" t="s">
        <v>1880</v>
      </c>
      <c r="G137" s="1">
        <v>43676</v>
      </c>
      <c r="H137">
        <v>2019</v>
      </c>
      <c r="I137" t="s">
        <v>2959</v>
      </c>
      <c r="J137">
        <v>4</v>
      </c>
      <c r="K137">
        <v>32</v>
      </c>
      <c r="L137" t="s">
        <v>2960</v>
      </c>
      <c r="M137" t="s">
        <v>1881</v>
      </c>
      <c r="N137" t="s">
        <v>1882</v>
      </c>
      <c r="O137" t="s">
        <v>2830</v>
      </c>
      <c r="P137" t="s">
        <v>1883</v>
      </c>
      <c r="Q137" t="s">
        <v>2830</v>
      </c>
      <c r="R137" t="s">
        <v>1884</v>
      </c>
      <c r="S137" t="s">
        <v>2830</v>
      </c>
      <c r="T137" t="s">
        <v>1885</v>
      </c>
      <c r="U137" t="s">
        <v>1886</v>
      </c>
      <c r="V137" t="s">
        <v>1887</v>
      </c>
      <c r="W137" t="s">
        <v>2830</v>
      </c>
      <c r="X137">
        <v>4</v>
      </c>
      <c r="Z137">
        <v>20</v>
      </c>
      <c r="AA137" t="s">
        <v>43</v>
      </c>
      <c r="AB137" s="1">
        <v>43676</v>
      </c>
      <c r="AC137" t="s">
        <v>2830</v>
      </c>
      <c r="AD137" t="s">
        <v>2830</v>
      </c>
      <c r="AE137" t="s">
        <v>43</v>
      </c>
      <c r="AF137" t="s">
        <v>1838</v>
      </c>
    </row>
    <row r="138" spans="1:32" x14ac:dyDescent="0.3">
      <c r="A138" s="3">
        <v>155</v>
      </c>
      <c r="B138" s="3" t="s">
        <v>43</v>
      </c>
      <c r="C138" t="s">
        <v>1888</v>
      </c>
      <c r="D138" t="s">
        <v>1889</v>
      </c>
      <c r="E138" t="s">
        <v>1890</v>
      </c>
      <c r="F138" t="s">
        <v>1891</v>
      </c>
      <c r="G138" s="1">
        <v>44874</v>
      </c>
      <c r="H138">
        <v>2022</v>
      </c>
      <c r="I138" t="s">
        <v>2830</v>
      </c>
      <c r="K138">
        <v>1</v>
      </c>
      <c r="L138" t="s">
        <v>2833</v>
      </c>
      <c r="M138" t="s">
        <v>1892</v>
      </c>
      <c r="N138" t="s">
        <v>2830</v>
      </c>
      <c r="O138" t="s">
        <v>1893</v>
      </c>
      <c r="P138" t="s">
        <v>1894</v>
      </c>
      <c r="Q138" t="s">
        <v>2830</v>
      </c>
      <c r="R138" t="s">
        <v>1895</v>
      </c>
      <c r="S138" t="s">
        <v>1896</v>
      </c>
      <c r="T138" t="s">
        <v>1897</v>
      </c>
      <c r="U138" t="s">
        <v>1898</v>
      </c>
      <c r="V138" t="s">
        <v>1899</v>
      </c>
      <c r="W138" t="s">
        <v>2830</v>
      </c>
      <c r="Z138">
        <v>7</v>
      </c>
      <c r="AA138" t="s">
        <v>43</v>
      </c>
      <c r="AB138" s="1">
        <v>44874</v>
      </c>
      <c r="AC138" t="s">
        <v>2830</v>
      </c>
      <c r="AD138" t="s">
        <v>2830</v>
      </c>
      <c r="AE138" t="s">
        <v>43</v>
      </c>
      <c r="AF138" t="s">
        <v>57</v>
      </c>
    </row>
    <row r="139" spans="1:32" x14ac:dyDescent="0.3">
      <c r="A139" s="3">
        <v>157</v>
      </c>
      <c r="B139" s="3" t="s">
        <v>43</v>
      </c>
      <c r="C139" t="s">
        <v>1912</v>
      </c>
      <c r="D139" t="s">
        <v>1913</v>
      </c>
      <c r="E139" t="s">
        <v>1914</v>
      </c>
      <c r="F139" t="s">
        <v>1915</v>
      </c>
      <c r="G139" s="1">
        <v>42579</v>
      </c>
      <c r="H139">
        <v>2016</v>
      </c>
      <c r="I139" t="s">
        <v>2830</v>
      </c>
      <c r="K139">
        <v>1</v>
      </c>
      <c r="L139" t="s">
        <v>2841</v>
      </c>
      <c r="M139" t="s">
        <v>1916</v>
      </c>
      <c r="N139" t="s">
        <v>2830</v>
      </c>
      <c r="O139" t="s">
        <v>1917</v>
      </c>
      <c r="P139" t="s">
        <v>1918</v>
      </c>
      <c r="Q139" t="s">
        <v>2830</v>
      </c>
      <c r="R139" t="s">
        <v>1919</v>
      </c>
      <c r="S139" t="s">
        <v>1920</v>
      </c>
      <c r="T139" t="s">
        <v>1921</v>
      </c>
      <c r="U139" t="s">
        <v>1922</v>
      </c>
      <c r="V139" t="s">
        <v>1923</v>
      </c>
      <c r="W139" t="s">
        <v>2830</v>
      </c>
      <c r="X139">
        <v>1</v>
      </c>
      <c r="Z139">
        <v>11</v>
      </c>
      <c r="AA139" t="s">
        <v>43</v>
      </c>
      <c r="AB139" s="1">
        <v>42579</v>
      </c>
      <c r="AC139" t="s">
        <v>2830</v>
      </c>
      <c r="AD139" t="s">
        <v>2830</v>
      </c>
      <c r="AE139" t="s">
        <v>43</v>
      </c>
      <c r="AF139" t="s">
        <v>57</v>
      </c>
    </row>
    <row r="140" spans="1:32" x14ac:dyDescent="0.3">
      <c r="A140" s="4">
        <v>158</v>
      </c>
      <c r="B140" s="5" t="s">
        <v>43</v>
      </c>
      <c r="C140" t="s">
        <v>1924</v>
      </c>
      <c r="D140" t="s">
        <v>1925</v>
      </c>
      <c r="E140" t="s">
        <v>1926</v>
      </c>
      <c r="F140" t="s">
        <v>1927</v>
      </c>
      <c r="G140" s="1">
        <v>44760</v>
      </c>
      <c r="H140">
        <v>2022</v>
      </c>
      <c r="I140" t="s">
        <v>2830</v>
      </c>
      <c r="K140">
        <v>1</v>
      </c>
      <c r="L140" t="s">
        <v>2962</v>
      </c>
      <c r="M140" t="s">
        <v>1928</v>
      </c>
      <c r="N140" t="s">
        <v>2830</v>
      </c>
      <c r="O140" t="s">
        <v>1929</v>
      </c>
      <c r="P140" t="s">
        <v>1930</v>
      </c>
      <c r="Q140" t="s">
        <v>1931</v>
      </c>
      <c r="R140" t="s">
        <v>1932</v>
      </c>
      <c r="S140" t="s">
        <v>2830</v>
      </c>
      <c r="T140" t="s">
        <v>1933</v>
      </c>
      <c r="U140" t="s">
        <v>1934</v>
      </c>
      <c r="V140" t="s">
        <v>1935</v>
      </c>
      <c r="W140" t="s">
        <v>2830</v>
      </c>
      <c r="X140">
        <v>1</v>
      </c>
      <c r="Z140">
        <v>27</v>
      </c>
      <c r="AA140" t="s">
        <v>43</v>
      </c>
      <c r="AB140" s="1">
        <v>44760</v>
      </c>
      <c r="AC140" t="s">
        <v>2830</v>
      </c>
      <c r="AD140" t="s">
        <v>2830</v>
      </c>
      <c r="AE140" t="s">
        <v>43</v>
      </c>
      <c r="AF140" t="s">
        <v>57</v>
      </c>
    </row>
    <row r="141" spans="1:32" x14ac:dyDescent="0.3">
      <c r="A141" s="3">
        <v>159</v>
      </c>
      <c r="B141" s="3" t="s">
        <v>43</v>
      </c>
      <c r="C141" t="s">
        <v>1936</v>
      </c>
      <c r="D141" t="s">
        <v>1937</v>
      </c>
      <c r="E141" t="s">
        <v>1938</v>
      </c>
      <c r="F141" t="s">
        <v>1939</v>
      </c>
      <c r="G141" s="1">
        <v>42705</v>
      </c>
      <c r="H141">
        <v>2016</v>
      </c>
      <c r="I141" t="s">
        <v>2830</v>
      </c>
      <c r="K141">
        <v>1</v>
      </c>
      <c r="L141" t="s">
        <v>2894</v>
      </c>
      <c r="M141" t="s">
        <v>1940</v>
      </c>
      <c r="N141" t="s">
        <v>2830</v>
      </c>
      <c r="O141" t="s">
        <v>1941</v>
      </c>
      <c r="P141" t="s">
        <v>1942</v>
      </c>
      <c r="Q141" t="s">
        <v>2830</v>
      </c>
      <c r="R141" t="s">
        <v>1943</v>
      </c>
      <c r="S141" t="s">
        <v>1944</v>
      </c>
      <c r="T141" t="s">
        <v>1945</v>
      </c>
      <c r="U141" t="s">
        <v>1946</v>
      </c>
      <c r="V141" t="s">
        <v>1947</v>
      </c>
      <c r="W141" t="s">
        <v>2830</v>
      </c>
      <c r="X141">
        <v>2</v>
      </c>
      <c r="Z141">
        <v>3</v>
      </c>
      <c r="AA141" t="s">
        <v>43</v>
      </c>
      <c r="AB141" s="1">
        <v>42705</v>
      </c>
      <c r="AC141" t="s">
        <v>2830</v>
      </c>
      <c r="AD141" t="s">
        <v>2830</v>
      </c>
      <c r="AE141" t="s">
        <v>43</v>
      </c>
      <c r="AF141" t="s">
        <v>57</v>
      </c>
    </row>
    <row r="142" spans="1:32" x14ac:dyDescent="0.3">
      <c r="A142" s="4">
        <v>162</v>
      </c>
      <c r="B142" s="5" t="s">
        <v>43</v>
      </c>
      <c r="C142" t="s">
        <v>1972</v>
      </c>
      <c r="D142" t="s">
        <v>1973</v>
      </c>
      <c r="E142" t="s">
        <v>1974</v>
      </c>
      <c r="F142" t="s">
        <v>1975</v>
      </c>
      <c r="G142" s="1">
        <v>43864</v>
      </c>
      <c r="H142">
        <v>2019</v>
      </c>
      <c r="I142" t="s">
        <v>2830</v>
      </c>
      <c r="K142">
        <v>379</v>
      </c>
      <c r="L142" t="s">
        <v>2965</v>
      </c>
      <c r="M142" t="s">
        <v>1976</v>
      </c>
      <c r="N142" t="s">
        <v>2830</v>
      </c>
      <c r="O142" t="s">
        <v>1977</v>
      </c>
      <c r="P142" t="s">
        <v>1978</v>
      </c>
      <c r="Q142" t="s">
        <v>2830</v>
      </c>
      <c r="R142" t="s">
        <v>1979</v>
      </c>
      <c r="S142" t="s">
        <v>1980</v>
      </c>
      <c r="T142" t="s">
        <v>2830</v>
      </c>
      <c r="U142" t="s">
        <v>1981</v>
      </c>
      <c r="V142" t="s">
        <v>1982</v>
      </c>
      <c r="W142" t="s">
        <v>2830</v>
      </c>
      <c r="X142">
        <v>13</v>
      </c>
      <c r="Z142">
        <v>14</v>
      </c>
      <c r="AA142" t="s">
        <v>43</v>
      </c>
      <c r="AB142" s="1">
        <v>43864</v>
      </c>
      <c r="AC142" t="s">
        <v>2830</v>
      </c>
      <c r="AD142" t="s">
        <v>2830</v>
      </c>
      <c r="AE142" t="s">
        <v>43</v>
      </c>
      <c r="AF142" t="s">
        <v>57</v>
      </c>
    </row>
    <row r="143" spans="1:32" x14ac:dyDescent="0.3">
      <c r="A143" s="3">
        <v>163</v>
      </c>
      <c r="B143" s="3" t="s">
        <v>43</v>
      </c>
      <c r="C143" t="s">
        <v>1983</v>
      </c>
      <c r="D143" t="s">
        <v>1984</v>
      </c>
      <c r="E143" t="s">
        <v>1985</v>
      </c>
      <c r="F143" t="s">
        <v>1986</v>
      </c>
      <c r="G143" s="1">
        <v>44692</v>
      </c>
      <c r="H143">
        <v>2022</v>
      </c>
      <c r="I143" t="s">
        <v>2830</v>
      </c>
      <c r="K143">
        <v>969</v>
      </c>
      <c r="L143" t="s">
        <v>2966</v>
      </c>
      <c r="M143" t="s">
        <v>1987</v>
      </c>
      <c r="N143" t="s">
        <v>1988</v>
      </c>
      <c r="O143" t="s">
        <v>1989</v>
      </c>
      <c r="P143" t="s">
        <v>1990</v>
      </c>
      <c r="Q143" t="s">
        <v>1991</v>
      </c>
      <c r="R143" t="s">
        <v>1992</v>
      </c>
      <c r="S143" t="s">
        <v>1993</v>
      </c>
      <c r="T143" t="s">
        <v>1994</v>
      </c>
      <c r="U143" t="s">
        <v>1995</v>
      </c>
      <c r="V143" t="s">
        <v>1996</v>
      </c>
      <c r="W143" t="s">
        <v>2830</v>
      </c>
      <c r="Z143">
        <v>22</v>
      </c>
      <c r="AA143" t="s">
        <v>43</v>
      </c>
      <c r="AB143" s="1">
        <v>44692</v>
      </c>
      <c r="AC143" t="s">
        <v>2830</v>
      </c>
      <c r="AD143" t="s">
        <v>2830</v>
      </c>
      <c r="AE143" t="s">
        <v>43</v>
      </c>
      <c r="AF143" t="s">
        <v>57</v>
      </c>
    </row>
    <row r="144" spans="1:32" x14ac:dyDescent="0.3">
      <c r="A144" s="3">
        <v>165</v>
      </c>
      <c r="B144" s="3" t="s">
        <v>43</v>
      </c>
      <c r="C144" t="s">
        <v>2009</v>
      </c>
      <c r="D144" t="s">
        <v>2010</v>
      </c>
      <c r="E144" t="s">
        <v>2011</v>
      </c>
      <c r="F144" t="s">
        <v>2012</v>
      </c>
      <c r="G144" s="1">
        <v>43415</v>
      </c>
      <c r="H144">
        <v>2018</v>
      </c>
      <c r="I144" t="s">
        <v>2830</v>
      </c>
      <c r="K144">
        <v>1</v>
      </c>
      <c r="L144" t="s">
        <v>2833</v>
      </c>
      <c r="M144" t="s">
        <v>2013</v>
      </c>
      <c r="N144" t="s">
        <v>2830</v>
      </c>
      <c r="O144" t="s">
        <v>2014</v>
      </c>
      <c r="P144" t="s">
        <v>2015</v>
      </c>
      <c r="Q144" t="s">
        <v>2830</v>
      </c>
      <c r="R144" t="s">
        <v>2016</v>
      </c>
      <c r="S144" t="s">
        <v>2830</v>
      </c>
      <c r="T144" t="s">
        <v>2017</v>
      </c>
      <c r="U144" t="s">
        <v>2018</v>
      </c>
      <c r="V144" t="s">
        <v>2019</v>
      </c>
      <c r="W144" t="s">
        <v>2830</v>
      </c>
      <c r="X144">
        <v>1</v>
      </c>
      <c r="Z144">
        <v>14</v>
      </c>
      <c r="AA144" t="s">
        <v>43</v>
      </c>
      <c r="AB144" s="1">
        <v>43415</v>
      </c>
      <c r="AC144" t="s">
        <v>2830</v>
      </c>
      <c r="AD144" t="s">
        <v>2830</v>
      </c>
      <c r="AE144" t="s">
        <v>43</v>
      </c>
      <c r="AF144" t="s">
        <v>57</v>
      </c>
    </row>
    <row r="145" spans="1:32" x14ac:dyDescent="0.3">
      <c r="A145" s="4">
        <v>166</v>
      </c>
      <c r="B145" s="5" t="s">
        <v>43</v>
      </c>
      <c r="C145" t="s">
        <v>2020</v>
      </c>
      <c r="D145" t="s">
        <v>2021</v>
      </c>
      <c r="E145" t="s">
        <v>2022</v>
      </c>
      <c r="F145" t="s">
        <v>146</v>
      </c>
      <c r="G145" s="1">
        <v>44130</v>
      </c>
      <c r="H145">
        <v>2020</v>
      </c>
      <c r="I145" t="s">
        <v>2883</v>
      </c>
      <c r="K145">
        <v>190403</v>
      </c>
      <c r="L145" t="s">
        <v>2967</v>
      </c>
      <c r="M145" t="s">
        <v>2023</v>
      </c>
      <c r="N145" t="s">
        <v>148</v>
      </c>
      <c r="O145" t="s">
        <v>2830</v>
      </c>
      <c r="P145" t="s">
        <v>2024</v>
      </c>
      <c r="Q145" t="s">
        <v>2025</v>
      </c>
      <c r="R145" t="s">
        <v>2026</v>
      </c>
      <c r="S145" t="s">
        <v>2027</v>
      </c>
      <c r="T145" t="s">
        <v>2028</v>
      </c>
      <c r="U145" t="s">
        <v>2029</v>
      </c>
      <c r="V145" t="s">
        <v>2030</v>
      </c>
      <c r="W145" t="s">
        <v>2830</v>
      </c>
      <c r="X145">
        <v>9</v>
      </c>
      <c r="Z145">
        <v>29</v>
      </c>
      <c r="AA145" t="s">
        <v>156</v>
      </c>
      <c r="AB145" s="1">
        <v>44123</v>
      </c>
      <c r="AC145" t="s">
        <v>2830</v>
      </c>
      <c r="AD145" t="s">
        <v>2830</v>
      </c>
      <c r="AE145" t="s">
        <v>43</v>
      </c>
      <c r="AF145" t="s">
        <v>44</v>
      </c>
    </row>
    <row r="146" spans="1:32" x14ac:dyDescent="0.3">
      <c r="A146" s="3">
        <v>167</v>
      </c>
      <c r="B146" s="3" t="s">
        <v>43</v>
      </c>
      <c r="C146" t="s">
        <v>2031</v>
      </c>
      <c r="D146" t="s">
        <v>2032</v>
      </c>
      <c r="E146" t="s">
        <v>2033</v>
      </c>
      <c r="F146" t="s">
        <v>2034</v>
      </c>
      <c r="G146" s="1">
        <v>44026</v>
      </c>
      <c r="H146">
        <v>2020</v>
      </c>
      <c r="I146" t="s">
        <v>2830</v>
      </c>
      <c r="K146">
        <v>1092</v>
      </c>
      <c r="L146" t="s">
        <v>2937</v>
      </c>
      <c r="M146" t="s">
        <v>2035</v>
      </c>
      <c r="N146" t="s">
        <v>2036</v>
      </c>
      <c r="O146" t="s">
        <v>2037</v>
      </c>
      <c r="P146" t="s">
        <v>2038</v>
      </c>
      <c r="Q146" t="s">
        <v>2830</v>
      </c>
      <c r="R146" t="s">
        <v>2039</v>
      </c>
      <c r="S146" t="s">
        <v>2040</v>
      </c>
      <c r="T146" t="s">
        <v>2041</v>
      </c>
      <c r="U146" t="s">
        <v>2042</v>
      </c>
      <c r="V146" t="s">
        <v>2043</v>
      </c>
      <c r="W146" t="s">
        <v>2830</v>
      </c>
      <c r="X146">
        <v>14</v>
      </c>
      <c r="Z146">
        <v>43</v>
      </c>
      <c r="AA146" t="s">
        <v>43</v>
      </c>
      <c r="AB146" s="1">
        <v>44026</v>
      </c>
      <c r="AC146" t="s">
        <v>2830</v>
      </c>
      <c r="AD146" t="s">
        <v>2830</v>
      </c>
      <c r="AE146" t="s">
        <v>43</v>
      </c>
      <c r="AF146" t="s">
        <v>57</v>
      </c>
    </row>
    <row r="147" spans="1:32" x14ac:dyDescent="0.3">
      <c r="A147" s="3">
        <v>169</v>
      </c>
      <c r="B147" s="3" t="s">
        <v>43</v>
      </c>
      <c r="C147" t="s">
        <v>2056</v>
      </c>
      <c r="D147" t="s">
        <v>2057</v>
      </c>
      <c r="E147" t="s">
        <v>2058</v>
      </c>
      <c r="F147" t="s">
        <v>2059</v>
      </c>
      <c r="G147" s="1">
        <v>43027</v>
      </c>
      <c r="H147">
        <v>2017</v>
      </c>
      <c r="I147" t="s">
        <v>2830</v>
      </c>
      <c r="K147">
        <v>1</v>
      </c>
      <c r="L147" t="s">
        <v>2833</v>
      </c>
      <c r="M147" t="s">
        <v>2060</v>
      </c>
      <c r="N147" t="s">
        <v>2830</v>
      </c>
      <c r="O147" t="s">
        <v>2061</v>
      </c>
      <c r="P147" t="s">
        <v>2062</v>
      </c>
      <c r="Q147" t="s">
        <v>2830</v>
      </c>
      <c r="R147" t="s">
        <v>2063</v>
      </c>
      <c r="S147" t="s">
        <v>2064</v>
      </c>
      <c r="T147" t="s">
        <v>2065</v>
      </c>
      <c r="U147" t="s">
        <v>2066</v>
      </c>
      <c r="V147" t="s">
        <v>2067</v>
      </c>
      <c r="W147" t="s">
        <v>2830</v>
      </c>
      <c r="X147">
        <v>2</v>
      </c>
      <c r="Z147">
        <v>22</v>
      </c>
      <c r="AA147" t="s">
        <v>43</v>
      </c>
      <c r="AB147" s="1">
        <v>43027</v>
      </c>
      <c r="AC147" t="s">
        <v>2830</v>
      </c>
      <c r="AD147" t="s">
        <v>2830</v>
      </c>
      <c r="AE147" t="s">
        <v>43</v>
      </c>
      <c r="AF147" t="s">
        <v>57</v>
      </c>
    </row>
    <row r="148" spans="1:32" x14ac:dyDescent="0.3">
      <c r="A148" s="4">
        <v>170</v>
      </c>
      <c r="B148" s="5" t="s">
        <v>43</v>
      </c>
      <c r="C148" t="s">
        <v>2068</v>
      </c>
      <c r="D148" t="s">
        <v>2069</v>
      </c>
      <c r="E148" t="s">
        <v>2070</v>
      </c>
      <c r="F148" t="s">
        <v>2071</v>
      </c>
      <c r="G148" s="1">
        <v>44720</v>
      </c>
      <c r="H148">
        <v>2022</v>
      </c>
      <c r="I148" t="s">
        <v>2830</v>
      </c>
      <c r="K148">
        <v>577</v>
      </c>
      <c r="L148" t="s">
        <v>2969</v>
      </c>
      <c r="M148" t="s">
        <v>2072</v>
      </c>
      <c r="N148" t="s">
        <v>2073</v>
      </c>
      <c r="O148" t="s">
        <v>2074</v>
      </c>
      <c r="P148" t="s">
        <v>2075</v>
      </c>
      <c r="Q148" t="s">
        <v>2830</v>
      </c>
      <c r="R148" t="s">
        <v>2076</v>
      </c>
      <c r="S148" t="s">
        <v>2077</v>
      </c>
      <c r="T148" t="s">
        <v>2078</v>
      </c>
      <c r="U148" t="s">
        <v>2830</v>
      </c>
      <c r="V148" t="s">
        <v>2830</v>
      </c>
      <c r="W148" t="s">
        <v>2830</v>
      </c>
      <c r="Z148">
        <v>23</v>
      </c>
      <c r="AA148" t="s">
        <v>43</v>
      </c>
      <c r="AB148" s="1">
        <v>44720</v>
      </c>
      <c r="AC148" t="s">
        <v>2830</v>
      </c>
      <c r="AD148" t="s">
        <v>2830</v>
      </c>
      <c r="AE148" t="s">
        <v>43</v>
      </c>
      <c r="AF148" t="s">
        <v>57</v>
      </c>
    </row>
    <row r="149" spans="1:32" x14ac:dyDescent="0.3">
      <c r="A149" s="3">
        <v>171</v>
      </c>
      <c r="B149" s="3" t="s">
        <v>43</v>
      </c>
      <c r="C149" t="s">
        <v>2079</v>
      </c>
      <c r="D149" t="s">
        <v>2080</v>
      </c>
      <c r="E149" t="s">
        <v>2081</v>
      </c>
      <c r="F149" t="s">
        <v>2082</v>
      </c>
      <c r="G149" s="1">
        <v>44518</v>
      </c>
      <c r="H149">
        <v>2021</v>
      </c>
      <c r="I149" t="s">
        <v>2830</v>
      </c>
      <c r="K149">
        <v>204</v>
      </c>
      <c r="L149" t="s">
        <v>2970</v>
      </c>
      <c r="M149" t="s">
        <v>2083</v>
      </c>
      <c r="N149" t="s">
        <v>2830</v>
      </c>
      <c r="O149" t="s">
        <v>2084</v>
      </c>
      <c r="P149" t="s">
        <v>2085</v>
      </c>
      <c r="Q149" t="s">
        <v>2830</v>
      </c>
      <c r="R149" t="s">
        <v>2086</v>
      </c>
      <c r="S149" t="s">
        <v>2087</v>
      </c>
      <c r="T149" t="s">
        <v>2088</v>
      </c>
      <c r="U149" t="s">
        <v>2089</v>
      </c>
      <c r="V149" t="s">
        <v>2090</v>
      </c>
      <c r="W149" t="s">
        <v>2830</v>
      </c>
      <c r="Z149">
        <v>7</v>
      </c>
      <c r="AA149" t="s">
        <v>43</v>
      </c>
      <c r="AB149" s="1">
        <v>44518</v>
      </c>
      <c r="AC149" t="s">
        <v>2830</v>
      </c>
      <c r="AD149" t="s">
        <v>2830</v>
      </c>
      <c r="AE149" t="s">
        <v>43</v>
      </c>
      <c r="AF149" t="s">
        <v>57</v>
      </c>
    </row>
    <row r="150" spans="1:32" x14ac:dyDescent="0.3">
      <c r="A150" s="4">
        <v>172</v>
      </c>
      <c r="B150" s="5" t="s">
        <v>43</v>
      </c>
      <c r="C150" t="s">
        <v>2091</v>
      </c>
      <c r="D150" t="s">
        <v>2092</v>
      </c>
      <c r="E150" t="s">
        <v>2093</v>
      </c>
      <c r="F150" t="s">
        <v>146</v>
      </c>
      <c r="G150" s="1">
        <v>43747</v>
      </c>
      <c r="H150">
        <v>2019</v>
      </c>
      <c r="I150" t="s">
        <v>2887</v>
      </c>
      <c r="K150">
        <v>142692</v>
      </c>
      <c r="L150" t="s">
        <v>2971</v>
      </c>
      <c r="M150" t="s">
        <v>2094</v>
      </c>
      <c r="N150" t="s">
        <v>148</v>
      </c>
      <c r="O150" t="s">
        <v>2830</v>
      </c>
      <c r="P150" t="s">
        <v>2095</v>
      </c>
      <c r="Q150" t="s">
        <v>2096</v>
      </c>
      <c r="R150" t="s">
        <v>2097</v>
      </c>
      <c r="S150" t="s">
        <v>2098</v>
      </c>
      <c r="T150" t="s">
        <v>2099</v>
      </c>
      <c r="U150" t="s">
        <v>2100</v>
      </c>
      <c r="V150" t="s">
        <v>2101</v>
      </c>
      <c r="W150" t="s">
        <v>2830</v>
      </c>
      <c r="X150">
        <v>9</v>
      </c>
      <c r="Z150">
        <v>28</v>
      </c>
      <c r="AA150" t="s">
        <v>156</v>
      </c>
      <c r="AB150" s="1">
        <v>43738</v>
      </c>
      <c r="AC150" t="s">
        <v>2830</v>
      </c>
      <c r="AD150" t="s">
        <v>2830</v>
      </c>
      <c r="AE150" t="s">
        <v>43</v>
      </c>
      <c r="AF150" t="s">
        <v>44</v>
      </c>
    </row>
    <row r="151" spans="1:32" x14ac:dyDescent="0.3">
      <c r="A151" s="3">
        <v>173</v>
      </c>
      <c r="B151" s="3" t="s">
        <v>43</v>
      </c>
      <c r="C151" t="s">
        <v>2102</v>
      </c>
      <c r="D151" t="s">
        <v>1756</v>
      </c>
      <c r="E151" t="s">
        <v>1757</v>
      </c>
      <c r="F151" t="s">
        <v>146</v>
      </c>
      <c r="G151" s="1">
        <v>44476</v>
      </c>
      <c r="H151">
        <v>2021</v>
      </c>
      <c r="I151" t="s">
        <v>2839</v>
      </c>
      <c r="K151">
        <v>135266</v>
      </c>
      <c r="L151" t="s">
        <v>2972</v>
      </c>
      <c r="M151" t="s">
        <v>2103</v>
      </c>
      <c r="N151" t="s">
        <v>148</v>
      </c>
      <c r="O151" t="s">
        <v>2830</v>
      </c>
      <c r="P151" t="s">
        <v>2104</v>
      </c>
      <c r="Q151" t="s">
        <v>1760</v>
      </c>
      <c r="R151" t="s">
        <v>2105</v>
      </c>
      <c r="S151" t="s">
        <v>2106</v>
      </c>
      <c r="T151" t="s">
        <v>2107</v>
      </c>
      <c r="U151" t="s">
        <v>2108</v>
      </c>
      <c r="V151" t="s">
        <v>2109</v>
      </c>
      <c r="W151" t="s">
        <v>2830</v>
      </c>
      <c r="X151">
        <v>2</v>
      </c>
      <c r="Z151">
        <v>33</v>
      </c>
      <c r="AA151" t="s">
        <v>156</v>
      </c>
      <c r="AB151" s="1">
        <v>44466</v>
      </c>
      <c r="AC151" t="s">
        <v>2830</v>
      </c>
      <c r="AD151" t="s">
        <v>2830</v>
      </c>
      <c r="AE151" t="s">
        <v>43</v>
      </c>
      <c r="AF151" t="s">
        <v>44</v>
      </c>
    </row>
    <row r="152" spans="1:32" x14ac:dyDescent="0.3">
      <c r="A152" s="4">
        <v>174</v>
      </c>
      <c r="B152" s="5" t="s">
        <v>43</v>
      </c>
      <c r="C152" t="s">
        <v>2110</v>
      </c>
      <c r="D152" t="s">
        <v>2111</v>
      </c>
      <c r="E152" t="s">
        <v>2112</v>
      </c>
      <c r="F152" t="s">
        <v>2113</v>
      </c>
      <c r="G152" s="1">
        <v>43899</v>
      </c>
      <c r="H152">
        <v>2019</v>
      </c>
      <c r="I152" t="s">
        <v>2830</v>
      </c>
      <c r="K152">
        <v>63</v>
      </c>
      <c r="L152" t="s">
        <v>2973</v>
      </c>
      <c r="M152" t="s">
        <v>2114</v>
      </c>
      <c r="N152" t="s">
        <v>2830</v>
      </c>
      <c r="O152" t="s">
        <v>2115</v>
      </c>
      <c r="P152" t="s">
        <v>2116</v>
      </c>
      <c r="Q152" t="s">
        <v>2830</v>
      </c>
      <c r="R152" t="s">
        <v>2117</v>
      </c>
      <c r="S152" t="s">
        <v>2118</v>
      </c>
      <c r="T152" t="s">
        <v>2119</v>
      </c>
      <c r="U152" t="s">
        <v>2120</v>
      </c>
      <c r="V152" t="s">
        <v>2121</v>
      </c>
      <c r="W152" t="s">
        <v>2830</v>
      </c>
      <c r="X152">
        <v>1</v>
      </c>
      <c r="Z152">
        <v>7</v>
      </c>
      <c r="AA152" t="s">
        <v>43</v>
      </c>
      <c r="AB152" s="1">
        <v>43899</v>
      </c>
      <c r="AC152" t="s">
        <v>2830</v>
      </c>
      <c r="AD152" t="s">
        <v>2830</v>
      </c>
      <c r="AE152" t="s">
        <v>43</v>
      </c>
      <c r="AF152" t="s">
        <v>57</v>
      </c>
    </row>
    <row r="153" spans="1:32" x14ac:dyDescent="0.3">
      <c r="A153" s="3">
        <v>175</v>
      </c>
      <c r="B153" s="3" t="s">
        <v>43</v>
      </c>
      <c r="C153" t="s">
        <v>2122</v>
      </c>
      <c r="D153" t="s">
        <v>2123</v>
      </c>
      <c r="E153" t="s">
        <v>2124</v>
      </c>
      <c r="F153" t="s">
        <v>2125</v>
      </c>
      <c r="G153" s="1">
        <v>43970</v>
      </c>
      <c r="H153">
        <v>2019</v>
      </c>
      <c r="I153" t="s">
        <v>2830</v>
      </c>
      <c r="K153">
        <v>309</v>
      </c>
      <c r="L153" t="s">
        <v>2974</v>
      </c>
      <c r="M153" t="s">
        <v>2126</v>
      </c>
      <c r="N153" t="s">
        <v>2830</v>
      </c>
      <c r="O153" t="s">
        <v>2127</v>
      </c>
      <c r="P153" t="s">
        <v>2128</v>
      </c>
      <c r="Q153" t="s">
        <v>2830</v>
      </c>
      <c r="R153" t="s">
        <v>2129</v>
      </c>
      <c r="S153" t="s">
        <v>2130</v>
      </c>
      <c r="T153" t="s">
        <v>2131</v>
      </c>
      <c r="U153" t="s">
        <v>2132</v>
      </c>
      <c r="V153" t="s">
        <v>2133</v>
      </c>
      <c r="W153" t="s">
        <v>2830</v>
      </c>
      <c r="Z153">
        <v>19</v>
      </c>
      <c r="AA153" t="s">
        <v>43</v>
      </c>
      <c r="AB153" s="1">
        <v>43970</v>
      </c>
      <c r="AC153" t="s">
        <v>2830</v>
      </c>
      <c r="AD153" t="s">
        <v>2830</v>
      </c>
      <c r="AE153" t="s">
        <v>43</v>
      </c>
      <c r="AF153" t="s">
        <v>57</v>
      </c>
    </row>
    <row r="154" spans="1:32" x14ac:dyDescent="0.3">
      <c r="A154" s="4">
        <v>176</v>
      </c>
      <c r="B154" s="5" t="s">
        <v>43</v>
      </c>
      <c r="C154" t="s">
        <v>2134</v>
      </c>
      <c r="D154" t="s">
        <v>2135</v>
      </c>
      <c r="E154" t="s">
        <v>2136</v>
      </c>
      <c r="F154" t="s">
        <v>2137</v>
      </c>
      <c r="G154" s="1">
        <v>43398</v>
      </c>
      <c r="H154">
        <v>2018</v>
      </c>
      <c r="I154" t="s">
        <v>2830</v>
      </c>
      <c r="K154">
        <v>263</v>
      </c>
      <c r="L154" t="s">
        <v>2975</v>
      </c>
      <c r="M154" t="s">
        <v>2138</v>
      </c>
      <c r="N154" t="s">
        <v>2139</v>
      </c>
      <c r="O154" t="s">
        <v>2140</v>
      </c>
      <c r="P154" t="s">
        <v>2141</v>
      </c>
      <c r="Q154" t="s">
        <v>2830</v>
      </c>
      <c r="R154" t="s">
        <v>2142</v>
      </c>
      <c r="S154" t="s">
        <v>2830</v>
      </c>
      <c r="T154" t="s">
        <v>2143</v>
      </c>
      <c r="U154" t="s">
        <v>2144</v>
      </c>
      <c r="V154" t="s">
        <v>2145</v>
      </c>
      <c r="W154" t="s">
        <v>2830</v>
      </c>
      <c r="X154">
        <v>5</v>
      </c>
      <c r="Z154">
        <v>6</v>
      </c>
      <c r="AA154" t="s">
        <v>43</v>
      </c>
      <c r="AB154" s="1">
        <v>43398</v>
      </c>
      <c r="AC154" t="s">
        <v>2830</v>
      </c>
      <c r="AD154" t="s">
        <v>2830</v>
      </c>
      <c r="AE154" t="s">
        <v>43</v>
      </c>
      <c r="AF154" t="s">
        <v>57</v>
      </c>
    </row>
    <row r="155" spans="1:32" x14ac:dyDescent="0.3">
      <c r="A155" s="3">
        <v>179</v>
      </c>
      <c r="B155" s="3" t="s">
        <v>43</v>
      </c>
      <c r="C155" t="s">
        <v>2167</v>
      </c>
      <c r="D155" t="s">
        <v>2168</v>
      </c>
      <c r="E155" t="s">
        <v>2169</v>
      </c>
      <c r="F155" t="s">
        <v>2170</v>
      </c>
      <c r="G155" s="1">
        <v>42278</v>
      </c>
      <c r="H155">
        <v>2015</v>
      </c>
      <c r="I155" t="s">
        <v>2830</v>
      </c>
      <c r="K155">
        <v>536</v>
      </c>
      <c r="L155" t="s">
        <v>2978</v>
      </c>
      <c r="M155" t="s">
        <v>2171</v>
      </c>
      <c r="N155" t="s">
        <v>1674</v>
      </c>
      <c r="O155" t="s">
        <v>2172</v>
      </c>
      <c r="P155" t="s">
        <v>2173</v>
      </c>
      <c r="Q155" t="s">
        <v>2830</v>
      </c>
      <c r="R155" t="s">
        <v>2174</v>
      </c>
      <c r="S155" t="s">
        <v>2175</v>
      </c>
      <c r="T155" t="s">
        <v>2176</v>
      </c>
      <c r="U155" t="s">
        <v>2177</v>
      </c>
      <c r="V155" t="s">
        <v>2178</v>
      </c>
      <c r="W155" t="s">
        <v>2830</v>
      </c>
      <c r="X155">
        <v>3</v>
      </c>
      <c r="Z155">
        <v>15</v>
      </c>
      <c r="AA155" t="s">
        <v>43</v>
      </c>
      <c r="AB155" s="1">
        <v>42278</v>
      </c>
      <c r="AC155" t="s">
        <v>2830</v>
      </c>
      <c r="AD155" t="s">
        <v>2830</v>
      </c>
      <c r="AE155" t="s">
        <v>43</v>
      </c>
      <c r="AF155" t="s">
        <v>57</v>
      </c>
    </row>
    <row r="156" spans="1:32" x14ac:dyDescent="0.3">
      <c r="A156" s="4">
        <v>180</v>
      </c>
      <c r="B156" s="5" t="s">
        <v>43</v>
      </c>
      <c r="C156" t="s">
        <v>2179</v>
      </c>
      <c r="D156" t="s">
        <v>2180</v>
      </c>
      <c r="E156" t="s">
        <v>2181</v>
      </c>
      <c r="F156" t="s">
        <v>2182</v>
      </c>
      <c r="G156" s="1">
        <v>44412</v>
      </c>
      <c r="H156">
        <v>2021</v>
      </c>
      <c r="I156" t="s">
        <v>2830</v>
      </c>
      <c r="K156">
        <v>15</v>
      </c>
      <c r="L156" t="s">
        <v>2845</v>
      </c>
      <c r="M156" t="s">
        <v>2183</v>
      </c>
      <c r="N156" t="s">
        <v>2184</v>
      </c>
      <c r="O156" t="s">
        <v>2185</v>
      </c>
      <c r="P156" t="s">
        <v>2186</v>
      </c>
      <c r="Q156" t="s">
        <v>2830</v>
      </c>
      <c r="R156" t="s">
        <v>2187</v>
      </c>
      <c r="S156" t="s">
        <v>2188</v>
      </c>
      <c r="T156" t="s">
        <v>2189</v>
      </c>
      <c r="U156" t="s">
        <v>2190</v>
      </c>
      <c r="V156" t="s">
        <v>2191</v>
      </c>
      <c r="W156" t="s">
        <v>2830</v>
      </c>
      <c r="Z156">
        <v>22</v>
      </c>
      <c r="AA156" t="s">
        <v>43</v>
      </c>
      <c r="AB156" s="1">
        <v>44412</v>
      </c>
      <c r="AC156" t="s">
        <v>2830</v>
      </c>
      <c r="AD156" t="s">
        <v>2830</v>
      </c>
      <c r="AE156" t="s">
        <v>43</v>
      </c>
      <c r="AF156" t="s">
        <v>57</v>
      </c>
    </row>
    <row r="157" spans="1:32" x14ac:dyDescent="0.3">
      <c r="A157" s="3">
        <v>181</v>
      </c>
      <c r="B157" s="3" t="s">
        <v>43</v>
      </c>
      <c r="C157" t="s">
        <v>2192</v>
      </c>
      <c r="D157" t="s">
        <v>2193</v>
      </c>
      <c r="E157" t="s">
        <v>2194</v>
      </c>
      <c r="F157" t="s">
        <v>2195</v>
      </c>
      <c r="G157" s="1">
        <v>44461</v>
      </c>
      <c r="H157">
        <v>2021</v>
      </c>
      <c r="I157" t="s">
        <v>2830</v>
      </c>
      <c r="K157">
        <v>1</v>
      </c>
      <c r="L157" t="s">
        <v>2887</v>
      </c>
      <c r="M157" t="s">
        <v>2196</v>
      </c>
      <c r="N157" t="s">
        <v>1870</v>
      </c>
      <c r="O157" t="s">
        <v>2197</v>
      </c>
      <c r="P157" t="s">
        <v>2198</v>
      </c>
      <c r="Q157" t="s">
        <v>2199</v>
      </c>
      <c r="R157" t="s">
        <v>2200</v>
      </c>
      <c r="S157" t="s">
        <v>2201</v>
      </c>
      <c r="T157" t="s">
        <v>2202</v>
      </c>
      <c r="U157" t="s">
        <v>2203</v>
      </c>
      <c r="V157" t="s">
        <v>2204</v>
      </c>
      <c r="W157" t="s">
        <v>2830</v>
      </c>
      <c r="Z157">
        <v>20</v>
      </c>
      <c r="AA157" t="s">
        <v>43</v>
      </c>
      <c r="AB157" s="1">
        <v>44461</v>
      </c>
      <c r="AC157" t="s">
        <v>2830</v>
      </c>
      <c r="AD157" t="s">
        <v>2830</v>
      </c>
      <c r="AE157" t="s">
        <v>43</v>
      </c>
      <c r="AF157" t="s">
        <v>57</v>
      </c>
    </row>
    <row r="158" spans="1:32" x14ac:dyDescent="0.3">
      <c r="A158" s="4">
        <v>182</v>
      </c>
      <c r="B158" s="5" t="s">
        <v>43</v>
      </c>
      <c r="C158" t="s">
        <v>2205</v>
      </c>
      <c r="D158" t="s">
        <v>2206</v>
      </c>
      <c r="E158" t="s">
        <v>2207</v>
      </c>
      <c r="F158" t="s">
        <v>2208</v>
      </c>
      <c r="G158" s="1">
        <v>43944</v>
      </c>
      <c r="H158">
        <v>2019</v>
      </c>
      <c r="I158" t="s">
        <v>2830</v>
      </c>
      <c r="K158">
        <v>1</v>
      </c>
      <c r="L158" t="s">
        <v>2833</v>
      </c>
      <c r="M158" t="s">
        <v>2209</v>
      </c>
      <c r="N158" t="s">
        <v>2830</v>
      </c>
      <c r="O158" t="s">
        <v>2210</v>
      </c>
      <c r="P158" t="s">
        <v>2211</v>
      </c>
      <c r="Q158" t="s">
        <v>2830</v>
      </c>
      <c r="R158" t="s">
        <v>2212</v>
      </c>
      <c r="S158" t="s">
        <v>2213</v>
      </c>
      <c r="T158" t="s">
        <v>2214</v>
      </c>
      <c r="U158" t="s">
        <v>2215</v>
      </c>
      <c r="V158" t="s">
        <v>2216</v>
      </c>
      <c r="W158" t="s">
        <v>2830</v>
      </c>
      <c r="Z158">
        <v>15</v>
      </c>
      <c r="AA158" t="s">
        <v>43</v>
      </c>
      <c r="AB158" s="1">
        <v>43944</v>
      </c>
      <c r="AC158" t="s">
        <v>2830</v>
      </c>
      <c r="AD158" t="s">
        <v>2830</v>
      </c>
      <c r="AE158" t="s">
        <v>43</v>
      </c>
      <c r="AF158" t="s">
        <v>57</v>
      </c>
    </row>
    <row r="159" spans="1:32" x14ac:dyDescent="0.3">
      <c r="A159" s="3">
        <v>183</v>
      </c>
      <c r="B159" s="3" t="s">
        <v>43</v>
      </c>
      <c r="C159" t="s">
        <v>2217</v>
      </c>
      <c r="D159" t="s">
        <v>2218</v>
      </c>
      <c r="E159" t="s">
        <v>2219</v>
      </c>
      <c r="F159" t="s">
        <v>2220</v>
      </c>
      <c r="G159" s="1">
        <v>41452</v>
      </c>
      <c r="H159">
        <v>2013</v>
      </c>
      <c r="I159" t="s">
        <v>2830</v>
      </c>
      <c r="K159">
        <v>1</v>
      </c>
      <c r="L159" t="s">
        <v>2883</v>
      </c>
      <c r="M159" t="s">
        <v>2221</v>
      </c>
      <c r="N159" t="s">
        <v>2222</v>
      </c>
      <c r="O159" t="s">
        <v>2223</v>
      </c>
      <c r="P159" t="s">
        <v>2224</v>
      </c>
      <c r="Q159" t="s">
        <v>2830</v>
      </c>
      <c r="R159" t="s">
        <v>2225</v>
      </c>
      <c r="S159" t="s">
        <v>2830</v>
      </c>
      <c r="T159" t="s">
        <v>2226</v>
      </c>
      <c r="U159" t="s">
        <v>2227</v>
      </c>
      <c r="V159" t="s">
        <v>2228</v>
      </c>
      <c r="W159" t="s">
        <v>2830</v>
      </c>
      <c r="Z159">
        <v>9</v>
      </c>
      <c r="AA159" t="s">
        <v>43</v>
      </c>
      <c r="AB159" s="1">
        <v>41452</v>
      </c>
      <c r="AC159" t="s">
        <v>2830</v>
      </c>
      <c r="AD159" t="s">
        <v>2830</v>
      </c>
      <c r="AE159" t="s">
        <v>43</v>
      </c>
      <c r="AF159" t="s">
        <v>57</v>
      </c>
    </row>
    <row r="160" spans="1:32" x14ac:dyDescent="0.3">
      <c r="A160" s="4">
        <v>184</v>
      </c>
      <c r="B160" s="5" t="s">
        <v>43</v>
      </c>
      <c r="C160" t="s">
        <v>2229</v>
      </c>
      <c r="D160" t="s">
        <v>2230</v>
      </c>
      <c r="E160" t="s">
        <v>2231</v>
      </c>
      <c r="F160" t="s">
        <v>2232</v>
      </c>
      <c r="G160" s="1">
        <v>43881</v>
      </c>
      <c r="H160">
        <v>2019</v>
      </c>
      <c r="I160" t="s">
        <v>2830</v>
      </c>
      <c r="K160">
        <v>48</v>
      </c>
      <c r="L160" t="s">
        <v>2873</v>
      </c>
      <c r="M160" t="s">
        <v>2233</v>
      </c>
      <c r="N160" t="s">
        <v>2830</v>
      </c>
      <c r="O160" t="s">
        <v>2234</v>
      </c>
      <c r="P160" t="s">
        <v>2235</v>
      </c>
      <c r="Q160" t="s">
        <v>2830</v>
      </c>
      <c r="R160" t="s">
        <v>2236</v>
      </c>
      <c r="S160" t="s">
        <v>2237</v>
      </c>
      <c r="T160" t="s">
        <v>2238</v>
      </c>
      <c r="U160" t="s">
        <v>2239</v>
      </c>
      <c r="V160" t="s">
        <v>2240</v>
      </c>
      <c r="W160" t="s">
        <v>2830</v>
      </c>
      <c r="Z160">
        <v>20</v>
      </c>
      <c r="AA160" t="s">
        <v>43</v>
      </c>
      <c r="AB160" s="1">
        <v>43881</v>
      </c>
      <c r="AC160" t="s">
        <v>2830</v>
      </c>
      <c r="AD160" t="s">
        <v>2830</v>
      </c>
      <c r="AE160" t="s">
        <v>43</v>
      </c>
      <c r="AF160" t="s">
        <v>57</v>
      </c>
    </row>
    <row r="161" spans="1:32" x14ac:dyDescent="0.3">
      <c r="A161" s="3">
        <v>185</v>
      </c>
      <c r="B161" s="3" t="s">
        <v>43</v>
      </c>
      <c r="C161" t="s">
        <v>2241</v>
      </c>
      <c r="D161" t="s">
        <v>2242</v>
      </c>
      <c r="E161" t="s">
        <v>2243</v>
      </c>
      <c r="F161" t="s">
        <v>2244</v>
      </c>
      <c r="G161" s="1">
        <v>41809</v>
      </c>
      <c r="H161">
        <v>2014</v>
      </c>
      <c r="I161" t="s">
        <v>2830</v>
      </c>
      <c r="K161">
        <v>1</v>
      </c>
      <c r="L161" t="s">
        <v>2894</v>
      </c>
      <c r="M161" t="s">
        <v>2245</v>
      </c>
      <c r="N161" t="s">
        <v>2246</v>
      </c>
      <c r="O161" t="s">
        <v>2247</v>
      </c>
      <c r="P161" t="s">
        <v>2248</v>
      </c>
      <c r="Q161" t="s">
        <v>2830</v>
      </c>
      <c r="R161" t="s">
        <v>2249</v>
      </c>
      <c r="S161" t="s">
        <v>2250</v>
      </c>
      <c r="T161" t="s">
        <v>2251</v>
      </c>
      <c r="U161" t="s">
        <v>2252</v>
      </c>
      <c r="V161" t="s">
        <v>2253</v>
      </c>
      <c r="W161" t="s">
        <v>2830</v>
      </c>
      <c r="X161">
        <v>4</v>
      </c>
      <c r="Z161">
        <v>14</v>
      </c>
      <c r="AA161" t="s">
        <v>43</v>
      </c>
      <c r="AB161" s="1">
        <v>41809</v>
      </c>
      <c r="AC161" t="s">
        <v>2830</v>
      </c>
      <c r="AD161" t="s">
        <v>2830</v>
      </c>
      <c r="AE161" t="s">
        <v>43</v>
      </c>
      <c r="AF161" t="s">
        <v>57</v>
      </c>
    </row>
    <row r="162" spans="1:32" x14ac:dyDescent="0.3">
      <c r="A162" s="4">
        <v>186</v>
      </c>
      <c r="B162" s="5" t="s">
        <v>43</v>
      </c>
      <c r="C162" t="s">
        <v>2254</v>
      </c>
      <c r="D162" t="s">
        <v>2255</v>
      </c>
      <c r="E162" t="s">
        <v>2256</v>
      </c>
      <c r="F162" t="s">
        <v>2257</v>
      </c>
      <c r="G162" s="1">
        <v>43984</v>
      </c>
      <c r="H162">
        <v>2019</v>
      </c>
      <c r="I162" t="s">
        <v>2830</v>
      </c>
      <c r="K162">
        <v>107</v>
      </c>
      <c r="L162" t="s">
        <v>2979</v>
      </c>
      <c r="M162" t="s">
        <v>2258</v>
      </c>
      <c r="N162" t="s">
        <v>2830</v>
      </c>
      <c r="O162" t="s">
        <v>2259</v>
      </c>
      <c r="P162" t="s">
        <v>2260</v>
      </c>
      <c r="Q162" t="s">
        <v>2830</v>
      </c>
      <c r="R162" t="s">
        <v>2261</v>
      </c>
      <c r="S162" t="s">
        <v>2262</v>
      </c>
      <c r="T162" t="s">
        <v>2830</v>
      </c>
      <c r="U162" t="s">
        <v>2263</v>
      </c>
      <c r="V162" t="s">
        <v>2264</v>
      </c>
      <c r="W162" t="s">
        <v>2830</v>
      </c>
      <c r="X162">
        <v>1</v>
      </c>
      <c r="Z162">
        <v>37</v>
      </c>
      <c r="AA162" t="s">
        <v>43</v>
      </c>
      <c r="AB162" s="1">
        <v>43984</v>
      </c>
      <c r="AC162" t="s">
        <v>2830</v>
      </c>
      <c r="AD162" t="s">
        <v>2830</v>
      </c>
      <c r="AE162" t="s">
        <v>43</v>
      </c>
      <c r="AF162" t="s">
        <v>57</v>
      </c>
    </row>
    <row r="163" spans="1:32" x14ac:dyDescent="0.3">
      <c r="A163" s="3">
        <v>187</v>
      </c>
      <c r="B163" s="3" t="s">
        <v>43</v>
      </c>
      <c r="C163" t="s">
        <v>2265</v>
      </c>
      <c r="D163" t="s">
        <v>2266</v>
      </c>
      <c r="E163" t="s">
        <v>2267</v>
      </c>
      <c r="F163" t="s">
        <v>1951</v>
      </c>
      <c r="G163" s="1">
        <v>44530</v>
      </c>
      <c r="H163">
        <v>2021</v>
      </c>
      <c r="I163" t="s">
        <v>2856</v>
      </c>
      <c r="J163">
        <v>4</v>
      </c>
      <c r="K163">
        <v>1581</v>
      </c>
      <c r="L163" t="s">
        <v>2980</v>
      </c>
      <c r="M163" t="s">
        <v>2268</v>
      </c>
      <c r="N163" t="s">
        <v>1953</v>
      </c>
      <c r="O163" t="s">
        <v>2830</v>
      </c>
      <c r="P163" t="s">
        <v>2269</v>
      </c>
      <c r="Q163" t="s">
        <v>2270</v>
      </c>
      <c r="R163" t="s">
        <v>2271</v>
      </c>
      <c r="S163" t="s">
        <v>2272</v>
      </c>
      <c r="T163" t="s">
        <v>2273</v>
      </c>
      <c r="U163" t="s">
        <v>2274</v>
      </c>
      <c r="V163" t="s">
        <v>2275</v>
      </c>
      <c r="W163" t="s">
        <v>2830</v>
      </c>
      <c r="X163">
        <v>8</v>
      </c>
      <c r="Z163">
        <v>32</v>
      </c>
      <c r="AA163" t="s">
        <v>43</v>
      </c>
      <c r="AB163" s="1">
        <v>44378</v>
      </c>
      <c r="AC163" t="s">
        <v>2830</v>
      </c>
      <c r="AD163" t="s">
        <v>2830</v>
      </c>
      <c r="AE163" t="s">
        <v>43</v>
      </c>
      <c r="AF163" t="s">
        <v>44</v>
      </c>
    </row>
    <row r="164" spans="1:32" x14ac:dyDescent="0.3">
      <c r="A164" s="3">
        <v>189</v>
      </c>
      <c r="B164" s="3" t="s">
        <v>43</v>
      </c>
      <c r="C164" t="s">
        <v>2287</v>
      </c>
      <c r="D164" t="s">
        <v>2288</v>
      </c>
      <c r="E164" t="s">
        <v>2289</v>
      </c>
      <c r="F164" t="s">
        <v>2290</v>
      </c>
      <c r="G164" s="1">
        <v>41120</v>
      </c>
      <c r="H164">
        <v>2012</v>
      </c>
      <c r="I164" t="s">
        <v>2830</v>
      </c>
      <c r="K164">
        <v>5</v>
      </c>
      <c r="L164" t="s">
        <v>2883</v>
      </c>
      <c r="M164" t="s">
        <v>2291</v>
      </c>
      <c r="N164" t="s">
        <v>2292</v>
      </c>
      <c r="O164" t="s">
        <v>2293</v>
      </c>
      <c r="P164" t="s">
        <v>2294</v>
      </c>
      <c r="Q164" t="s">
        <v>2830</v>
      </c>
      <c r="R164" t="s">
        <v>2295</v>
      </c>
      <c r="S164" t="s">
        <v>2830</v>
      </c>
      <c r="T164" t="s">
        <v>2296</v>
      </c>
      <c r="U164" t="s">
        <v>2297</v>
      </c>
      <c r="V164" t="s">
        <v>2298</v>
      </c>
      <c r="W164" t="s">
        <v>2830</v>
      </c>
      <c r="X164">
        <v>16</v>
      </c>
      <c r="Z164">
        <v>13</v>
      </c>
      <c r="AA164" t="s">
        <v>43</v>
      </c>
      <c r="AB164" s="1">
        <v>41120</v>
      </c>
      <c r="AC164" t="s">
        <v>2830</v>
      </c>
      <c r="AD164" t="s">
        <v>2830</v>
      </c>
      <c r="AE164" t="s">
        <v>43</v>
      </c>
      <c r="AF164" t="s">
        <v>57</v>
      </c>
    </row>
    <row r="165" spans="1:32" x14ac:dyDescent="0.3">
      <c r="A165" s="4">
        <v>190</v>
      </c>
      <c r="B165" s="5" t="s">
        <v>43</v>
      </c>
      <c r="C165" t="s">
        <v>2299</v>
      </c>
      <c r="D165" t="s">
        <v>2300</v>
      </c>
      <c r="E165" t="s">
        <v>2301</v>
      </c>
      <c r="F165" t="s">
        <v>2302</v>
      </c>
      <c r="G165" s="1">
        <v>41085</v>
      </c>
      <c r="H165">
        <v>2012</v>
      </c>
      <c r="I165" t="s">
        <v>2830</v>
      </c>
      <c r="K165">
        <v>75</v>
      </c>
      <c r="L165" t="s">
        <v>2954</v>
      </c>
      <c r="M165" t="s">
        <v>2303</v>
      </c>
      <c r="N165" t="s">
        <v>2830</v>
      </c>
      <c r="O165" t="s">
        <v>2304</v>
      </c>
      <c r="P165" t="s">
        <v>2305</v>
      </c>
      <c r="Q165" t="s">
        <v>2830</v>
      </c>
      <c r="R165" t="s">
        <v>2306</v>
      </c>
      <c r="S165" t="s">
        <v>2307</v>
      </c>
      <c r="T165" t="s">
        <v>2308</v>
      </c>
      <c r="U165" t="s">
        <v>2309</v>
      </c>
      <c r="V165" t="s">
        <v>2310</v>
      </c>
      <c r="W165" t="s">
        <v>2830</v>
      </c>
      <c r="X165">
        <v>22</v>
      </c>
      <c r="Z165">
        <v>10</v>
      </c>
      <c r="AA165" t="s">
        <v>43</v>
      </c>
      <c r="AB165" s="1">
        <v>41085</v>
      </c>
      <c r="AC165" t="s">
        <v>2830</v>
      </c>
      <c r="AD165" t="s">
        <v>2830</v>
      </c>
      <c r="AE165" t="s">
        <v>43</v>
      </c>
      <c r="AF165" t="s">
        <v>57</v>
      </c>
    </row>
    <row r="166" spans="1:32" x14ac:dyDescent="0.3">
      <c r="A166" s="3">
        <v>191</v>
      </c>
      <c r="B166" s="3" t="s">
        <v>43</v>
      </c>
      <c r="C166" t="s">
        <v>2311</v>
      </c>
      <c r="D166" t="s">
        <v>2312</v>
      </c>
      <c r="E166" t="s">
        <v>2313</v>
      </c>
      <c r="F166" t="s">
        <v>2314</v>
      </c>
      <c r="G166" s="1">
        <v>42159</v>
      </c>
      <c r="H166">
        <v>2015</v>
      </c>
      <c r="I166" t="s">
        <v>2830</v>
      </c>
      <c r="K166">
        <v>315</v>
      </c>
      <c r="L166" t="s">
        <v>2982</v>
      </c>
      <c r="M166" t="s">
        <v>2315</v>
      </c>
      <c r="N166" t="s">
        <v>2830</v>
      </c>
      <c r="O166" t="s">
        <v>2316</v>
      </c>
      <c r="P166" t="s">
        <v>2317</v>
      </c>
      <c r="Q166" t="s">
        <v>2830</v>
      </c>
      <c r="R166" t="s">
        <v>2318</v>
      </c>
      <c r="S166" t="s">
        <v>2319</v>
      </c>
      <c r="T166" t="s">
        <v>2320</v>
      </c>
      <c r="U166" t="s">
        <v>2321</v>
      </c>
      <c r="V166" t="s">
        <v>2322</v>
      </c>
      <c r="W166" t="s">
        <v>2830</v>
      </c>
      <c r="X166">
        <v>9</v>
      </c>
      <c r="Z166">
        <v>32</v>
      </c>
      <c r="AA166" t="s">
        <v>43</v>
      </c>
      <c r="AB166" s="1">
        <v>42159</v>
      </c>
      <c r="AC166" t="s">
        <v>2830</v>
      </c>
      <c r="AD166" t="s">
        <v>2830</v>
      </c>
      <c r="AE166" t="s">
        <v>43</v>
      </c>
      <c r="AF166" t="s">
        <v>57</v>
      </c>
    </row>
    <row r="167" spans="1:32" x14ac:dyDescent="0.3">
      <c r="A167" s="4">
        <v>192</v>
      </c>
      <c r="B167" s="5" t="s">
        <v>43</v>
      </c>
      <c r="C167" t="s">
        <v>2323</v>
      </c>
      <c r="D167" t="s">
        <v>2324</v>
      </c>
      <c r="E167" t="s">
        <v>2325</v>
      </c>
      <c r="F167" t="s">
        <v>109</v>
      </c>
      <c r="G167" s="1">
        <v>44755</v>
      </c>
      <c r="H167">
        <v>2022</v>
      </c>
      <c r="I167" t="s">
        <v>2845</v>
      </c>
      <c r="J167">
        <v>10</v>
      </c>
      <c r="K167">
        <v>7240</v>
      </c>
      <c r="L167" t="s">
        <v>2983</v>
      </c>
      <c r="M167" t="s">
        <v>2326</v>
      </c>
      <c r="N167" t="s">
        <v>111</v>
      </c>
      <c r="O167" t="s">
        <v>2830</v>
      </c>
      <c r="P167" t="s">
        <v>2327</v>
      </c>
      <c r="Q167" t="s">
        <v>2328</v>
      </c>
      <c r="R167" t="s">
        <v>2329</v>
      </c>
      <c r="S167" t="s">
        <v>2330</v>
      </c>
      <c r="T167" t="s">
        <v>2331</v>
      </c>
      <c r="U167" t="s">
        <v>2332</v>
      </c>
      <c r="V167" t="s">
        <v>2333</v>
      </c>
      <c r="W167" t="s">
        <v>2830</v>
      </c>
      <c r="X167">
        <v>2</v>
      </c>
      <c r="Z167">
        <v>33</v>
      </c>
      <c r="AA167" t="s">
        <v>43</v>
      </c>
      <c r="AB167" s="1">
        <v>44467</v>
      </c>
      <c r="AC167" t="s">
        <v>2830</v>
      </c>
      <c r="AD167" t="s">
        <v>2830</v>
      </c>
      <c r="AE167" t="s">
        <v>43</v>
      </c>
      <c r="AF167" t="s">
        <v>44</v>
      </c>
    </row>
    <row r="168" spans="1:32" x14ac:dyDescent="0.3">
      <c r="A168" s="4">
        <v>194</v>
      </c>
      <c r="B168" s="5" t="s">
        <v>43</v>
      </c>
      <c r="C168" t="s">
        <v>2347</v>
      </c>
      <c r="D168" t="s">
        <v>2348</v>
      </c>
      <c r="E168" t="s">
        <v>2349</v>
      </c>
      <c r="F168" t="s">
        <v>2350</v>
      </c>
      <c r="G168" s="1">
        <v>43839</v>
      </c>
      <c r="H168">
        <v>2019</v>
      </c>
      <c r="I168" t="s">
        <v>2830</v>
      </c>
      <c r="K168">
        <v>515</v>
      </c>
      <c r="L168" t="s">
        <v>2985</v>
      </c>
      <c r="M168" t="s">
        <v>2351</v>
      </c>
      <c r="N168" t="s">
        <v>1286</v>
      </c>
      <c r="O168" t="s">
        <v>2352</v>
      </c>
      <c r="P168" t="s">
        <v>2353</v>
      </c>
      <c r="Q168" t="s">
        <v>2830</v>
      </c>
      <c r="R168" t="s">
        <v>2354</v>
      </c>
      <c r="S168" t="s">
        <v>2355</v>
      </c>
      <c r="T168" t="s">
        <v>2356</v>
      </c>
      <c r="U168" t="s">
        <v>2357</v>
      </c>
      <c r="V168" t="s">
        <v>2358</v>
      </c>
      <c r="W168" t="s">
        <v>2830</v>
      </c>
      <c r="X168">
        <v>6</v>
      </c>
      <c r="Z168">
        <v>56</v>
      </c>
      <c r="AA168" t="s">
        <v>43</v>
      </c>
      <c r="AB168" s="1">
        <v>43839</v>
      </c>
      <c r="AC168" t="s">
        <v>2830</v>
      </c>
      <c r="AD168" t="s">
        <v>2830</v>
      </c>
      <c r="AE168" t="s">
        <v>43</v>
      </c>
      <c r="AF168" t="s">
        <v>57</v>
      </c>
    </row>
    <row r="169" spans="1:32" x14ac:dyDescent="0.3">
      <c r="A169" s="3">
        <v>195</v>
      </c>
      <c r="B169" s="3" t="s">
        <v>43</v>
      </c>
      <c r="C169" t="s">
        <v>2359</v>
      </c>
      <c r="D169" t="s">
        <v>2360</v>
      </c>
      <c r="E169" t="s">
        <v>2361</v>
      </c>
      <c r="F169" t="s">
        <v>2362</v>
      </c>
      <c r="G169" s="1">
        <v>43440</v>
      </c>
      <c r="H169">
        <v>2018</v>
      </c>
      <c r="I169" t="s">
        <v>2830</v>
      </c>
      <c r="K169">
        <v>69</v>
      </c>
      <c r="L169" t="s">
        <v>2986</v>
      </c>
      <c r="M169" t="s">
        <v>2363</v>
      </c>
      <c r="N169" t="s">
        <v>2830</v>
      </c>
      <c r="O169" t="s">
        <v>2364</v>
      </c>
      <c r="P169" t="s">
        <v>2365</v>
      </c>
      <c r="Q169" t="s">
        <v>2830</v>
      </c>
      <c r="R169" t="s">
        <v>2366</v>
      </c>
      <c r="S169" t="s">
        <v>2367</v>
      </c>
      <c r="T169" t="s">
        <v>2368</v>
      </c>
      <c r="U169" t="s">
        <v>2369</v>
      </c>
      <c r="V169" t="s">
        <v>2370</v>
      </c>
      <c r="W169" t="s">
        <v>2830</v>
      </c>
      <c r="Z169">
        <v>19</v>
      </c>
      <c r="AA169" t="s">
        <v>43</v>
      </c>
      <c r="AB169" s="1">
        <v>43440</v>
      </c>
      <c r="AC169" t="s">
        <v>2830</v>
      </c>
      <c r="AD169" t="s">
        <v>2830</v>
      </c>
      <c r="AE169" t="s">
        <v>43</v>
      </c>
      <c r="AF169" t="s">
        <v>57</v>
      </c>
    </row>
    <row r="170" spans="1:32" x14ac:dyDescent="0.3">
      <c r="A170" s="4">
        <v>196</v>
      </c>
      <c r="B170" s="5" t="s">
        <v>43</v>
      </c>
      <c r="C170" t="s">
        <v>2371</v>
      </c>
      <c r="D170" t="s">
        <v>2372</v>
      </c>
      <c r="E170" t="s">
        <v>2373</v>
      </c>
      <c r="F170" t="s">
        <v>2374</v>
      </c>
      <c r="G170" s="1">
        <v>44585</v>
      </c>
      <c r="H170">
        <v>2021</v>
      </c>
      <c r="I170" t="s">
        <v>2830</v>
      </c>
      <c r="K170">
        <v>479</v>
      </c>
      <c r="L170" t="s">
        <v>2977</v>
      </c>
      <c r="M170" t="s">
        <v>2375</v>
      </c>
      <c r="N170" t="s">
        <v>2830</v>
      </c>
      <c r="O170" t="s">
        <v>2376</v>
      </c>
      <c r="P170" t="s">
        <v>2377</v>
      </c>
      <c r="Q170" t="s">
        <v>2830</v>
      </c>
      <c r="R170" t="s">
        <v>2378</v>
      </c>
      <c r="S170" t="s">
        <v>2379</v>
      </c>
      <c r="T170" t="s">
        <v>2380</v>
      </c>
      <c r="U170" t="s">
        <v>2381</v>
      </c>
      <c r="V170" t="s">
        <v>2382</v>
      </c>
      <c r="W170" t="s">
        <v>2830</v>
      </c>
      <c r="Z170">
        <v>16</v>
      </c>
      <c r="AA170" t="s">
        <v>43</v>
      </c>
      <c r="AB170" s="1">
        <v>44585</v>
      </c>
      <c r="AC170" t="s">
        <v>2830</v>
      </c>
      <c r="AD170" t="s">
        <v>2830</v>
      </c>
      <c r="AE170" t="s">
        <v>43</v>
      </c>
      <c r="AF170" t="s">
        <v>57</v>
      </c>
    </row>
    <row r="171" spans="1:32" x14ac:dyDescent="0.3">
      <c r="A171" s="4">
        <v>198</v>
      </c>
      <c r="B171" s="5" t="s">
        <v>43</v>
      </c>
      <c r="C171" t="s">
        <v>2394</v>
      </c>
      <c r="D171" t="s">
        <v>2395</v>
      </c>
      <c r="E171" t="s">
        <v>2396</v>
      </c>
      <c r="F171" t="s">
        <v>2397</v>
      </c>
      <c r="G171" s="1"/>
      <c r="H171">
        <v>2022</v>
      </c>
      <c r="I171" t="s">
        <v>1019</v>
      </c>
      <c r="J171">
        <v>99</v>
      </c>
      <c r="K171">
        <v>1</v>
      </c>
      <c r="L171" t="s">
        <v>2891</v>
      </c>
      <c r="M171" t="s">
        <v>2398</v>
      </c>
      <c r="N171" t="s">
        <v>2399</v>
      </c>
      <c r="O171" t="s">
        <v>2830</v>
      </c>
      <c r="P171" t="s">
        <v>2400</v>
      </c>
      <c r="Q171" t="s">
        <v>2401</v>
      </c>
      <c r="R171" t="s">
        <v>2402</v>
      </c>
      <c r="S171" t="s">
        <v>2403</v>
      </c>
      <c r="T171" t="s">
        <v>2404</v>
      </c>
      <c r="U171" t="s">
        <v>2830</v>
      </c>
      <c r="V171" t="s">
        <v>2830</v>
      </c>
      <c r="W171" t="s">
        <v>2830</v>
      </c>
      <c r="AA171" t="s">
        <v>43</v>
      </c>
      <c r="AB171" s="1">
        <v>44859</v>
      </c>
      <c r="AC171" t="s">
        <v>2830</v>
      </c>
      <c r="AD171" t="s">
        <v>2830</v>
      </c>
      <c r="AE171" t="s">
        <v>43</v>
      </c>
      <c r="AF171" t="s">
        <v>1026</v>
      </c>
    </row>
    <row r="172" spans="1:32" x14ac:dyDescent="0.3">
      <c r="A172" s="3">
        <v>199</v>
      </c>
      <c r="B172" s="3" t="s">
        <v>43</v>
      </c>
      <c r="C172" t="s">
        <v>2405</v>
      </c>
      <c r="D172" t="s">
        <v>2406</v>
      </c>
      <c r="E172" t="s">
        <v>2407</v>
      </c>
      <c r="F172" t="s">
        <v>146</v>
      </c>
      <c r="G172" s="1">
        <v>44544</v>
      </c>
      <c r="H172">
        <v>2021</v>
      </c>
      <c r="I172" t="s">
        <v>2839</v>
      </c>
      <c r="K172">
        <v>162122</v>
      </c>
      <c r="L172" t="s">
        <v>2987</v>
      </c>
      <c r="M172" t="s">
        <v>2408</v>
      </c>
      <c r="N172" t="s">
        <v>148</v>
      </c>
      <c r="O172" t="s">
        <v>2830</v>
      </c>
      <c r="P172" t="s">
        <v>2409</v>
      </c>
      <c r="Q172" t="s">
        <v>2410</v>
      </c>
      <c r="R172" t="s">
        <v>2411</v>
      </c>
      <c r="S172" t="s">
        <v>2412</v>
      </c>
      <c r="T172" t="s">
        <v>2413</v>
      </c>
      <c r="U172" t="s">
        <v>2414</v>
      </c>
      <c r="V172" t="s">
        <v>2415</v>
      </c>
      <c r="W172" t="s">
        <v>2830</v>
      </c>
      <c r="X172">
        <v>4</v>
      </c>
      <c r="Z172">
        <v>52</v>
      </c>
      <c r="AA172" t="s">
        <v>156</v>
      </c>
      <c r="AB172" s="1">
        <v>44533</v>
      </c>
      <c r="AC172" t="s">
        <v>2830</v>
      </c>
      <c r="AD172" t="s">
        <v>2830</v>
      </c>
      <c r="AE172" t="s">
        <v>43</v>
      </c>
      <c r="AF172" t="s">
        <v>44</v>
      </c>
    </row>
    <row r="173" spans="1:32" x14ac:dyDescent="0.3">
      <c r="A173" s="3">
        <v>201</v>
      </c>
      <c r="B173" s="3" t="s">
        <v>43</v>
      </c>
      <c r="C173" t="s">
        <v>2428</v>
      </c>
      <c r="D173" t="s">
        <v>1878</v>
      </c>
      <c r="E173" t="s">
        <v>2429</v>
      </c>
      <c r="F173" t="s">
        <v>2430</v>
      </c>
      <c r="G173" s="1">
        <v>43419</v>
      </c>
      <c r="H173">
        <v>2018</v>
      </c>
      <c r="I173" t="s">
        <v>2830</v>
      </c>
      <c r="K173">
        <v>178</v>
      </c>
      <c r="L173" t="s">
        <v>2988</v>
      </c>
      <c r="M173" t="s">
        <v>2431</v>
      </c>
      <c r="N173" t="s">
        <v>1536</v>
      </c>
      <c r="O173" t="s">
        <v>2432</v>
      </c>
      <c r="P173" t="s">
        <v>2433</v>
      </c>
      <c r="Q173" t="s">
        <v>2830</v>
      </c>
      <c r="R173" t="s">
        <v>2434</v>
      </c>
      <c r="S173" t="s">
        <v>2435</v>
      </c>
      <c r="T173" t="s">
        <v>2436</v>
      </c>
      <c r="U173" t="s">
        <v>2437</v>
      </c>
      <c r="V173" t="s">
        <v>2438</v>
      </c>
      <c r="W173" t="s">
        <v>2830</v>
      </c>
      <c r="X173">
        <v>2</v>
      </c>
      <c r="Y173">
        <v>1</v>
      </c>
      <c r="Z173">
        <v>19</v>
      </c>
      <c r="AA173" t="s">
        <v>2439</v>
      </c>
      <c r="AB173" s="1">
        <v>43419</v>
      </c>
      <c r="AC173" t="s">
        <v>2830</v>
      </c>
      <c r="AD173" t="s">
        <v>2830</v>
      </c>
      <c r="AE173" t="s">
        <v>43</v>
      </c>
      <c r="AF173" t="s">
        <v>57</v>
      </c>
    </row>
    <row r="174" spans="1:32" x14ac:dyDescent="0.3">
      <c r="A174" s="4">
        <v>202</v>
      </c>
      <c r="B174" s="5" t="s">
        <v>43</v>
      </c>
      <c r="C174" t="s">
        <v>2440</v>
      </c>
      <c r="D174" t="s">
        <v>2441</v>
      </c>
      <c r="E174" t="s">
        <v>2442</v>
      </c>
      <c r="F174" t="s">
        <v>2443</v>
      </c>
      <c r="G174" s="1">
        <v>41274</v>
      </c>
      <c r="H174">
        <v>2012</v>
      </c>
      <c r="I174" t="s">
        <v>2830</v>
      </c>
      <c r="K174">
        <v>2118</v>
      </c>
      <c r="L174" t="s">
        <v>2989</v>
      </c>
      <c r="M174" t="s">
        <v>2444</v>
      </c>
      <c r="N174" t="s">
        <v>2830</v>
      </c>
      <c r="O174" t="s">
        <v>2445</v>
      </c>
      <c r="P174" t="s">
        <v>2446</v>
      </c>
      <c r="Q174" t="s">
        <v>2830</v>
      </c>
      <c r="R174" t="s">
        <v>2447</v>
      </c>
      <c r="S174" t="s">
        <v>2448</v>
      </c>
      <c r="T174" t="s">
        <v>2449</v>
      </c>
      <c r="U174" t="s">
        <v>2450</v>
      </c>
      <c r="V174" t="s">
        <v>2451</v>
      </c>
      <c r="W174" t="s">
        <v>2830</v>
      </c>
      <c r="X174">
        <v>1</v>
      </c>
      <c r="Z174">
        <v>8</v>
      </c>
      <c r="AA174" t="s">
        <v>43</v>
      </c>
      <c r="AB174" s="1">
        <v>41274</v>
      </c>
      <c r="AC174" t="s">
        <v>2830</v>
      </c>
      <c r="AD174" t="s">
        <v>2830</v>
      </c>
      <c r="AE174" t="s">
        <v>43</v>
      </c>
      <c r="AF174" t="s">
        <v>57</v>
      </c>
    </row>
    <row r="175" spans="1:32" x14ac:dyDescent="0.3">
      <c r="A175" s="4">
        <v>204</v>
      </c>
      <c r="B175" s="5" t="s">
        <v>43</v>
      </c>
      <c r="C175" t="s">
        <v>2463</v>
      </c>
      <c r="D175" t="s">
        <v>2464</v>
      </c>
      <c r="E175" t="s">
        <v>2465</v>
      </c>
      <c r="F175" t="s">
        <v>2466</v>
      </c>
      <c r="G175" s="1">
        <v>44775</v>
      </c>
      <c r="H175">
        <v>2022</v>
      </c>
      <c r="I175" t="s">
        <v>2830</v>
      </c>
      <c r="K175">
        <v>2549</v>
      </c>
      <c r="L175" t="s">
        <v>2990</v>
      </c>
      <c r="M175" t="s">
        <v>2467</v>
      </c>
      <c r="N175" t="s">
        <v>2468</v>
      </c>
      <c r="O175" t="s">
        <v>2469</v>
      </c>
      <c r="P175" t="s">
        <v>2470</v>
      </c>
      <c r="Q175" t="s">
        <v>2471</v>
      </c>
      <c r="R175" t="s">
        <v>2472</v>
      </c>
      <c r="S175" t="s">
        <v>2473</v>
      </c>
      <c r="T175" t="s">
        <v>2474</v>
      </c>
      <c r="U175" t="s">
        <v>2475</v>
      </c>
      <c r="V175" t="s">
        <v>2476</v>
      </c>
      <c r="W175" t="s">
        <v>2830</v>
      </c>
      <c r="Z175">
        <v>47</v>
      </c>
      <c r="AA175" t="s">
        <v>43</v>
      </c>
      <c r="AB175" s="1">
        <v>44775</v>
      </c>
      <c r="AC175" t="s">
        <v>2830</v>
      </c>
      <c r="AD175" t="s">
        <v>2830</v>
      </c>
      <c r="AE175" t="s">
        <v>43</v>
      </c>
      <c r="AF175" t="s">
        <v>57</v>
      </c>
    </row>
    <row r="176" spans="1:32" x14ac:dyDescent="0.3">
      <c r="A176" s="4">
        <v>206</v>
      </c>
      <c r="B176" s="5" t="s">
        <v>43</v>
      </c>
      <c r="C176" t="s">
        <v>2489</v>
      </c>
      <c r="D176" t="s">
        <v>2490</v>
      </c>
      <c r="E176" t="s">
        <v>2491</v>
      </c>
      <c r="F176" t="s">
        <v>304</v>
      </c>
      <c r="G176" s="1">
        <v>44357</v>
      </c>
      <c r="H176">
        <v>2021</v>
      </c>
      <c r="I176" t="s">
        <v>2845</v>
      </c>
      <c r="J176">
        <v>2</v>
      </c>
      <c r="K176">
        <v>1913</v>
      </c>
      <c r="L176" t="s">
        <v>2991</v>
      </c>
      <c r="M176" t="s">
        <v>2492</v>
      </c>
      <c r="N176" t="s">
        <v>306</v>
      </c>
      <c r="O176" t="s">
        <v>2830</v>
      </c>
      <c r="P176" t="s">
        <v>2493</v>
      </c>
      <c r="Q176" t="s">
        <v>2494</v>
      </c>
      <c r="R176" t="s">
        <v>2495</v>
      </c>
      <c r="S176" t="s">
        <v>2496</v>
      </c>
      <c r="T176" t="s">
        <v>2497</v>
      </c>
      <c r="U176" t="s">
        <v>2498</v>
      </c>
      <c r="V176" t="s">
        <v>2499</v>
      </c>
      <c r="W176" t="s">
        <v>2830</v>
      </c>
      <c r="X176">
        <v>17</v>
      </c>
      <c r="Z176">
        <v>59</v>
      </c>
      <c r="AA176" t="s">
        <v>43</v>
      </c>
      <c r="AB176" s="1">
        <v>44153</v>
      </c>
      <c r="AC176" t="s">
        <v>2830</v>
      </c>
      <c r="AD176" t="s">
        <v>2830</v>
      </c>
      <c r="AE176" t="s">
        <v>43</v>
      </c>
      <c r="AF176" t="s">
        <v>44</v>
      </c>
    </row>
    <row r="177" spans="1:32" x14ac:dyDescent="0.3">
      <c r="A177" s="3">
        <v>207</v>
      </c>
      <c r="B177" s="3" t="s">
        <v>43</v>
      </c>
      <c r="C177" t="s">
        <v>2500</v>
      </c>
      <c r="D177" t="s">
        <v>2501</v>
      </c>
      <c r="E177" t="s">
        <v>2502</v>
      </c>
      <c r="F177" t="s">
        <v>2503</v>
      </c>
      <c r="G177" s="1">
        <v>41204</v>
      </c>
      <c r="H177">
        <v>2012</v>
      </c>
      <c r="I177" t="s">
        <v>2830</v>
      </c>
      <c r="K177">
        <v>352</v>
      </c>
      <c r="L177" t="s">
        <v>2992</v>
      </c>
      <c r="M177" t="s">
        <v>2504</v>
      </c>
      <c r="N177" t="s">
        <v>1536</v>
      </c>
      <c r="O177" t="s">
        <v>2505</v>
      </c>
      <c r="P177" t="s">
        <v>2506</v>
      </c>
      <c r="Q177" t="s">
        <v>2830</v>
      </c>
      <c r="R177" t="s">
        <v>2507</v>
      </c>
      <c r="S177" t="s">
        <v>2508</v>
      </c>
      <c r="T177" t="s">
        <v>2509</v>
      </c>
      <c r="U177" t="s">
        <v>2510</v>
      </c>
      <c r="V177" t="s">
        <v>2511</v>
      </c>
      <c r="W177" t="s">
        <v>2830</v>
      </c>
      <c r="Y177">
        <v>1</v>
      </c>
      <c r="Z177">
        <v>1</v>
      </c>
      <c r="AA177" t="s">
        <v>43</v>
      </c>
      <c r="AB177" s="1">
        <v>41204</v>
      </c>
      <c r="AC177" t="s">
        <v>2830</v>
      </c>
      <c r="AD177" t="s">
        <v>2830</v>
      </c>
      <c r="AE177" t="s">
        <v>43</v>
      </c>
      <c r="AF177" t="s">
        <v>57</v>
      </c>
    </row>
    <row r="178" spans="1:32" x14ac:dyDescent="0.3">
      <c r="A178" s="4">
        <v>208</v>
      </c>
      <c r="B178" s="5" t="s">
        <v>43</v>
      </c>
      <c r="C178" t="s">
        <v>2512</v>
      </c>
      <c r="D178" t="s">
        <v>2513</v>
      </c>
      <c r="E178" t="s">
        <v>2514</v>
      </c>
      <c r="F178" t="s">
        <v>2515</v>
      </c>
      <c r="G178" s="1">
        <v>44853</v>
      </c>
      <c r="H178">
        <v>2022</v>
      </c>
      <c r="I178" t="s">
        <v>2830</v>
      </c>
      <c r="K178">
        <v>153</v>
      </c>
      <c r="L178" t="s">
        <v>2993</v>
      </c>
      <c r="M178" t="s">
        <v>2516</v>
      </c>
      <c r="N178" t="s">
        <v>2517</v>
      </c>
      <c r="O178" t="s">
        <v>2518</v>
      </c>
      <c r="P178" t="s">
        <v>2519</v>
      </c>
      <c r="Q178" t="s">
        <v>2520</v>
      </c>
      <c r="R178" t="s">
        <v>2521</v>
      </c>
      <c r="S178" t="s">
        <v>2522</v>
      </c>
      <c r="T178" t="s">
        <v>2523</v>
      </c>
      <c r="U178" t="s">
        <v>2524</v>
      </c>
      <c r="V178" t="s">
        <v>2525</v>
      </c>
      <c r="W178" t="s">
        <v>2830</v>
      </c>
      <c r="Z178">
        <v>47</v>
      </c>
      <c r="AA178" t="s">
        <v>43</v>
      </c>
      <c r="AB178" s="1">
        <v>44853</v>
      </c>
      <c r="AC178" t="s">
        <v>2830</v>
      </c>
      <c r="AD178" t="s">
        <v>2830</v>
      </c>
      <c r="AE178" t="s">
        <v>43</v>
      </c>
      <c r="AF178" t="s">
        <v>57</v>
      </c>
    </row>
    <row r="179" spans="1:32" x14ac:dyDescent="0.3">
      <c r="A179" s="3">
        <v>209</v>
      </c>
      <c r="B179" s="3" t="s">
        <v>43</v>
      </c>
      <c r="C179" t="s">
        <v>2526</v>
      </c>
      <c r="D179" t="s">
        <v>2527</v>
      </c>
      <c r="E179" t="s">
        <v>2528</v>
      </c>
      <c r="F179" t="s">
        <v>1018</v>
      </c>
      <c r="G179" s="1">
        <v>44907</v>
      </c>
      <c r="H179">
        <v>2022</v>
      </c>
      <c r="I179" t="s">
        <v>2897</v>
      </c>
      <c r="J179">
        <v>12</v>
      </c>
      <c r="K179">
        <v>4857</v>
      </c>
      <c r="L179" t="s">
        <v>2994</v>
      </c>
      <c r="M179" t="s">
        <v>2529</v>
      </c>
      <c r="N179" t="s">
        <v>1021</v>
      </c>
      <c r="O179" t="s">
        <v>2830</v>
      </c>
      <c r="P179" t="s">
        <v>2530</v>
      </c>
      <c r="Q179" t="s">
        <v>2531</v>
      </c>
      <c r="R179" t="s">
        <v>2532</v>
      </c>
      <c r="S179" t="s">
        <v>2533</v>
      </c>
      <c r="T179" t="s">
        <v>2534</v>
      </c>
      <c r="U179" t="s">
        <v>2535</v>
      </c>
      <c r="V179" t="s">
        <v>2536</v>
      </c>
      <c r="W179" t="s">
        <v>2830</v>
      </c>
      <c r="Z179">
        <v>44</v>
      </c>
      <c r="AA179" t="s">
        <v>43</v>
      </c>
      <c r="AB179" s="1">
        <v>44517</v>
      </c>
      <c r="AC179" t="s">
        <v>2830</v>
      </c>
      <c r="AD179" t="s">
        <v>2830</v>
      </c>
      <c r="AE179" t="s">
        <v>43</v>
      </c>
      <c r="AF179" t="s">
        <v>44</v>
      </c>
    </row>
    <row r="180" spans="1:32" x14ac:dyDescent="0.3">
      <c r="A180" s="4">
        <v>210</v>
      </c>
      <c r="B180" s="5" t="s">
        <v>43</v>
      </c>
      <c r="C180" t="s">
        <v>2537</v>
      </c>
      <c r="D180" t="s">
        <v>2538</v>
      </c>
      <c r="E180" t="s">
        <v>2539</v>
      </c>
      <c r="F180" t="s">
        <v>2540</v>
      </c>
      <c r="G180" s="1">
        <v>44322</v>
      </c>
      <c r="H180">
        <v>2021</v>
      </c>
      <c r="I180" t="s">
        <v>2830</v>
      </c>
      <c r="K180">
        <v>214</v>
      </c>
      <c r="L180" t="s">
        <v>2872</v>
      </c>
      <c r="M180" t="s">
        <v>2541</v>
      </c>
      <c r="N180" t="s">
        <v>2542</v>
      </c>
      <c r="O180" t="s">
        <v>2543</v>
      </c>
      <c r="P180" t="s">
        <v>2544</v>
      </c>
      <c r="Q180" t="s">
        <v>2830</v>
      </c>
      <c r="R180" t="s">
        <v>2545</v>
      </c>
      <c r="S180" t="s">
        <v>2546</v>
      </c>
      <c r="T180" t="s">
        <v>2547</v>
      </c>
      <c r="U180" t="s">
        <v>2548</v>
      </c>
      <c r="V180" t="s">
        <v>2549</v>
      </c>
      <c r="W180" t="s">
        <v>2830</v>
      </c>
      <c r="Z180">
        <v>13</v>
      </c>
      <c r="AA180" t="s">
        <v>43</v>
      </c>
      <c r="AB180" s="1">
        <v>44322</v>
      </c>
      <c r="AC180" t="s">
        <v>2830</v>
      </c>
      <c r="AD180" t="s">
        <v>2830</v>
      </c>
      <c r="AE180" t="s">
        <v>43</v>
      </c>
      <c r="AF180" t="s">
        <v>57</v>
      </c>
    </row>
    <row r="181" spans="1:32" x14ac:dyDescent="0.3">
      <c r="A181" s="3">
        <v>211</v>
      </c>
      <c r="B181" s="3" t="s">
        <v>43</v>
      </c>
      <c r="C181" t="s">
        <v>2550</v>
      </c>
      <c r="D181" t="s">
        <v>2551</v>
      </c>
      <c r="E181" t="s">
        <v>2552</v>
      </c>
      <c r="F181" t="s">
        <v>2553</v>
      </c>
      <c r="G181" s="1">
        <v>44523</v>
      </c>
      <c r="H181">
        <v>2021</v>
      </c>
      <c r="I181" t="s">
        <v>2830</v>
      </c>
      <c r="K181">
        <v>1</v>
      </c>
      <c r="L181" t="s">
        <v>2876</v>
      </c>
      <c r="M181" t="s">
        <v>2554</v>
      </c>
      <c r="N181" t="s">
        <v>2830</v>
      </c>
      <c r="O181" t="s">
        <v>2555</v>
      </c>
      <c r="P181" t="s">
        <v>2556</v>
      </c>
      <c r="Q181" t="s">
        <v>2557</v>
      </c>
      <c r="R181" t="s">
        <v>2558</v>
      </c>
      <c r="S181" t="s">
        <v>2559</v>
      </c>
      <c r="T181" t="s">
        <v>2560</v>
      </c>
      <c r="U181" t="s">
        <v>2561</v>
      </c>
      <c r="V181" t="s">
        <v>2562</v>
      </c>
      <c r="W181" t="s">
        <v>2830</v>
      </c>
      <c r="Z181">
        <v>23</v>
      </c>
      <c r="AA181" t="s">
        <v>43</v>
      </c>
      <c r="AB181" s="1">
        <v>44523</v>
      </c>
      <c r="AC181" t="s">
        <v>2830</v>
      </c>
      <c r="AD181" t="s">
        <v>2830</v>
      </c>
      <c r="AE181" t="s">
        <v>43</v>
      </c>
      <c r="AF181" t="s">
        <v>57</v>
      </c>
    </row>
    <row r="182" spans="1:32" x14ac:dyDescent="0.3">
      <c r="A182" s="4">
        <v>212</v>
      </c>
      <c r="B182" s="5" t="s">
        <v>43</v>
      </c>
      <c r="C182" t="s">
        <v>2563</v>
      </c>
      <c r="D182" t="s">
        <v>2564</v>
      </c>
      <c r="E182" t="s">
        <v>2565</v>
      </c>
      <c r="F182" t="s">
        <v>2566</v>
      </c>
      <c r="G182" s="1">
        <v>42187</v>
      </c>
      <c r="H182">
        <v>2015</v>
      </c>
      <c r="I182" t="s">
        <v>2830</v>
      </c>
      <c r="K182">
        <v>1</v>
      </c>
      <c r="L182" t="s">
        <v>2891</v>
      </c>
      <c r="M182" t="s">
        <v>2567</v>
      </c>
      <c r="N182" t="s">
        <v>2568</v>
      </c>
      <c r="O182" t="s">
        <v>2569</v>
      </c>
      <c r="P182" t="s">
        <v>2570</v>
      </c>
      <c r="Q182" t="s">
        <v>2830</v>
      </c>
      <c r="R182" t="s">
        <v>2571</v>
      </c>
      <c r="S182" t="s">
        <v>2830</v>
      </c>
      <c r="T182" t="s">
        <v>2572</v>
      </c>
      <c r="U182" t="s">
        <v>2573</v>
      </c>
      <c r="V182" t="s">
        <v>2574</v>
      </c>
      <c r="W182" t="s">
        <v>2830</v>
      </c>
      <c r="AA182" t="s">
        <v>43</v>
      </c>
      <c r="AB182" s="1">
        <v>42187</v>
      </c>
      <c r="AC182" t="s">
        <v>2830</v>
      </c>
      <c r="AD182" t="s">
        <v>2830</v>
      </c>
      <c r="AE182" t="s">
        <v>43</v>
      </c>
      <c r="AF182" t="s">
        <v>57</v>
      </c>
    </row>
    <row r="183" spans="1:32" x14ac:dyDescent="0.3">
      <c r="A183" s="3">
        <v>213</v>
      </c>
      <c r="B183" s="3" t="s">
        <v>43</v>
      </c>
      <c r="C183" t="s">
        <v>2575</v>
      </c>
      <c r="D183" t="s">
        <v>2576</v>
      </c>
      <c r="E183" t="s">
        <v>2577</v>
      </c>
      <c r="F183" t="s">
        <v>2578</v>
      </c>
      <c r="G183" s="1">
        <v>44204</v>
      </c>
      <c r="H183">
        <v>2020</v>
      </c>
      <c r="I183" t="s">
        <v>2830</v>
      </c>
      <c r="K183">
        <v>202</v>
      </c>
      <c r="L183" t="s">
        <v>2995</v>
      </c>
      <c r="M183" t="s">
        <v>2579</v>
      </c>
      <c r="N183" t="s">
        <v>2580</v>
      </c>
      <c r="O183" t="s">
        <v>2581</v>
      </c>
      <c r="P183" t="s">
        <v>2582</v>
      </c>
      <c r="Q183" t="s">
        <v>2830</v>
      </c>
      <c r="R183" t="s">
        <v>2583</v>
      </c>
      <c r="S183" t="s">
        <v>2830</v>
      </c>
      <c r="T183" t="s">
        <v>2584</v>
      </c>
      <c r="U183" t="s">
        <v>2585</v>
      </c>
      <c r="V183" t="s">
        <v>2586</v>
      </c>
      <c r="W183" t="s">
        <v>2830</v>
      </c>
      <c r="X183">
        <v>2</v>
      </c>
      <c r="Z183">
        <v>13</v>
      </c>
      <c r="AA183" t="s">
        <v>43</v>
      </c>
      <c r="AB183" s="1">
        <v>44204</v>
      </c>
      <c r="AC183" t="s">
        <v>2830</v>
      </c>
      <c r="AD183" t="s">
        <v>2830</v>
      </c>
      <c r="AE183" t="s">
        <v>43</v>
      </c>
      <c r="AF183" t="s">
        <v>57</v>
      </c>
    </row>
    <row r="184" spans="1:32" x14ac:dyDescent="0.3">
      <c r="A184" s="4">
        <v>214</v>
      </c>
      <c r="B184" s="5" t="s">
        <v>43</v>
      </c>
      <c r="C184" t="s">
        <v>2587</v>
      </c>
      <c r="D184" t="s">
        <v>2588</v>
      </c>
      <c r="E184" t="s">
        <v>2589</v>
      </c>
      <c r="F184" t="s">
        <v>2590</v>
      </c>
      <c r="G184" s="1">
        <v>43836</v>
      </c>
      <c r="H184">
        <v>2019</v>
      </c>
      <c r="I184" t="s">
        <v>2830</v>
      </c>
      <c r="K184">
        <v>769</v>
      </c>
      <c r="L184" t="s">
        <v>2996</v>
      </c>
      <c r="M184" t="s">
        <v>2591</v>
      </c>
      <c r="N184" t="s">
        <v>2592</v>
      </c>
      <c r="O184" t="s">
        <v>2593</v>
      </c>
      <c r="P184" t="s">
        <v>2594</v>
      </c>
      <c r="Q184" t="s">
        <v>2830</v>
      </c>
      <c r="R184" t="s">
        <v>2595</v>
      </c>
      <c r="S184" t="s">
        <v>2596</v>
      </c>
      <c r="T184" t="s">
        <v>2597</v>
      </c>
      <c r="U184" t="s">
        <v>2598</v>
      </c>
      <c r="V184" t="s">
        <v>2599</v>
      </c>
      <c r="W184" t="s">
        <v>2830</v>
      </c>
      <c r="Z184">
        <v>70</v>
      </c>
      <c r="AA184" t="s">
        <v>43</v>
      </c>
      <c r="AB184" s="1">
        <v>43836</v>
      </c>
      <c r="AC184" t="s">
        <v>2830</v>
      </c>
      <c r="AD184" t="s">
        <v>2830</v>
      </c>
      <c r="AE184" t="s">
        <v>43</v>
      </c>
      <c r="AF184" t="s">
        <v>57</v>
      </c>
    </row>
    <row r="185" spans="1:32" x14ac:dyDescent="0.3">
      <c r="A185" s="3">
        <v>215</v>
      </c>
      <c r="B185" s="3" t="s">
        <v>43</v>
      </c>
      <c r="C185" t="s">
        <v>2600</v>
      </c>
      <c r="D185" t="s">
        <v>2601</v>
      </c>
      <c r="E185" t="s">
        <v>2602</v>
      </c>
      <c r="F185" t="s">
        <v>2603</v>
      </c>
      <c r="G185" s="1">
        <v>43797</v>
      </c>
      <c r="H185">
        <v>2019</v>
      </c>
      <c r="I185" t="s">
        <v>2830</v>
      </c>
      <c r="K185">
        <v>63</v>
      </c>
      <c r="L185" t="s">
        <v>2997</v>
      </c>
      <c r="M185" t="s">
        <v>2604</v>
      </c>
      <c r="N185" t="s">
        <v>332</v>
      </c>
      <c r="O185" t="s">
        <v>2605</v>
      </c>
      <c r="P185" t="s">
        <v>2606</v>
      </c>
      <c r="Q185" t="s">
        <v>2830</v>
      </c>
      <c r="R185" t="s">
        <v>2607</v>
      </c>
      <c r="S185" t="s">
        <v>2830</v>
      </c>
      <c r="T185" t="s">
        <v>2608</v>
      </c>
      <c r="U185" t="s">
        <v>2609</v>
      </c>
      <c r="V185" t="s">
        <v>2610</v>
      </c>
      <c r="W185" t="s">
        <v>2830</v>
      </c>
      <c r="X185">
        <v>4</v>
      </c>
      <c r="Z185">
        <v>22</v>
      </c>
      <c r="AA185" t="s">
        <v>43</v>
      </c>
      <c r="AB185" s="1">
        <v>43797</v>
      </c>
      <c r="AC185" t="s">
        <v>2830</v>
      </c>
      <c r="AD185" t="s">
        <v>2830</v>
      </c>
      <c r="AE185" t="s">
        <v>43</v>
      </c>
      <c r="AF185" t="s">
        <v>57</v>
      </c>
    </row>
    <row r="186" spans="1:32" x14ac:dyDescent="0.3">
      <c r="A186" s="3">
        <v>217</v>
      </c>
      <c r="B186" s="3" t="s">
        <v>43</v>
      </c>
      <c r="C186" t="s">
        <v>2623</v>
      </c>
      <c r="D186" t="s">
        <v>2624</v>
      </c>
      <c r="E186" t="s">
        <v>2625</v>
      </c>
      <c r="F186" t="s">
        <v>2626</v>
      </c>
      <c r="G186" s="1">
        <v>43803</v>
      </c>
      <c r="H186">
        <v>2020</v>
      </c>
      <c r="I186" t="s">
        <v>2839</v>
      </c>
      <c r="J186">
        <v>1</v>
      </c>
      <c r="K186">
        <v>88</v>
      </c>
      <c r="L186" t="s">
        <v>2998</v>
      </c>
      <c r="M186" t="s">
        <v>2627</v>
      </c>
      <c r="N186" t="s">
        <v>2628</v>
      </c>
      <c r="O186" t="s">
        <v>2830</v>
      </c>
      <c r="P186" t="s">
        <v>2629</v>
      </c>
      <c r="Q186" t="s">
        <v>2830</v>
      </c>
      <c r="R186" t="s">
        <v>2630</v>
      </c>
      <c r="S186" t="s">
        <v>2830</v>
      </c>
      <c r="T186" t="s">
        <v>2631</v>
      </c>
      <c r="U186" t="s">
        <v>2632</v>
      </c>
      <c r="V186" t="s">
        <v>2633</v>
      </c>
      <c r="W186" t="s">
        <v>2830</v>
      </c>
      <c r="X186">
        <v>50</v>
      </c>
      <c r="Z186">
        <v>15</v>
      </c>
      <c r="AA186" t="s">
        <v>43</v>
      </c>
      <c r="AB186" s="1">
        <v>43803</v>
      </c>
      <c r="AC186" t="s">
        <v>2830</v>
      </c>
      <c r="AD186" t="s">
        <v>2830</v>
      </c>
      <c r="AE186" t="s">
        <v>43</v>
      </c>
      <c r="AF186" t="s">
        <v>1838</v>
      </c>
    </row>
    <row r="187" spans="1:32" x14ac:dyDescent="0.3">
      <c r="A187" s="4">
        <v>218</v>
      </c>
      <c r="B187" s="5" t="s">
        <v>43</v>
      </c>
      <c r="C187" t="s">
        <v>2634</v>
      </c>
      <c r="D187" t="s">
        <v>2635</v>
      </c>
      <c r="E187" t="s">
        <v>2636</v>
      </c>
      <c r="F187" t="s">
        <v>2637</v>
      </c>
      <c r="G187" s="1">
        <v>44118</v>
      </c>
      <c r="H187">
        <v>2020</v>
      </c>
      <c r="I187" t="s">
        <v>2830</v>
      </c>
      <c r="K187">
        <v>119</v>
      </c>
      <c r="L187" t="s">
        <v>2999</v>
      </c>
      <c r="M187" t="s">
        <v>2638</v>
      </c>
      <c r="N187" t="s">
        <v>2830</v>
      </c>
      <c r="O187" t="s">
        <v>2639</v>
      </c>
      <c r="P187" t="s">
        <v>2640</v>
      </c>
      <c r="Q187" t="s">
        <v>2830</v>
      </c>
      <c r="R187" t="s">
        <v>2641</v>
      </c>
      <c r="S187" t="s">
        <v>2830</v>
      </c>
      <c r="T187" t="s">
        <v>2642</v>
      </c>
      <c r="U187" t="s">
        <v>2643</v>
      </c>
      <c r="V187" t="s">
        <v>2644</v>
      </c>
      <c r="W187" t="s">
        <v>2830</v>
      </c>
      <c r="X187">
        <v>2</v>
      </c>
      <c r="Z187">
        <v>18</v>
      </c>
      <c r="AA187" t="s">
        <v>2830</v>
      </c>
      <c r="AB187" s="1">
        <v>44118</v>
      </c>
      <c r="AC187" t="s">
        <v>2830</v>
      </c>
      <c r="AD187" t="s">
        <v>2830</v>
      </c>
      <c r="AE187" t="s">
        <v>43</v>
      </c>
      <c r="AF187" t="s">
        <v>57</v>
      </c>
    </row>
    <row r="188" spans="1:32" x14ac:dyDescent="0.3">
      <c r="A188" s="3">
        <v>219</v>
      </c>
      <c r="B188" s="3" t="s">
        <v>43</v>
      </c>
      <c r="C188" t="s">
        <v>2645</v>
      </c>
      <c r="D188" t="s">
        <v>2646</v>
      </c>
      <c r="E188" t="s">
        <v>2647</v>
      </c>
      <c r="F188" t="s">
        <v>2648</v>
      </c>
      <c r="G188" s="1">
        <v>44740</v>
      </c>
      <c r="H188">
        <v>2022</v>
      </c>
      <c r="I188" t="s">
        <v>2956</v>
      </c>
      <c r="J188">
        <v>7</v>
      </c>
      <c r="K188">
        <v>926</v>
      </c>
      <c r="L188" t="s">
        <v>2984</v>
      </c>
      <c r="M188" t="s">
        <v>2649</v>
      </c>
      <c r="N188" t="s">
        <v>2650</v>
      </c>
      <c r="O188" t="s">
        <v>2830</v>
      </c>
      <c r="P188" t="s">
        <v>2651</v>
      </c>
      <c r="Q188" t="s">
        <v>2652</v>
      </c>
      <c r="R188" t="s">
        <v>2653</v>
      </c>
      <c r="S188" t="s">
        <v>2654</v>
      </c>
      <c r="T188" t="s">
        <v>2655</v>
      </c>
      <c r="U188" t="s">
        <v>2656</v>
      </c>
      <c r="V188" t="s">
        <v>2657</v>
      </c>
      <c r="W188" t="s">
        <v>2830</v>
      </c>
      <c r="X188">
        <v>2</v>
      </c>
      <c r="Z188">
        <v>57</v>
      </c>
      <c r="AA188" t="s">
        <v>43</v>
      </c>
      <c r="AB188" s="1">
        <v>44693</v>
      </c>
      <c r="AC188" t="s">
        <v>2830</v>
      </c>
      <c r="AD188" t="s">
        <v>2830</v>
      </c>
      <c r="AE188" t="s">
        <v>43</v>
      </c>
      <c r="AF188" t="s">
        <v>44</v>
      </c>
    </row>
    <row r="189" spans="1:32" x14ac:dyDescent="0.3">
      <c r="A189" s="3">
        <v>221</v>
      </c>
      <c r="B189" s="3" t="s">
        <v>43</v>
      </c>
      <c r="C189" t="s">
        <v>2670</v>
      </c>
      <c r="D189" t="s">
        <v>2671</v>
      </c>
      <c r="E189" t="s">
        <v>2672</v>
      </c>
      <c r="F189" t="s">
        <v>2673</v>
      </c>
      <c r="G189" s="1">
        <v>43647</v>
      </c>
      <c r="H189">
        <v>2019</v>
      </c>
      <c r="I189" t="s">
        <v>2973</v>
      </c>
      <c r="J189">
        <v>11</v>
      </c>
      <c r="K189">
        <v>8782</v>
      </c>
      <c r="L189" t="s">
        <v>3001</v>
      </c>
      <c r="M189" t="s">
        <v>2674</v>
      </c>
      <c r="N189" t="s">
        <v>2675</v>
      </c>
      <c r="O189" t="s">
        <v>2830</v>
      </c>
      <c r="P189" t="s">
        <v>2676</v>
      </c>
      <c r="Q189" t="s">
        <v>2830</v>
      </c>
      <c r="R189" t="s">
        <v>2677</v>
      </c>
      <c r="S189" t="s">
        <v>2678</v>
      </c>
      <c r="T189" t="s">
        <v>2679</v>
      </c>
      <c r="U189" t="s">
        <v>2680</v>
      </c>
      <c r="V189" t="s">
        <v>2681</v>
      </c>
      <c r="W189" t="s">
        <v>2830</v>
      </c>
      <c r="X189">
        <v>22</v>
      </c>
      <c r="Z189">
        <v>46</v>
      </c>
      <c r="AA189" t="s">
        <v>43</v>
      </c>
      <c r="AB189" s="1">
        <v>43468</v>
      </c>
      <c r="AC189" t="s">
        <v>2830</v>
      </c>
      <c r="AD189" t="s">
        <v>2830</v>
      </c>
      <c r="AE189" t="s">
        <v>43</v>
      </c>
      <c r="AF189" t="s">
        <v>44</v>
      </c>
    </row>
    <row r="190" spans="1:32" x14ac:dyDescent="0.3">
      <c r="A190" s="4">
        <v>222</v>
      </c>
      <c r="B190" s="5" t="s">
        <v>43</v>
      </c>
      <c r="C190" t="s">
        <v>2682</v>
      </c>
      <c r="D190" t="s">
        <v>2683</v>
      </c>
      <c r="E190" t="s">
        <v>2684</v>
      </c>
      <c r="F190" t="s">
        <v>146</v>
      </c>
      <c r="G190" s="1">
        <v>43802</v>
      </c>
      <c r="H190">
        <v>2019</v>
      </c>
      <c r="I190" t="s">
        <v>2887</v>
      </c>
      <c r="K190">
        <v>169657</v>
      </c>
      <c r="L190" t="s">
        <v>3002</v>
      </c>
      <c r="M190" t="s">
        <v>2685</v>
      </c>
      <c r="N190" t="s">
        <v>148</v>
      </c>
      <c r="O190" t="s">
        <v>2830</v>
      </c>
      <c r="P190" t="s">
        <v>2686</v>
      </c>
      <c r="Q190" t="s">
        <v>2687</v>
      </c>
      <c r="R190" t="s">
        <v>2688</v>
      </c>
      <c r="S190" t="s">
        <v>2689</v>
      </c>
      <c r="T190" t="s">
        <v>2690</v>
      </c>
      <c r="U190" t="s">
        <v>2691</v>
      </c>
      <c r="V190" t="s">
        <v>2692</v>
      </c>
      <c r="W190" t="s">
        <v>2830</v>
      </c>
      <c r="Z190">
        <v>38</v>
      </c>
      <c r="AA190" t="s">
        <v>156</v>
      </c>
      <c r="AB190" s="1">
        <v>43791</v>
      </c>
      <c r="AC190" t="s">
        <v>2830</v>
      </c>
      <c r="AD190" t="s">
        <v>2830</v>
      </c>
      <c r="AE190" t="s">
        <v>43</v>
      </c>
      <c r="AF190" t="s">
        <v>44</v>
      </c>
    </row>
    <row r="191" spans="1:32" x14ac:dyDescent="0.3">
      <c r="A191" s="3">
        <v>223</v>
      </c>
      <c r="B191" s="3" t="s">
        <v>43</v>
      </c>
      <c r="C191" t="s">
        <v>2693</v>
      </c>
      <c r="D191" t="s">
        <v>2694</v>
      </c>
      <c r="E191" t="s">
        <v>2695</v>
      </c>
      <c r="F191" t="s">
        <v>2696</v>
      </c>
      <c r="G191" s="1">
        <v>43087</v>
      </c>
      <c r="H191">
        <v>2017</v>
      </c>
      <c r="I191" t="s">
        <v>2830</v>
      </c>
      <c r="K191">
        <v>1003</v>
      </c>
      <c r="L191" t="s">
        <v>3003</v>
      </c>
      <c r="M191" t="s">
        <v>2697</v>
      </c>
      <c r="N191" t="s">
        <v>616</v>
      </c>
      <c r="O191" t="s">
        <v>2698</v>
      </c>
      <c r="P191" t="s">
        <v>2699</v>
      </c>
      <c r="Q191" t="s">
        <v>2830</v>
      </c>
      <c r="R191" t="s">
        <v>2700</v>
      </c>
      <c r="S191" t="s">
        <v>2701</v>
      </c>
      <c r="T191" t="s">
        <v>2702</v>
      </c>
      <c r="U191" t="s">
        <v>2703</v>
      </c>
      <c r="V191" t="s">
        <v>2704</v>
      </c>
      <c r="W191" t="s">
        <v>2830</v>
      </c>
      <c r="X191">
        <v>5</v>
      </c>
      <c r="Z191">
        <v>16</v>
      </c>
      <c r="AA191" t="s">
        <v>43</v>
      </c>
      <c r="AB191" s="1">
        <v>43087</v>
      </c>
      <c r="AC191" t="s">
        <v>2830</v>
      </c>
      <c r="AD191" t="s">
        <v>2830</v>
      </c>
      <c r="AE191" t="s">
        <v>43</v>
      </c>
      <c r="AF191" t="s">
        <v>57</v>
      </c>
    </row>
    <row r="192" spans="1:32" x14ac:dyDescent="0.3">
      <c r="A192" s="4">
        <v>224</v>
      </c>
      <c r="B192" s="5" t="s">
        <v>43</v>
      </c>
      <c r="C192" t="s">
        <v>2705</v>
      </c>
      <c r="D192" t="s">
        <v>2706</v>
      </c>
      <c r="E192" t="s">
        <v>2707</v>
      </c>
      <c r="F192" t="s">
        <v>2708</v>
      </c>
      <c r="G192" s="1">
        <v>44711</v>
      </c>
      <c r="H192">
        <v>2021</v>
      </c>
      <c r="I192" t="s">
        <v>2830</v>
      </c>
      <c r="K192">
        <v>391</v>
      </c>
      <c r="L192" t="s">
        <v>3004</v>
      </c>
      <c r="M192" t="s">
        <v>2709</v>
      </c>
      <c r="N192" t="s">
        <v>2830</v>
      </c>
      <c r="O192" t="s">
        <v>2710</v>
      </c>
      <c r="P192" t="s">
        <v>2711</v>
      </c>
      <c r="Q192" t="s">
        <v>2712</v>
      </c>
      <c r="R192" t="s">
        <v>2713</v>
      </c>
      <c r="S192" t="s">
        <v>2714</v>
      </c>
      <c r="T192" t="s">
        <v>2715</v>
      </c>
      <c r="U192" t="s">
        <v>2716</v>
      </c>
      <c r="V192" t="s">
        <v>2717</v>
      </c>
      <c r="W192" t="s">
        <v>2830</v>
      </c>
      <c r="Z192">
        <v>32</v>
      </c>
      <c r="AA192" t="s">
        <v>43</v>
      </c>
      <c r="AB192" s="1">
        <v>44711</v>
      </c>
      <c r="AC192" t="s">
        <v>2830</v>
      </c>
      <c r="AD192" t="s">
        <v>2830</v>
      </c>
      <c r="AE192" t="s">
        <v>43</v>
      </c>
      <c r="AF192" t="s">
        <v>57</v>
      </c>
    </row>
    <row r="193" spans="1:32" x14ac:dyDescent="0.3">
      <c r="A193" s="3">
        <v>225</v>
      </c>
      <c r="B193" s="3" t="s">
        <v>43</v>
      </c>
      <c r="C193" t="s">
        <v>2718</v>
      </c>
      <c r="D193" t="s">
        <v>2719</v>
      </c>
      <c r="E193" t="s">
        <v>2720</v>
      </c>
      <c r="F193" t="s">
        <v>2721</v>
      </c>
      <c r="G193" s="1">
        <v>41589</v>
      </c>
      <c r="H193">
        <v>2013</v>
      </c>
      <c r="I193" t="s">
        <v>3005</v>
      </c>
      <c r="J193">
        <v>11</v>
      </c>
      <c r="K193">
        <v>55</v>
      </c>
      <c r="L193" t="s">
        <v>3006</v>
      </c>
      <c r="M193" t="s">
        <v>2722</v>
      </c>
      <c r="N193" t="s">
        <v>2723</v>
      </c>
      <c r="O193" t="s">
        <v>2830</v>
      </c>
      <c r="P193" t="s">
        <v>2724</v>
      </c>
      <c r="Q193" t="s">
        <v>2830</v>
      </c>
      <c r="R193" t="s">
        <v>2725</v>
      </c>
      <c r="S193" t="s">
        <v>2830</v>
      </c>
      <c r="T193" t="s">
        <v>2726</v>
      </c>
      <c r="U193" t="s">
        <v>2727</v>
      </c>
      <c r="V193" t="s">
        <v>2728</v>
      </c>
      <c r="W193" t="s">
        <v>2830</v>
      </c>
      <c r="X193">
        <v>8</v>
      </c>
      <c r="Y193">
        <v>1</v>
      </c>
      <c r="Z193">
        <v>11</v>
      </c>
      <c r="AA193" t="s">
        <v>43</v>
      </c>
      <c r="AB193" s="1">
        <v>41589</v>
      </c>
      <c r="AC193" t="s">
        <v>2830</v>
      </c>
      <c r="AD193" t="s">
        <v>2830</v>
      </c>
      <c r="AE193" t="s">
        <v>43</v>
      </c>
      <c r="AF193" t="s">
        <v>1838</v>
      </c>
    </row>
    <row r="194" spans="1:32" x14ac:dyDescent="0.3">
      <c r="A194" s="4">
        <v>226</v>
      </c>
      <c r="B194" s="5" t="s">
        <v>43</v>
      </c>
      <c r="C194" t="s">
        <v>2729</v>
      </c>
      <c r="D194" t="s">
        <v>2730</v>
      </c>
      <c r="E194" t="s">
        <v>2731</v>
      </c>
      <c r="F194" t="s">
        <v>2732</v>
      </c>
      <c r="G194" s="1">
        <v>43864</v>
      </c>
      <c r="H194">
        <v>2019</v>
      </c>
      <c r="I194" t="s">
        <v>2891</v>
      </c>
      <c r="K194">
        <v>1</v>
      </c>
      <c r="L194" t="s">
        <v>2894</v>
      </c>
      <c r="M194" t="s">
        <v>2733</v>
      </c>
      <c r="N194" t="s">
        <v>2830</v>
      </c>
      <c r="O194" t="s">
        <v>2734</v>
      </c>
      <c r="P194" t="s">
        <v>2735</v>
      </c>
      <c r="Q194" t="s">
        <v>2830</v>
      </c>
      <c r="R194" t="s">
        <v>2736</v>
      </c>
      <c r="S194" t="s">
        <v>2737</v>
      </c>
      <c r="T194" t="s">
        <v>2830</v>
      </c>
      <c r="U194" t="s">
        <v>2738</v>
      </c>
      <c r="V194" t="s">
        <v>2739</v>
      </c>
      <c r="W194" t="s">
        <v>2830</v>
      </c>
      <c r="X194">
        <v>6</v>
      </c>
      <c r="Z194">
        <v>13</v>
      </c>
      <c r="AA194" t="s">
        <v>43</v>
      </c>
      <c r="AB194" s="1">
        <v>43864</v>
      </c>
      <c r="AC194" t="s">
        <v>2830</v>
      </c>
      <c r="AD194" t="s">
        <v>2830</v>
      </c>
      <c r="AE194" t="s">
        <v>43</v>
      </c>
      <c r="AF194" t="s">
        <v>57</v>
      </c>
    </row>
    <row r="195" spans="1:32" x14ac:dyDescent="0.3">
      <c r="A195" s="3">
        <v>227</v>
      </c>
      <c r="B195" s="3" t="s">
        <v>43</v>
      </c>
      <c r="C195" t="s">
        <v>2740</v>
      </c>
      <c r="D195" t="s">
        <v>2741</v>
      </c>
      <c r="E195" t="s">
        <v>2742</v>
      </c>
      <c r="F195" t="s">
        <v>2466</v>
      </c>
      <c r="G195" s="1">
        <v>44775</v>
      </c>
      <c r="H195">
        <v>2022</v>
      </c>
      <c r="I195" t="s">
        <v>2830</v>
      </c>
      <c r="K195">
        <v>2263</v>
      </c>
      <c r="L195" t="s">
        <v>3007</v>
      </c>
      <c r="M195" t="s">
        <v>2743</v>
      </c>
      <c r="N195" t="s">
        <v>2468</v>
      </c>
      <c r="O195" t="s">
        <v>2469</v>
      </c>
      <c r="P195" t="s">
        <v>2744</v>
      </c>
      <c r="Q195" t="s">
        <v>2830</v>
      </c>
      <c r="R195" t="s">
        <v>2745</v>
      </c>
      <c r="S195" t="s">
        <v>2746</v>
      </c>
      <c r="T195" t="s">
        <v>2747</v>
      </c>
      <c r="U195" t="s">
        <v>2748</v>
      </c>
      <c r="V195" t="s">
        <v>2749</v>
      </c>
      <c r="W195" t="s">
        <v>2830</v>
      </c>
      <c r="Z195">
        <v>46</v>
      </c>
      <c r="AA195" t="s">
        <v>43</v>
      </c>
      <c r="AB195" s="1">
        <v>44775</v>
      </c>
      <c r="AC195" t="s">
        <v>2830</v>
      </c>
      <c r="AD195" t="s">
        <v>2830</v>
      </c>
      <c r="AE195" t="s">
        <v>43</v>
      </c>
      <c r="AF195" t="s">
        <v>57</v>
      </c>
    </row>
    <row r="196" spans="1:32" x14ac:dyDescent="0.3">
      <c r="A196" s="4">
        <v>228</v>
      </c>
      <c r="B196" s="5" t="s">
        <v>43</v>
      </c>
      <c r="C196" t="s">
        <v>2750</v>
      </c>
      <c r="D196" t="s">
        <v>2751</v>
      </c>
      <c r="E196" t="s">
        <v>2752</v>
      </c>
      <c r="F196" t="s">
        <v>2753</v>
      </c>
      <c r="G196" s="1">
        <v>43626</v>
      </c>
      <c r="H196">
        <v>2019</v>
      </c>
      <c r="I196" t="s">
        <v>2830</v>
      </c>
      <c r="K196">
        <v>1</v>
      </c>
      <c r="L196" t="s">
        <v>2833</v>
      </c>
      <c r="M196" t="s">
        <v>2754</v>
      </c>
      <c r="N196" t="s">
        <v>2830</v>
      </c>
      <c r="O196" t="s">
        <v>2755</v>
      </c>
      <c r="P196" t="s">
        <v>2756</v>
      </c>
      <c r="Q196" t="s">
        <v>2830</v>
      </c>
      <c r="R196" t="s">
        <v>2757</v>
      </c>
      <c r="S196" t="s">
        <v>2830</v>
      </c>
      <c r="T196" t="s">
        <v>2758</v>
      </c>
      <c r="U196" t="s">
        <v>2759</v>
      </c>
      <c r="V196" t="s">
        <v>2760</v>
      </c>
      <c r="W196" t="s">
        <v>2830</v>
      </c>
      <c r="X196">
        <v>7</v>
      </c>
      <c r="Z196">
        <v>30</v>
      </c>
      <c r="AA196" t="s">
        <v>43</v>
      </c>
      <c r="AB196" s="1">
        <v>43626</v>
      </c>
      <c r="AC196" t="s">
        <v>2830</v>
      </c>
      <c r="AD196" t="s">
        <v>2830</v>
      </c>
      <c r="AE196" t="s">
        <v>43</v>
      </c>
      <c r="AF196" t="s">
        <v>57</v>
      </c>
    </row>
    <row r="197" spans="1:32" x14ac:dyDescent="0.3">
      <c r="A197" s="4">
        <v>230</v>
      </c>
      <c r="B197" s="5" t="s">
        <v>43</v>
      </c>
      <c r="C197" t="s">
        <v>2772</v>
      </c>
      <c r="D197" t="s">
        <v>2773</v>
      </c>
      <c r="E197" t="s">
        <v>2774</v>
      </c>
      <c r="F197" t="s">
        <v>1309</v>
      </c>
      <c r="G197" s="1">
        <v>43489</v>
      </c>
      <c r="H197">
        <v>2018</v>
      </c>
      <c r="I197" t="s">
        <v>2830</v>
      </c>
      <c r="K197">
        <v>1767</v>
      </c>
      <c r="L197" t="s">
        <v>3008</v>
      </c>
      <c r="M197" t="s">
        <v>2775</v>
      </c>
      <c r="N197" t="s">
        <v>2830</v>
      </c>
      <c r="O197" t="s">
        <v>1311</v>
      </c>
      <c r="P197" t="s">
        <v>2776</v>
      </c>
      <c r="Q197" t="s">
        <v>2830</v>
      </c>
      <c r="R197" t="s">
        <v>2777</v>
      </c>
      <c r="S197" t="s">
        <v>2778</v>
      </c>
      <c r="T197" t="s">
        <v>2779</v>
      </c>
      <c r="U197" t="s">
        <v>2780</v>
      </c>
      <c r="V197" t="s">
        <v>2781</v>
      </c>
      <c r="W197" t="s">
        <v>2830</v>
      </c>
      <c r="X197">
        <v>2</v>
      </c>
      <c r="Z197">
        <v>21</v>
      </c>
      <c r="AA197" t="s">
        <v>43</v>
      </c>
      <c r="AB197" s="1">
        <v>43489</v>
      </c>
      <c r="AC197" t="s">
        <v>2830</v>
      </c>
      <c r="AD197" t="s">
        <v>2830</v>
      </c>
      <c r="AE197" t="s">
        <v>43</v>
      </c>
      <c r="AF197" t="s">
        <v>57</v>
      </c>
    </row>
    <row r="198" spans="1:32" x14ac:dyDescent="0.3">
      <c r="A198" s="4">
        <v>232</v>
      </c>
      <c r="B198" s="5" t="s">
        <v>43</v>
      </c>
      <c r="C198" t="s">
        <v>2790</v>
      </c>
      <c r="D198" t="s">
        <v>2791</v>
      </c>
      <c r="E198" t="s">
        <v>2792</v>
      </c>
      <c r="F198" t="s">
        <v>2793</v>
      </c>
      <c r="G198" s="1">
        <v>43966</v>
      </c>
      <c r="H198">
        <v>2020</v>
      </c>
      <c r="I198" t="s">
        <v>2830</v>
      </c>
      <c r="K198">
        <v>1</v>
      </c>
      <c r="L198" t="s">
        <v>2841</v>
      </c>
      <c r="M198" t="s">
        <v>2794</v>
      </c>
      <c r="N198" t="s">
        <v>2795</v>
      </c>
      <c r="O198" t="s">
        <v>2796</v>
      </c>
      <c r="P198" t="s">
        <v>2797</v>
      </c>
      <c r="Q198" t="s">
        <v>2830</v>
      </c>
      <c r="R198" t="s">
        <v>2798</v>
      </c>
      <c r="S198" t="s">
        <v>2830</v>
      </c>
      <c r="T198" t="s">
        <v>2799</v>
      </c>
      <c r="U198" t="s">
        <v>2830</v>
      </c>
      <c r="V198" t="s">
        <v>2830</v>
      </c>
      <c r="W198" t="s">
        <v>2830</v>
      </c>
      <c r="AA198" t="s">
        <v>43</v>
      </c>
      <c r="AB198" s="1">
        <v>43966</v>
      </c>
      <c r="AC198" t="s">
        <v>2830</v>
      </c>
      <c r="AD198" t="s">
        <v>2830</v>
      </c>
      <c r="AE198" t="s">
        <v>43</v>
      </c>
      <c r="AF198" t="s">
        <v>57</v>
      </c>
    </row>
    <row r="199" spans="1:32" x14ac:dyDescent="0.3">
      <c r="A199" s="4">
        <v>234</v>
      </c>
      <c r="B199" s="5" t="s">
        <v>43</v>
      </c>
      <c r="C199" t="s">
        <v>2812</v>
      </c>
      <c r="D199" t="s">
        <v>2813</v>
      </c>
      <c r="E199" t="s">
        <v>2814</v>
      </c>
      <c r="F199" t="s">
        <v>109</v>
      </c>
      <c r="G199" s="1">
        <v>43629</v>
      </c>
      <c r="H199">
        <v>2019</v>
      </c>
      <c r="I199" t="s">
        <v>2860</v>
      </c>
      <c r="J199">
        <v>6</v>
      </c>
      <c r="K199">
        <v>3514</v>
      </c>
      <c r="L199" t="s">
        <v>3011</v>
      </c>
      <c r="M199" t="s">
        <v>2815</v>
      </c>
      <c r="N199" t="s">
        <v>111</v>
      </c>
      <c r="O199" t="s">
        <v>2830</v>
      </c>
      <c r="P199" t="s">
        <v>2816</v>
      </c>
      <c r="Q199" t="s">
        <v>2830</v>
      </c>
      <c r="R199" t="s">
        <v>2817</v>
      </c>
      <c r="S199" t="s">
        <v>2830</v>
      </c>
      <c r="T199" t="s">
        <v>2818</v>
      </c>
      <c r="U199" t="s">
        <v>2830</v>
      </c>
      <c r="V199" t="s">
        <v>2830</v>
      </c>
      <c r="W199" t="s">
        <v>2830</v>
      </c>
      <c r="X199">
        <v>7</v>
      </c>
      <c r="Z199">
        <v>0</v>
      </c>
      <c r="AA199" t="s">
        <v>43</v>
      </c>
      <c r="AB199" s="1">
        <v>43629</v>
      </c>
      <c r="AC199" t="s">
        <v>2830</v>
      </c>
      <c r="AD199" t="s">
        <v>2830</v>
      </c>
      <c r="AE199" t="s">
        <v>43</v>
      </c>
      <c r="AF199" t="s">
        <v>44</v>
      </c>
    </row>
    <row r="200" spans="1:32" x14ac:dyDescent="0.3">
      <c r="A200" s="4">
        <v>236</v>
      </c>
      <c r="B200" s="6" t="s">
        <v>3014</v>
      </c>
      <c r="C200" t="s">
        <v>3015</v>
      </c>
      <c r="D200" t="s">
        <v>3034</v>
      </c>
      <c r="F200" t="s">
        <v>3055</v>
      </c>
      <c r="G200" s="1"/>
      <c r="H200">
        <v>2021</v>
      </c>
      <c r="K200">
        <v>1</v>
      </c>
      <c r="L200">
        <v>11</v>
      </c>
      <c r="M200" t="s">
        <v>3125</v>
      </c>
      <c r="N200" t="s">
        <v>2830</v>
      </c>
      <c r="O200" t="s">
        <v>3071</v>
      </c>
      <c r="P200" t="s">
        <v>3087</v>
      </c>
      <c r="R200" t="s">
        <v>3106</v>
      </c>
      <c r="S200" t="s">
        <v>3141</v>
      </c>
      <c r="AB200" s="1">
        <v>44425</v>
      </c>
      <c r="AE200" t="s">
        <v>3155</v>
      </c>
      <c r="AF200" t="s">
        <v>3053</v>
      </c>
    </row>
    <row r="201" spans="1:32" x14ac:dyDescent="0.3">
      <c r="A201" s="3">
        <v>237</v>
      </c>
      <c r="B201" s="3" t="s">
        <v>3014</v>
      </c>
      <c r="C201" t="s">
        <v>3016</v>
      </c>
      <c r="D201" t="s">
        <v>3035</v>
      </c>
      <c r="F201" t="s">
        <v>3056</v>
      </c>
      <c r="G201" s="1"/>
      <c r="H201">
        <v>2017</v>
      </c>
      <c r="K201">
        <v>65</v>
      </c>
      <c r="L201">
        <v>72</v>
      </c>
      <c r="M201" t="s">
        <v>3126</v>
      </c>
      <c r="N201" t="s">
        <v>2830</v>
      </c>
      <c r="O201" t="s">
        <v>3072</v>
      </c>
      <c r="P201" t="s">
        <v>3088</v>
      </c>
      <c r="R201" t="s">
        <v>3107</v>
      </c>
      <c r="S201" t="s">
        <v>3142</v>
      </c>
      <c r="AB201" s="1">
        <v>42818</v>
      </c>
      <c r="AE201" t="s">
        <v>3155</v>
      </c>
      <c r="AF201" t="s">
        <v>3053</v>
      </c>
    </row>
    <row r="202" spans="1:32" x14ac:dyDescent="0.3">
      <c r="A202" s="4">
        <v>238</v>
      </c>
      <c r="B202" s="6" t="s">
        <v>3014</v>
      </c>
      <c r="C202" t="s">
        <v>3017</v>
      </c>
      <c r="D202" t="s">
        <v>3036</v>
      </c>
      <c r="F202" t="s">
        <v>3057</v>
      </c>
      <c r="G202" s="1"/>
      <c r="H202">
        <v>2022</v>
      </c>
      <c r="K202">
        <v>9</v>
      </c>
      <c r="L202">
        <v>20</v>
      </c>
      <c r="M202" t="s">
        <v>3127</v>
      </c>
      <c r="N202" t="s">
        <v>2830</v>
      </c>
      <c r="O202" t="s">
        <v>3073</v>
      </c>
      <c r="P202" t="s">
        <v>3089</v>
      </c>
      <c r="R202" t="s">
        <v>3108</v>
      </c>
      <c r="S202" t="s">
        <v>3143</v>
      </c>
      <c r="AB202" s="1">
        <v>44627</v>
      </c>
      <c r="AE202" t="s">
        <v>3155</v>
      </c>
      <c r="AF202" t="s">
        <v>3053</v>
      </c>
    </row>
    <row r="203" spans="1:32" x14ac:dyDescent="0.3">
      <c r="A203" s="3">
        <v>239</v>
      </c>
      <c r="B203" s="3" t="s">
        <v>3014</v>
      </c>
      <c r="C203" t="s">
        <v>3018</v>
      </c>
      <c r="D203" t="s">
        <v>3037</v>
      </c>
      <c r="F203" t="s">
        <v>3058</v>
      </c>
      <c r="G203" s="1"/>
      <c r="H203">
        <v>2013</v>
      </c>
      <c r="K203">
        <v>344</v>
      </c>
      <c r="L203">
        <v>353</v>
      </c>
      <c r="M203" t="s">
        <v>3128</v>
      </c>
      <c r="N203" t="s">
        <v>2830</v>
      </c>
      <c r="O203" t="s">
        <v>3074</v>
      </c>
      <c r="P203" t="s">
        <v>3090</v>
      </c>
      <c r="R203" t="s">
        <v>3109</v>
      </c>
      <c r="S203" t="s">
        <v>3144</v>
      </c>
      <c r="AB203" s="1">
        <v>41583</v>
      </c>
      <c r="AE203" t="s">
        <v>3155</v>
      </c>
      <c r="AF203" t="s">
        <v>3053</v>
      </c>
    </row>
    <row r="204" spans="1:32" x14ac:dyDescent="0.3">
      <c r="A204" s="4">
        <v>240</v>
      </c>
      <c r="B204" s="6" t="s">
        <v>3014</v>
      </c>
      <c r="C204" t="s">
        <v>3019</v>
      </c>
      <c r="D204" t="s">
        <v>3038</v>
      </c>
      <c r="F204" t="s">
        <v>3059</v>
      </c>
      <c r="G204" s="1"/>
      <c r="H204">
        <v>2019</v>
      </c>
      <c r="K204" s="7">
        <v>0.12569444444444444</v>
      </c>
      <c r="L204" s="7">
        <v>0.15</v>
      </c>
      <c r="M204" t="s">
        <v>3129</v>
      </c>
      <c r="N204" t="s">
        <v>3081</v>
      </c>
      <c r="O204" t="s">
        <v>2830</v>
      </c>
      <c r="P204" t="s">
        <v>3091</v>
      </c>
      <c r="R204" t="s">
        <v>3110</v>
      </c>
      <c r="S204" t="s">
        <v>3145</v>
      </c>
      <c r="AB204" s="1">
        <v>43509</v>
      </c>
      <c r="AE204" t="s">
        <v>2830</v>
      </c>
      <c r="AF204" t="s">
        <v>3054</v>
      </c>
    </row>
    <row r="205" spans="1:32" x14ac:dyDescent="0.3">
      <c r="A205" s="3">
        <v>243</v>
      </c>
      <c r="B205" s="3" t="s">
        <v>3014</v>
      </c>
      <c r="C205" t="s">
        <v>3022</v>
      </c>
      <c r="D205" t="s">
        <v>3041</v>
      </c>
      <c r="F205" t="s">
        <v>3055</v>
      </c>
      <c r="G205" s="1"/>
      <c r="H205">
        <v>2021</v>
      </c>
      <c r="K205">
        <v>1</v>
      </c>
      <c r="L205">
        <v>9</v>
      </c>
      <c r="M205" t="s">
        <v>3132</v>
      </c>
      <c r="N205" t="s">
        <v>2830</v>
      </c>
      <c r="O205" t="s">
        <v>3071</v>
      </c>
      <c r="P205" t="s">
        <v>3094</v>
      </c>
      <c r="R205" t="s">
        <v>3113</v>
      </c>
      <c r="S205" t="s">
        <v>3147</v>
      </c>
      <c r="AB205" s="1">
        <v>44425</v>
      </c>
      <c r="AE205" t="s">
        <v>3155</v>
      </c>
      <c r="AF205" t="s">
        <v>3053</v>
      </c>
    </row>
    <row r="206" spans="1:32" x14ac:dyDescent="0.3">
      <c r="A206" s="4">
        <v>244</v>
      </c>
      <c r="B206" s="6" t="s">
        <v>3014</v>
      </c>
      <c r="C206" t="s">
        <v>3023</v>
      </c>
      <c r="D206" t="s">
        <v>3042</v>
      </c>
      <c r="F206" t="s">
        <v>3061</v>
      </c>
      <c r="G206" s="1"/>
      <c r="H206">
        <v>2022</v>
      </c>
      <c r="K206">
        <v>49</v>
      </c>
      <c r="L206">
        <v>52</v>
      </c>
      <c r="M206" t="s">
        <v>3133</v>
      </c>
      <c r="N206" t="s">
        <v>2830</v>
      </c>
      <c r="O206" t="s">
        <v>3076</v>
      </c>
      <c r="P206" t="s">
        <v>3095</v>
      </c>
      <c r="R206" t="s">
        <v>3114</v>
      </c>
      <c r="S206" t="s">
        <v>3148</v>
      </c>
      <c r="AB206" s="1">
        <v>44763</v>
      </c>
      <c r="AE206" t="s">
        <v>3155</v>
      </c>
      <c r="AF206" t="s">
        <v>3053</v>
      </c>
    </row>
    <row r="207" spans="1:32" x14ac:dyDescent="0.3">
      <c r="A207" s="3">
        <v>245</v>
      </c>
      <c r="B207" s="3" t="s">
        <v>3014</v>
      </c>
      <c r="C207" t="s">
        <v>3024</v>
      </c>
      <c r="D207" t="s">
        <v>3043</v>
      </c>
      <c r="F207" t="s">
        <v>3059</v>
      </c>
      <c r="G207" s="1"/>
      <c r="H207">
        <v>2016</v>
      </c>
      <c r="K207" s="8">
        <v>2.5423611111111111</v>
      </c>
      <c r="L207" s="8">
        <v>2.5659722222222223</v>
      </c>
      <c r="M207" t="s">
        <v>3134</v>
      </c>
      <c r="N207" t="s">
        <v>3081</v>
      </c>
      <c r="O207" t="s">
        <v>2830</v>
      </c>
      <c r="P207" t="s">
        <v>3096</v>
      </c>
      <c r="R207" t="s">
        <v>3115</v>
      </c>
      <c r="S207" t="s">
        <v>3149</v>
      </c>
      <c r="AB207" s="1">
        <v>42709</v>
      </c>
      <c r="AE207" t="s">
        <v>2830</v>
      </c>
      <c r="AF207" t="s">
        <v>3054</v>
      </c>
    </row>
    <row r="208" spans="1:32" x14ac:dyDescent="0.3">
      <c r="A208" s="3">
        <v>247</v>
      </c>
      <c r="B208" s="3" t="s">
        <v>3014</v>
      </c>
      <c r="C208" t="s">
        <v>3026</v>
      </c>
      <c r="D208" t="s">
        <v>3045</v>
      </c>
      <c r="F208" t="s">
        <v>3063</v>
      </c>
      <c r="G208" s="1"/>
      <c r="H208">
        <v>2019</v>
      </c>
      <c r="K208">
        <v>61</v>
      </c>
      <c r="L208">
        <v>92</v>
      </c>
      <c r="M208" t="s">
        <v>3136</v>
      </c>
      <c r="N208" t="s">
        <v>3083</v>
      </c>
      <c r="O208" t="s">
        <v>2830</v>
      </c>
      <c r="P208" t="s">
        <v>3098</v>
      </c>
      <c r="R208" t="s">
        <v>3117</v>
      </c>
      <c r="S208" t="s">
        <v>3151</v>
      </c>
      <c r="AB208" s="1">
        <v>43773</v>
      </c>
      <c r="AE208" t="s">
        <v>2830</v>
      </c>
      <c r="AF208" t="s">
        <v>3054</v>
      </c>
    </row>
    <row r="209" spans="1:33" x14ac:dyDescent="0.3">
      <c r="A209" s="3">
        <v>249</v>
      </c>
      <c r="B209" s="3" t="s">
        <v>3014</v>
      </c>
      <c r="C209" t="s">
        <v>3028</v>
      </c>
      <c r="D209" t="s">
        <v>3047</v>
      </c>
      <c r="F209" t="s">
        <v>3065</v>
      </c>
      <c r="G209" s="1"/>
      <c r="H209">
        <v>2015</v>
      </c>
      <c r="K209">
        <v>1</v>
      </c>
      <c r="L209">
        <v>11</v>
      </c>
      <c r="M209" t="s">
        <v>3137</v>
      </c>
      <c r="N209" t="s">
        <v>3084</v>
      </c>
      <c r="O209" t="s">
        <v>2830</v>
      </c>
      <c r="P209" t="s">
        <v>3100</v>
      </c>
      <c r="R209" t="s">
        <v>3119</v>
      </c>
      <c r="S209" t="s">
        <v>3152</v>
      </c>
      <c r="AB209" s="1">
        <v>42310</v>
      </c>
      <c r="AE209" t="s">
        <v>2830</v>
      </c>
      <c r="AF209" t="s">
        <v>3054</v>
      </c>
    </row>
    <row r="210" spans="1:33" x14ac:dyDescent="0.3">
      <c r="A210" s="4">
        <v>254</v>
      </c>
      <c r="B210" s="6" t="s">
        <v>3014</v>
      </c>
      <c r="C210" t="s">
        <v>3033</v>
      </c>
      <c r="D210" t="s">
        <v>3052</v>
      </c>
      <c r="F210" t="s">
        <v>3070</v>
      </c>
      <c r="G210" s="1"/>
      <c r="H210">
        <v>2021</v>
      </c>
      <c r="K210">
        <v>288</v>
      </c>
      <c r="L210">
        <v>297</v>
      </c>
      <c r="M210" t="s">
        <v>3140</v>
      </c>
      <c r="N210" t="s">
        <v>2830</v>
      </c>
      <c r="O210" t="s">
        <v>3080</v>
      </c>
      <c r="P210" t="s">
        <v>3105</v>
      </c>
      <c r="R210" t="s">
        <v>3124</v>
      </c>
      <c r="S210" t="s">
        <v>2830</v>
      </c>
      <c r="AB210" s="1">
        <v>44547</v>
      </c>
      <c r="AE210" t="s">
        <v>3156</v>
      </c>
      <c r="AF210" t="s">
        <v>3053</v>
      </c>
    </row>
    <row r="211" spans="1:33" x14ac:dyDescent="0.3">
      <c r="A211" s="3">
        <v>255</v>
      </c>
      <c r="B211" s="3" t="s">
        <v>3157</v>
      </c>
      <c r="C211" t="s">
        <v>3158</v>
      </c>
      <c r="D211" t="s">
        <v>3488</v>
      </c>
      <c r="F211" t="s">
        <v>3840</v>
      </c>
      <c r="G211" s="1"/>
      <c r="H211">
        <v>2023</v>
      </c>
      <c r="I211" t="s">
        <v>2830</v>
      </c>
      <c r="J211" t="s">
        <v>2830</v>
      </c>
      <c r="M211" t="s">
        <v>4253</v>
      </c>
      <c r="N211" t="s">
        <v>4654</v>
      </c>
      <c r="O211" t="s">
        <v>2830</v>
      </c>
      <c r="P211" t="s">
        <v>5047</v>
      </c>
      <c r="R211" t="s">
        <v>5244</v>
      </c>
      <c r="S211" t="s">
        <v>5653</v>
      </c>
      <c r="AB211" s="1"/>
      <c r="AE211" t="s">
        <v>5894</v>
      </c>
      <c r="AF211" t="s">
        <v>5981</v>
      </c>
      <c r="AG211" t="s">
        <v>5988</v>
      </c>
    </row>
    <row r="212" spans="1:33" x14ac:dyDescent="0.3">
      <c r="A212" s="4">
        <v>256</v>
      </c>
      <c r="B212" s="6" t="s">
        <v>3157</v>
      </c>
      <c r="C212" t="s">
        <v>3159</v>
      </c>
      <c r="D212" t="s">
        <v>3489</v>
      </c>
      <c r="F212" t="s">
        <v>3841</v>
      </c>
      <c r="G212" s="1"/>
      <c r="H212">
        <v>2023</v>
      </c>
      <c r="I212" t="s">
        <v>2830</v>
      </c>
      <c r="J212" t="s">
        <v>2830</v>
      </c>
      <c r="K212">
        <v>57</v>
      </c>
      <c r="L212">
        <v>65</v>
      </c>
      <c r="M212" t="s">
        <v>4254</v>
      </c>
      <c r="N212" t="s">
        <v>4655</v>
      </c>
      <c r="O212" t="s">
        <v>4807</v>
      </c>
      <c r="P212" t="s">
        <v>5048</v>
      </c>
      <c r="R212" t="s">
        <v>5245</v>
      </c>
      <c r="S212" t="s">
        <v>5654</v>
      </c>
      <c r="AB212" s="1"/>
      <c r="AE212" t="s">
        <v>5894</v>
      </c>
      <c r="AF212" t="s">
        <v>5982</v>
      </c>
      <c r="AG212" t="s">
        <v>5988</v>
      </c>
    </row>
    <row r="213" spans="1:33" x14ac:dyDescent="0.3">
      <c r="A213" s="3">
        <v>257</v>
      </c>
      <c r="B213" s="3" t="s">
        <v>3157</v>
      </c>
      <c r="C213" t="s">
        <v>3160</v>
      </c>
      <c r="D213" t="s">
        <v>3490</v>
      </c>
      <c r="F213" t="s">
        <v>3842</v>
      </c>
      <c r="G213" s="1"/>
      <c r="H213">
        <v>2022</v>
      </c>
      <c r="I213" t="s">
        <v>2860</v>
      </c>
      <c r="J213" t="s">
        <v>4227</v>
      </c>
      <c r="M213" t="s">
        <v>4255</v>
      </c>
      <c r="N213" t="s">
        <v>4656</v>
      </c>
      <c r="O213" t="s">
        <v>2830</v>
      </c>
      <c r="P213" t="s">
        <v>5049</v>
      </c>
      <c r="R213" t="s">
        <v>5246</v>
      </c>
      <c r="S213" t="s">
        <v>5655</v>
      </c>
      <c r="AB213" s="1"/>
      <c r="AE213" t="s">
        <v>5895</v>
      </c>
      <c r="AF213" t="s">
        <v>5981</v>
      </c>
      <c r="AG213" t="s">
        <v>5988</v>
      </c>
    </row>
    <row r="214" spans="1:33" x14ac:dyDescent="0.3">
      <c r="A214" s="4">
        <v>258</v>
      </c>
      <c r="B214" s="6" t="s">
        <v>3157</v>
      </c>
      <c r="C214" t="s">
        <v>3161</v>
      </c>
      <c r="D214" t="s">
        <v>3491</v>
      </c>
      <c r="F214" t="s">
        <v>3843</v>
      </c>
      <c r="G214" s="1"/>
      <c r="H214">
        <v>2022</v>
      </c>
      <c r="I214" t="s">
        <v>4111</v>
      </c>
      <c r="J214" t="s">
        <v>2830</v>
      </c>
      <c r="M214" t="s">
        <v>4256</v>
      </c>
      <c r="N214" t="s">
        <v>4657</v>
      </c>
      <c r="O214" t="s">
        <v>2830</v>
      </c>
      <c r="P214" t="s">
        <v>5050</v>
      </c>
      <c r="R214" t="s">
        <v>5247</v>
      </c>
      <c r="S214" t="s">
        <v>5656</v>
      </c>
      <c r="AB214" s="1"/>
      <c r="AE214" t="s">
        <v>5896</v>
      </c>
      <c r="AF214" t="s">
        <v>5981</v>
      </c>
      <c r="AG214" t="s">
        <v>5988</v>
      </c>
    </row>
    <row r="215" spans="1:33" x14ac:dyDescent="0.3">
      <c r="A215" s="3">
        <v>259</v>
      </c>
      <c r="B215" s="3" t="s">
        <v>3157</v>
      </c>
      <c r="C215" t="s">
        <v>2526</v>
      </c>
      <c r="D215" t="s">
        <v>3492</v>
      </c>
      <c r="F215" t="s">
        <v>1018</v>
      </c>
      <c r="G215" s="1"/>
      <c r="H215">
        <v>2022</v>
      </c>
      <c r="I215" t="s">
        <v>2897</v>
      </c>
      <c r="J215" t="s">
        <v>2924</v>
      </c>
      <c r="K215">
        <v>4857</v>
      </c>
      <c r="L215">
        <v>4872</v>
      </c>
      <c r="M215" t="s">
        <v>4257</v>
      </c>
      <c r="N215" t="s">
        <v>4658</v>
      </c>
      <c r="O215" t="s">
        <v>2830</v>
      </c>
      <c r="P215" t="s">
        <v>2530</v>
      </c>
      <c r="R215" t="s">
        <v>5248</v>
      </c>
      <c r="S215" t="s">
        <v>5657</v>
      </c>
      <c r="AB215" s="1"/>
      <c r="AE215" t="s">
        <v>5897</v>
      </c>
      <c r="AF215" t="s">
        <v>5981</v>
      </c>
      <c r="AG215" t="s">
        <v>5988</v>
      </c>
    </row>
    <row r="216" spans="1:33" x14ac:dyDescent="0.3">
      <c r="A216" s="4">
        <v>260</v>
      </c>
      <c r="B216" s="6" t="s">
        <v>3157</v>
      </c>
      <c r="C216" t="s">
        <v>3162</v>
      </c>
      <c r="D216" t="s">
        <v>3493</v>
      </c>
      <c r="F216" t="s">
        <v>3844</v>
      </c>
      <c r="G216" s="1"/>
      <c r="H216">
        <v>2022</v>
      </c>
      <c r="I216" t="s">
        <v>2830</v>
      </c>
      <c r="J216" t="s">
        <v>2830</v>
      </c>
      <c r="K216">
        <v>1465</v>
      </c>
      <c r="L216">
        <v>1476</v>
      </c>
      <c r="M216" t="s">
        <v>4258</v>
      </c>
      <c r="N216" t="s">
        <v>2830</v>
      </c>
      <c r="O216" t="s">
        <v>4808</v>
      </c>
      <c r="P216" t="s">
        <v>5051</v>
      </c>
      <c r="R216" t="s">
        <v>5249</v>
      </c>
      <c r="S216" t="s">
        <v>5658</v>
      </c>
      <c r="AB216" s="1"/>
      <c r="AE216" t="s">
        <v>5898</v>
      </c>
      <c r="AF216" t="s">
        <v>5982</v>
      </c>
      <c r="AG216" t="s">
        <v>5988</v>
      </c>
    </row>
    <row r="217" spans="1:33" x14ac:dyDescent="0.3">
      <c r="A217" s="3">
        <v>261</v>
      </c>
      <c r="B217" s="3" t="s">
        <v>3157</v>
      </c>
      <c r="C217" t="s">
        <v>3163</v>
      </c>
      <c r="D217" t="s">
        <v>3494</v>
      </c>
      <c r="F217" t="s">
        <v>3845</v>
      </c>
      <c r="G217" s="1"/>
      <c r="H217">
        <v>2022</v>
      </c>
      <c r="I217" t="s">
        <v>4112</v>
      </c>
      <c r="J217" t="s">
        <v>2830</v>
      </c>
      <c r="M217" t="s">
        <v>4259</v>
      </c>
      <c r="N217" t="s">
        <v>4659</v>
      </c>
      <c r="O217" t="s">
        <v>2830</v>
      </c>
      <c r="P217" t="s">
        <v>5052</v>
      </c>
      <c r="R217" t="s">
        <v>5250</v>
      </c>
      <c r="S217" t="s">
        <v>5659</v>
      </c>
      <c r="AB217" s="1"/>
      <c r="AE217" t="s">
        <v>5899</v>
      </c>
      <c r="AF217" t="s">
        <v>5981</v>
      </c>
      <c r="AG217" t="s">
        <v>5988</v>
      </c>
    </row>
    <row r="218" spans="1:33" x14ac:dyDescent="0.3">
      <c r="A218" s="4">
        <v>262</v>
      </c>
      <c r="B218" s="6" t="s">
        <v>3157</v>
      </c>
      <c r="C218" t="s">
        <v>3164</v>
      </c>
      <c r="D218" t="s">
        <v>3495</v>
      </c>
      <c r="F218" t="s">
        <v>3846</v>
      </c>
      <c r="G218" s="1"/>
      <c r="H218">
        <v>2022</v>
      </c>
      <c r="I218" t="s">
        <v>2830</v>
      </c>
      <c r="J218" t="s">
        <v>2830</v>
      </c>
      <c r="K218">
        <v>333</v>
      </c>
      <c r="L218">
        <v>349</v>
      </c>
      <c r="M218" t="s">
        <v>4260</v>
      </c>
      <c r="N218" t="s">
        <v>2830</v>
      </c>
      <c r="O218" t="s">
        <v>4809</v>
      </c>
      <c r="P218" t="s">
        <v>5053</v>
      </c>
      <c r="R218" t="s">
        <v>5251</v>
      </c>
      <c r="S218" t="s">
        <v>5660</v>
      </c>
      <c r="AB218" s="1"/>
      <c r="AE218" t="s">
        <v>3155</v>
      </c>
      <c r="AF218" t="s">
        <v>5982</v>
      </c>
      <c r="AG218" t="s">
        <v>5988</v>
      </c>
    </row>
    <row r="219" spans="1:33" x14ac:dyDescent="0.3">
      <c r="A219" s="3">
        <v>263</v>
      </c>
      <c r="B219" s="3" t="s">
        <v>3157</v>
      </c>
      <c r="C219" t="s">
        <v>3165</v>
      </c>
      <c r="D219" t="s">
        <v>3496</v>
      </c>
      <c r="F219" t="s">
        <v>3847</v>
      </c>
      <c r="G219" s="1"/>
      <c r="H219">
        <v>2022</v>
      </c>
      <c r="I219" t="s">
        <v>2979</v>
      </c>
      <c r="J219" t="s">
        <v>2830</v>
      </c>
      <c r="M219" t="s">
        <v>4261</v>
      </c>
      <c r="N219" t="s">
        <v>4660</v>
      </c>
      <c r="O219" t="s">
        <v>2830</v>
      </c>
      <c r="P219" t="s">
        <v>5054</v>
      </c>
      <c r="R219" t="s">
        <v>5252</v>
      </c>
      <c r="S219" t="s">
        <v>5661</v>
      </c>
      <c r="AB219" s="1"/>
      <c r="AE219" t="s">
        <v>5900</v>
      </c>
      <c r="AF219" t="s">
        <v>5981</v>
      </c>
      <c r="AG219" t="s">
        <v>5988</v>
      </c>
    </row>
    <row r="220" spans="1:33" x14ac:dyDescent="0.3">
      <c r="A220" s="4">
        <v>264</v>
      </c>
      <c r="B220" s="6" t="s">
        <v>3157</v>
      </c>
      <c r="C220" t="s">
        <v>3166</v>
      </c>
      <c r="D220" t="s">
        <v>3497</v>
      </c>
      <c r="F220" t="s">
        <v>160</v>
      </c>
      <c r="G220" s="1"/>
      <c r="H220">
        <v>2022</v>
      </c>
      <c r="I220" t="s">
        <v>2854</v>
      </c>
      <c r="J220" t="s">
        <v>2868</v>
      </c>
      <c r="K220">
        <v>3712</v>
      </c>
      <c r="L220">
        <v>3722</v>
      </c>
      <c r="M220" t="s">
        <v>4262</v>
      </c>
      <c r="N220" t="s">
        <v>4661</v>
      </c>
      <c r="O220" t="s">
        <v>2830</v>
      </c>
      <c r="P220" t="s">
        <v>5055</v>
      </c>
      <c r="R220" t="s">
        <v>5253</v>
      </c>
      <c r="S220" t="s">
        <v>5662</v>
      </c>
      <c r="AB220" s="1"/>
      <c r="AE220" t="s">
        <v>5897</v>
      </c>
      <c r="AF220" t="s">
        <v>5981</v>
      </c>
      <c r="AG220" t="s">
        <v>5988</v>
      </c>
    </row>
    <row r="221" spans="1:33" x14ac:dyDescent="0.3">
      <c r="A221" s="3">
        <v>265</v>
      </c>
      <c r="B221" s="3" t="s">
        <v>3157</v>
      </c>
      <c r="C221" t="s">
        <v>3167</v>
      </c>
      <c r="D221" t="s">
        <v>3498</v>
      </c>
      <c r="F221" t="s">
        <v>3848</v>
      </c>
      <c r="G221" s="1"/>
      <c r="H221">
        <v>2022</v>
      </c>
      <c r="I221" t="s">
        <v>2830</v>
      </c>
      <c r="J221" t="s">
        <v>2830</v>
      </c>
      <c r="K221">
        <v>3081</v>
      </c>
      <c r="L221">
        <v>3089</v>
      </c>
      <c r="M221" t="s">
        <v>4263</v>
      </c>
      <c r="N221" t="s">
        <v>2830</v>
      </c>
      <c r="O221" t="s">
        <v>4810</v>
      </c>
      <c r="P221" t="s">
        <v>5056</v>
      </c>
      <c r="R221" t="s">
        <v>5254</v>
      </c>
      <c r="S221" t="s">
        <v>5663</v>
      </c>
      <c r="AB221" s="1"/>
      <c r="AE221" t="s">
        <v>3155</v>
      </c>
      <c r="AF221" t="s">
        <v>5982</v>
      </c>
      <c r="AG221" t="s">
        <v>5988</v>
      </c>
    </row>
    <row r="222" spans="1:33" x14ac:dyDescent="0.3">
      <c r="A222" s="4">
        <v>266</v>
      </c>
      <c r="B222" s="6" t="s">
        <v>3157</v>
      </c>
      <c r="C222" t="s">
        <v>3168</v>
      </c>
      <c r="D222" t="s">
        <v>3499</v>
      </c>
      <c r="F222" t="s">
        <v>3849</v>
      </c>
      <c r="G222" s="1"/>
      <c r="H222">
        <v>2022</v>
      </c>
      <c r="I222" t="s">
        <v>4113</v>
      </c>
      <c r="J222" t="s">
        <v>2883</v>
      </c>
      <c r="M222" t="s">
        <v>4264</v>
      </c>
      <c r="N222" t="s">
        <v>4662</v>
      </c>
      <c r="O222" t="s">
        <v>2830</v>
      </c>
      <c r="P222" t="s">
        <v>5057</v>
      </c>
      <c r="R222" t="s">
        <v>5255</v>
      </c>
      <c r="S222" t="s">
        <v>5664</v>
      </c>
      <c r="AB222" s="1"/>
      <c r="AE222" t="s">
        <v>5895</v>
      </c>
      <c r="AF222" t="s">
        <v>5981</v>
      </c>
      <c r="AG222" t="s">
        <v>5988</v>
      </c>
    </row>
    <row r="223" spans="1:33" x14ac:dyDescent="0.3">
      <c r="A223" s="3">
        <v>267</v>
      </c>
      <c r="B223" s="3" t="s">
        <v>3157</v>
      </c>
      <c r="C223" t="s">
        <v>3169</v>
      </c>
      <c r="D223" t="s">
        <v>3500</v>
      </c>
      <c r="F223" t="s">
        <v>3850</v>
      </c>
      <c r="G223" s="1"/>
      <c r="H223">
        <v>2022</v>
      </c>
      <c r="I223" t="s">
        <v>4114</v>
      </c>
      <c r="J223" t="s">
        <v>2830</v>
      </c>
      <c r="M223" t="s">
        <v>4265</v>
      </c>
      <c r="N223" t="s">
        <v>4663</v>
      </c>
      <c r="O223" t="s">
        <v>2830</v>
      </c>
      <c r="P223" t="s">
        <v>5058</v>
      </c>
      <c r="R223" t="s">
        <v>5256</v>
      </c>
      <c r="S223" t="s">
        <v>5665</v>
      </c>
      <c r="AB223" s="1"/>
      <c r="AE223" t="s">
        <v>5899</v>
      </c>
      <c r="AF223" t="s">
        <v>5981</v>
      </c>
      <c r="AG223" t="s">
        <v>5988</v>
      </c>
    </row>
    <row r="224" spans="1:33" x14ac:dyDescent="0.3">
      <c r="A224" s="4">
        <v>268</v>
      </c>
      <c r="B224" s="6" t="s">
        <v>3157</v>
      </c>
      <c r="C224" t="s">
        <v>3170</v>
      </c>
      <c r="D224" t="s">
        <v>3501</v>
      </c>
      <c r="F224" t="s">
        <v>3851</v>
      </c>
      <c r="G224" s="1"/>
      <c r="H224">
        <v>2022</v>
      </c>
      <c r="I224" t="s">
        <v>4115</v>
      </c>
      <c r="J224" t="s">
        <v>2833</v>
      </c>
      <c r="K224">
        <v>1859</v>
      </c>
      <c r="L224">
        <v>1877</v>
      </c>
      <c r="M224" t="s">
        <v>4266</v>
      </c>
      <c r="N224" t="s">
        <v>4664</v>
      </c>
      <c r="O224" t="s">
        <v>2830</v>
      </c>
      <c r="P224" t="s">
        <v>5059</v>
      </c>
      <c r="R224" t="s">
        <v>5257</v>
      </c>
      <c r="S224" t="s">
        <v>5666</v>
      </c>
      <c r="AB224" s="1"/>
      <c r="AE224" t="s">
        <v>5894</v>
      </c>
      <c r="AF224" t="s">
        <v>5981</v>
      </c>
      <c r="AG224" t="s">
        <v>5988</v>
      </c>
    </row>
    <row r="225" spans="1:33" x14ac:dyDescent="0.3">
      <c r="A225" s="3">
        <v>269</v>
      </c>
      <c r="B225" s="3" t="s">
        <v>3157</v>
      </c>
      <c r="C225" t="s">
        <v>2645</v>
      </c>
      <c r="D225" t="s">
        <v>3502</v>
      </c>
      <c r="F225" t="s">
        <v>2648</v>
      </c>
      <c r="G225" s="1"/>
      <c r="H225">
        <v>2022</v>
      </c>
      <c r="I225" t="s">
        <v>2956</v>
      </c>
      <c r="J225" t="s">
        <v>2887</v>
      </c>
      <c r="K225">
        <v>926</v>
      </c>
      <c r="L225">
        <v>937</v>
      </c>
      <c r="M225" t="s">
        <v>4267</v>
      </c>
      <c r="N225" t="s">
        <v>4665</v>
      </c>
      <c r="O225" t="s">
        <v>2830</v>
      </c>
      <c r="P225" t="s">
        <v>2651</v>
      </c>
      <c r="R225" t="s">
        <v>5258</v>
      </c>
      <c r="S225" t="s">
        <v>5667</v>
      </c>
      <c r="AB225" s="1"/>
      <c r="AE225" t="s">
        <v>5897</v>
      </c>
      <c r="AF225" t="s">
        <v>5981</v>
      </c>
      <c r="AG225" t="s">
        <v>5988</v>
      </c>
    </row>
    <row r="226" spans="1:33" x14ac:dyDescent="0.3">
      <c r="A226" s="4">
        <v>270</v>
      </c>
      <c r="B226" s="6" t="s">
        <v>3157</v>
      </c>
      <c r="C226" t="s">
        <v>3171</v>
      </c>
      <c r="D226" t="s">
        <v>3503</v>
      </c>
      <c r="F226" t="s">
        <v>3852</v>
      </c>
      <c r="G226" s="1"/>
      <c r="H226">
        <v>2022</v>
      </c>
      <c r="I226" t="s">
        <v>4116</v>
      </c>
      <c r="J226" t="s">
        <v>2887</v>
      </c>
      <c r="M226" t="s">
        <v>4268</v>
      </c>
      <c r="N226" t="s">
        <v>4666</v>
      </c>
      <c r="O226" t="s">
        <v>2830</v>
      </c>
      <c r="P226" t="s">
        <v>5060</v>
      </c>
      <c r="R226" t="s">
        <v>5259</v>
      </c>
      <c r="S226" t="s">
        <v>5668</v>
      </c>
      <c r="AB226" s="1"/>
      <c r="AE226" t="s">
        <v>5901</v>
      </c>
      <c r="AF226" t="s">
        <v>5981</v>
      </c>
      <c r="AG226" t="s">
        <v>5988</v>
      </c>
    </row>
    <row r="227" spans="1:33" x14ac:dyDescent="0.3">
      <c r="A227" s="3">
        <v>271</v>
      </c>
      <c r="B227" s="3" t="s">
        <v>3157</v>
      </c>
      <c r="C227" t="s">
        <v>3172</v>
      </c>
      <c r="D227" t="s">
        <v>3504</v>
      </c>
      <c r="F227" t="s">
        <v>3846</v>
      </c>
      <c r="G227" s="1"/>
      <c r="H227">
        <v>2022</v>
      </c>
      <c r="I227" t="s">
        <v>2830</v>
      </c>
      <c r="J227" t="s">
        <v>2830</v>
      </c>
      <c r="K227">
        <v>93</v>
      </c>
      <c r="L227">
        <v>94</v>
      </c>
      <c r="M227" t="s">
        <v>4269</v>
      </c>
      <c r="N227" t="s">
        <v>2830</v>
      </c>
      <c r="O227" t="s">
        <v>4811</v>
      </c>
      <c r="P227" t="s">
        <v>5061</v>
      </c>
      <c r="R227" t="s">
        <v>5260</v>
      </c>
      <c r="S227" t="s">
        <v>5669</v>
      </c>
      <c r="AB227" s="1"/>
      <c r="AE227" t="s">
        <v>3155</v>
      </c>
      <c r="AF227" t="s">
        <v>5982</v>
      </c>
      <c r="AG227" t="s">
        <v>5988</v>
      </c>
    </row>
    <row r="228" spans="1:33" x14ac:dyDescent="0.3">
      <c r="A228" s="4">
        <v>272</v>
      </c>
      <c r="B228" s="6" t="s">
        <v>3157</v>
      </c>
      <c r="C228" t="s">
        <v>3173</v>
      </c>
      <c r="D228" t="s">
        <v>3505</v>
      </c>
      <c r="F228" t="s">
        <v>3853</v>
      </c>
      <c r="G228" s="1"/>
      <c r="H228">
        <v>2022</v>
      </c>
      <c r="I228" t="s">
        <v>2830</v>
      </c>
      <c r="J228" t="s">
        <v>2830</v>
      </c>
      <c r="K228">
        <v>481</v>
      </c>
      <c r="L228">
        <v>486</v>
      </c>
      <c r="M228" t="s">
        <v>4270</v>
      </c>
      <c r="N228" t="s">
        <v>2830</v>
      </c>
      <c r="O228" t="s">
        <v>4812</v>
      </c>
      <c r="P228" t="s">
        <v>5062</v>
      </c>
      <c r="R228" t="s">
        <v>5261</v>
      </c>
      <c r="S228" t="s">
        <v>5670</v>
      </c>
      <c r="AB228" s="1"/>
      <c r="AE228" t="s">
        <v>3155</v>
      </c>
      <c r="AF228" t="s">
        <v>5982</v>
      </c>
      <c r="AG228" t="s">
        <v>5988</v>
      </c>
    </row>
    <row r="229" spans="1:33" x14ac:dyDescent="0.3">
      <c r="A229" s="3">
        <v>273</v>
      </c>
      <c r="B229" s="3" t="s">
        <v>3157</v>
      </c>
      <c r="C229" t="s">
        <v>3174</v>
      </c>
      <c r="D229" t="s">
        <v>3506</v>
      </c>
      <c r="F229" t="s">
        <v>3854</v>
      </c>
      <c r="G229" s="1"/>
      <c r="H229">
        <v>2022</v>
      </c>
      <c r="I229" t="s">
        <v>4113</v>
      </c>
      <c r="J229" t="s">
        <v>4113</v>
      </c>
      <c r="M229" t="s">
        <v>4271</v>
      </c>
      <c r="N229" t="s">
        <v>4667</v>
      </c>
      <c r="O229" t="s">
        <v>2830</v>
      </c>
      <c r="P229" t="s">
        <v>5063</v>
      </c>
      <c r="R229" t="s">
        <v>5262</v>
      </c>
      <c r="S229" t="s">
        <v>5671</v>
      </c>
      <c r="AB229" s="1"/>
      <c r="AE229" t="s">
        <v>5895</v>
      </c>
      <c r="AF229" t="s">
        <v>5981</v>
      </c>
      <c r="AG229" t="s">
        <v>5988</v>
      </c>
    </row>
    <row r="230" spans="1:33" x14ac:dyDescent="0.3">
      <c r="A230" s="4">
        <v>274</v>
      </c>
      <c r="B230" s="6" t="s">
        <v>3157</v>
      </c>
      <c r="C230" t="s">
        <v>3175</v>
      </c>
      <c r="D230" t="s">
        <v>3507</v>
      </c>
      <c r="F230" t="s">
        <v>3855</v>
      </c>
      <c r="G230" s="1"/>
      <c r="H230">
        <v>2022</v>
      </c>
      <c r="I230" t="s">
        <v>4117</v>
      </c>
      <c r="J230" t="s">
        <v>2869</v>
      </c>
      <c r="K230">
        <v>234</v>
      </c>
      <c r="L230">
        <v>250</v>
      </c>
      <c r="M230" t="s">
        <v>4272</v>
      </c>
      <c r="N230" t="s">
        <v>4668</v>
      </c>
      <c r="O230" t="s">
        <v>2830</v>
      </c>
      <c r="P230" t="s">
        <v>5064</v>
      </c>
      <c r="R230" t="s">
        <v>5263</v>
      </c>
      <c r="S230" t="s">
        <v>5672</v>
      </c>
      <c r="AB230" s="1"/>
      <c r="AE230" t="s">
        <v>5894</v>
      </c>
      <c r="AF230" t="s">
        <v>5981</v>
      </c>
      <c r="AG230" t="s">
        <v>5988</v>
      </c>
    </row>
    <row r="231" spans="1:33" x14ac:dyDescent="0.3">
      <c r="A231" s="3">
        <v>275</v>
      </c>
      <c r="B231" s="3" t="s">
        <v>3157</v>
      </c>
      <c r="C231" t="s">
        <v>3176</v>
      </c>
      <c r="D231" t="s">
        <v>3508</v>
      </c>
      <c r="F231" t="s">
        <v>3856</v>
      </c>
      <c r="G231" s="1"/>
      <c r="H231">
        <v>2022</v>
      </c>
      <c r="I231" t="s">
        <v>4115</v>
      </c>
      <c r="J231" t="s">
        <v>2894</v>
      </c>
      <c r="K231">
        <v>1849</v>
      </c>
      <c r="L231">
        <v>1864</v>
      </c>
      <c r="M231" t="s">
        <v>4273</v>
      </c>
      <c r="N231" t="s">
        <v>4669</v>
      </c>
      <c r="O231" t="s">
        <v>2830</v>
      </c>
      <c r="P231" t="s">
        <v>5065</v>
      </c>
      <c r="R231" t="s">
        <v>5264</v>
      </c>
      <c r="S231" t="s">
        <v>5673</v>
      </c>
      <c r="AB231" s="1"/>
      <c r="AE231" t="s">
        <v>5902</v>
      </c>
      <c r="AF231" t="s">
        <v>5981</v>
      </c>
      <c r="AG231" t="s">
        <v>5989</v>
      </c>
    </row>
    <row r="232" spans="1:33" x14ac:dyDescent="0.3">
      <c r="A232" s="4">
        <v>276</v>
      </c>
      <c r="B232" s="6" t="s">
        <v>3157</v>
      </c>
      <c r="C232" t="s">
        <v>3177</v>
      </c>
      <c r="D232" t="s">
        <v>3509</v>
      </c>
      <c r="F232" t="s">
        <v>3857</v>
      </c>
      <c r="G232" s="1"/>
      <c r="H232">
        <v>2022</v>
      </c>
      <c r="I232" t="s">
        <v>2959</v>
      </c>
      <c r="J232" t="s">
        <v>2876</v>
      </c>
      <c r="M232" t="s">
        <v>4274</v>
      </c>
      <c r="N232" t="s">
        <v>4670</v>
      </c>
      <c r="O232" t="s">
        <v>2830</v>
      </c>
      <c r="P232" t="s">
        <v>5066</v>
      </c>
      <c r="R232" t="s">
        <v>5265</v>
      </c>
      <c r="S232" t="s">
        <v>5674</v>
      </c>
      <c r="AB232" s="1"/>
      <c r="AE232" t="s">
        <v>5895</v>
      </c>
      <c r="AF232" t="s">
        <v>5981</v>
      </c>
      <c r="AG232" t="s">
        <v>5988</v>
      </c>
    </row>
    <row r="233" spans="1:33" x14ac:dyDescent="0.3">
      <c r="A233" s="3">
        <v>277</v>
      </c>
      <c r="B233" s="3" t="s">
        <v>3157</v>
      </c>
      <c r="C233" t="s">
        <v>3178</v>
      </c>
      <c r="D233" t="s">
        <v>3510</v>
      </c>
      <c r="F233" t="s">
        <v>3858</v>
      </c>
      <c r="G233" s="1"/>
      <c r="H233">
        <v>2022</v>
      </c>
      <c r="I233" t="s">
        <v>4118</v>
      </c>
      <c r="J233" t="s">
        <v>2830</v>
      </c>
      <c r="M233" t="s">
        <v>4275</v>
      </c>
      <c r="N233" t="s">
        <v>4671</v>
      </c>
      <c r="O233" t="s">
        <v>2830</v>
      </c>
      <c r="P233" t="s">
        <v>5067</v>
      </c>
      <c r="R233" t="s">
        <v>5266</v>
      </c>
      <c r="S233" t="s">
        <v>5675</v>
      </c>
      <c r="AB233" s="1"/>
      <c r="AE233" t="s">
        <v>5899</v>
      </c>
      <c r="AF233" t="s">
        <v>5981</v>
      </c>
      <c r="AG233" t="s">
        <v>5988</v>
      </c>
    </row>
    <row r="234" spans="1:33" x14ac:dyDescent="0.3">
      <c r="A234" s="4">
        <v>278</v>
      </c>
      <c r="B234" s="6" t="s">
        <v>3157</v>
      </c>
      <c r="C234" t="s">
        <v>3179</v>
      </c>
      <c r="D234" t="s">
        <v>3511</v>
      </c>
      <c r="F234" t="s">
        <v>3857</v>
      </c>
      <c r="G234" s="1"/>
      <c r="H234">
        <v>2022</v>
      </c>
      <c r="I234" t="s">
        <v>2959</v>
      </c>
      <c r="J234" t="s">
        <v>2887</v>
      </c>
      <c r="M234" t="s">
        <v>4276</v>
      </c>
      <c r="N234" t="s">
        <v>4670</v>
      </c>
      <c r="O234" t="s">
        <v>2830</v>
      </c>
      <c r="P234" t="s">
        <v>5068</v>
      </c>
      <c r="R234" t="s">
        <v>5267</v>
      </c>
      <c r="S234" t="s">
        <v>5676</v>
      </c>
      <c r="AB234" s="1"/>
      <c r="AE234" t="s">
        <v>5895</v>
      </c>
      <c r="AF234" t="s">
        <v>5981</v>
      </c>
      <c r="AG234" t="s">
        <v>5988</v>
      </c>
    </row>
    <row r="235" spans="1:33" x14ac:dyDescent="0.3">
      <c r="A235" s="3">
        <v>279</v>
      </c>
      <c r="B235" s="3" t="s">
        <v>3157</v>
      </c>
      <c r="C235" t="s">
        <v>3180</v>
      </c>
      <c r="D235" t="s">
        <v>3512</v>
      </c>
      <c r="F235" t="s">
        <v>3859</v>
      </c>
      <c r="G235" s="1"/>
      <c r="H235">
        <v>2022</v>
      </c>
      <c r="I235" t="s">
        <v>4119</v>
      </c>
      <c r="J235" t="s">
        <v>2830</v>
      </c>
      <c r="M235" t="s">
        <v>4277</v>
      </c>
      <c r="N235" t="s">
        <v>4672</v>
      </c>
      <c r="O235" t="s">
        <v>2830</v>
      </c>
      <c r="P235" t="s">
        <v>5069</v>
      </c>
      <c r="R235" t="s">
        <v>5268</v>
      </c>
      <c r="S235" t="s">
        <v>5677</v>
      </c>
      <c r="AB235" s="1"/>
      <c r="AE235" t="s">
        <v>5900</v>
      </c>
      <c r="AF235" t="s">
        <v>5981</v>
      </c>
      <c r="AG235" t="s">
        <v>5988</v>
      </c>
    </row>
    <row r="236" spans="1:33" x14ac:dyDescent="0.3">
      <c r="A236" s="4">
        <v>280</v>
      </c>
      <c r="B236" s="6" t="s">
        <v>3157</v>
      </c>
      <c r="C236" t="s">
        <v>3181</v>
      </c>
      <c r="D236" t="s">
        <v>3513</v>
      </c>
      <c r="F236" t="s">
        <v>3847</v>
      </c>
      <c r="G236" s="1"/>
      <c r="H236">
        <v>2022</v>
      </c>
      <c r="I236" t="s">
        <v>2834</v>
      </c>
      <c r="J236" t="s">
        <v>2830</v>
      </c>
      <c r="M236" t="s">
        <v>4278</v>
      </c>
      <c r="N236" t="s">
        <v>4660</v>
      </c>
      <c r="O236" t="s">
        <v>2830</v>
      </c>
      <c r="P236" t="s">
        <v>5070</v>
      </c>
      <c r="R236" t="s">
        <v>5269</v>
      </c>
      <c r="S236" t="s">
        <v>5678</v>
      </c>
      <c r="AB236" s="1"/>
      <c r="AE236" t="s">
        <v>5900</v>
      </c>
      <c r="AF236" t="s">
        <v>5981</v>
      </c>
      <c r="AG236" t="s">
        <v>5988</v>
      </c>
    </row>
    <row r="237" spans="1:33" x14ac:dyDescent="0.3">
      <c r="A237" s="3">
        <v>281</v>
      </c>
      <c r="B237" s="3" t="s">
        <v>3157</v>
      </c>
      <c r="C237" t="s">
        <v>3182</v>
      </c>
      <c r="D237" t="s">
        <v>3514</v>
      </c>
      <c r="F237" t="s">
        <v>3860</v>
      </c>
      <c r="G237" s="1"/>
      <c r="H237">
        <v>2022</v>
      </c>
      <c r="I237" t="s">
        <v>2833</v>
      </c>
      <c r="J237" t="s">
        <v>2891</v>
      </c>
      <c r="K237">
        <v>341</v>
      </c>
      <c r="L237">
        <v>351</v>
      </c>
      <c r="M237" t="s">
        <v>4279</v>
      </c>
      <c r="N237" t="s">
        <v>4673</v>
      </c>
      <c r="O237" t="s">
        <v>2830</v>
      </c>
      <c r="P237" t="s">
        <v>5071</v>
      </c>
      <c r="R237" t="s">
        <v>5270</v>
      </c>
      <c r="S237" t="s">
        <v>5679</v>
      </c>
      <c r="AB237" s="1"/>
      <c r="AE237" t="s">
        <v>5897</v>
      </c>
      <c r="AF237" t="s">
        <v>5981</v>
      </c>
      <c r="AG237" t="s">
        <v>5988</v>
      </c>
    </row>
    <row r="238" spans="1:33" x14ac:dyDescent="0.3">
      <c r="A238" s="4">
        <v>282</v>
      </c>
      <c r="B238" s="6" t="s">
        <v>3157</v>
      </c>
      <c r="C238" t="s">
        <v>3183</v>
      </c>
      <c r="D238" t="s">
        <v>3515</v>
      </c>
      <c r="F238" t="s">
        <v>3861</v>
      </c>
      <c r="G238" s="1"/>
      <c r="H238">
        <v>2022</v>
      </c>
      <c r="I238" t="s">
        <v>4120</v>
      </c>
      <c r="J238" t="s">
        <v>2891</v>
      </c>
      <c r="K238">
        <v>349</v>
      </c>
      <c r="L238">
        <v>363</v>
      </c>
      <c r="M238" t="s">
        <v>4280</v>
      </c>
      <c r="N238" t="s">
        <v>4674</v>
      </c>
      <c r="O238" t="s">
        <v>2830</v>
      </c>
      <c r="P238" t="s">
        <v>5072</v>
      </c>
      <c r="R238" t="s">
        <v>5271</v>
      </c>
      <c r="S238" t="s">
        <v>2830</v>
      </c>
      <c r="AB238" s="1"/>
      <c r="AE238" t="s">
        <v>5903</v>
      </c>
      <c r="AF238" t="s">
        <v>5981</v>
      </c>
      <c r="AG238" t="s">
        <v>5988</v>
      </c>
    </row>
    <row r="239" spans="1:33" x14ac:dyDescent="0.3">
      <c r="A239" s="3">
        <v>283</v>
      </c>
      <c r="B239" s="3" t="s">
        <v>3157</v>
      </c>
      <c r="C239" t="s">
        <v>3184</v>
      </c>
      <c r="D239" t="s">
        <v>3516</v>
      </c>
      <c r="F239" t="s">
        <v>3862</v>
      </c>
      <c r="G239" s="1"/>
      <c r="H239">
        <v>2022</v>
      </c>
      <c r="I239" t="s">
        <v>4121</v>
      </c>
      <c r="J239" t="s">
        <v>4243</v>
      </c>
      <c r="K239">
        <v>2467</v>
      </c>
      <c r="L239">
        <v>2479</v>
      </c>
      <c r="M239" t="s">
        <v>4281</v>
      </c>
      <c r="N239" t="s">
        <v>4675</v>
      </c>
      <c r="O239" t="s">
        <v>2830</v>
      </c>
      <c r="P239" t="s">
        <v>5073</v>
      </c>
      <c r="R239" t="s">
        <v>5272</v>
      </c>
      <c r="S239" t="s">
        <v>5680</v>
      </c>
      <c r="AB239" s="1"/>
      <c r="AE239" t="s">
        <v>5904</v>
      </c>
      <c r="AF239" t="s">
        <v>5981</v>
      </c>
      <c r="AG239" t="s">
        <v>5988</v>
      </c>
    </row>
    <row r="240" spans="1:33" x14ac:dyDescent="0.3">
      <c r="A240" s="4">
        <v>284</v>
      </c>
      <c r="B240" s="6" t="s">
        <v>3157</v>
      </c>
      <c r="C240" t="s">
        <v>1064</v>
      </c>
      <c r="D240" t="s">
        <v>3517</v>
      </c>
      <c r="F240" t="s">
        <v>3863</v>
      </c>
      <c r="G240" s="1"/>
      <c r="H240">
        <v>2022</v>
      </c>
      <c r="I240" t="s">
        <v>4122</v>
      </c>
      <c r="J240" t="s">
        <v>2830</v>
      </c>
      <c r="K240">
        <v>1</v>
      </c>
      <c r="L240">
        <v>6</v>
      </c>
      <c r="M240" t="s">
        <v>4282</v>
      </c>
      <c r="N240" t="s">
        <v>4676</v>
      </c>
      <c r="O240" t="s">
        <v>4813</v>
      </c>
      <c r="P240" t="s">
        <v>1070</v>
      </c>
      <c r="R240" t="s">
        <v>5273</v>
      </c>
      <c r="S240" t="s">
        <v>5681</v>
      </c>
      <c r="AB240" s="1"/>
      <c r="AE240" t="s">
        <v>5897</v>
      </c>
      <c r="AF240" t="s">
        <v>5982</v>
      </c>
      <c r="AG240" t="s">
        <v>5988</v>
      </c>
    </row>
    <row r="241" spans="1:33" x14ac:dyDescent="0.3">
      <c r="A241" s="3">
        <v>285</v>
      </c>
      <c r="B241" s="3" t="s">
        <v>3157</v>
      </c>
      <c r="C241" t="s">
        <v>3185</v>
      </c>
      <c r="D241" t="s">
        <v>3518</v>
      </c>
      <c r="F241" t="s">
        <v>3864</v>
      </c>
      <c r="G241" s="1"/>
      <c r="H241">
        <v>2022</v>
      </c>
      <c r="I241" t="s">
        <v>4123</v>
      </c>
      <c r="J241" t="s">
        <v>2830</v>
      </c>
      <c r="M241" t="s">
        <v>4283</v>
      </c>
      <c r="N241" t="s">
        <v>4677</v>
      </c>
      <c r="O241" t="s">
        <v>4814</v>
      </c>
      <c r="P241" t="s">
        <v>2830</v>
      </c>
      <c r="R241" t="s">
        <v>5274</v>
      </c>
      <c r="S241" t="s">
        <v>2830</v>
      </c>
      <c r="AB241" s="1"/>
      <c r="AE241" t="s">
        <v>5904</v>
      </c>
      <c r="AF241" t="s">
        <v>5983</v>
      </c>
      <c r="AG241" t="s">
        <v>5988</v>
      </c>
    </row>
    <row r="242" spans="1:33" x14ac:dyDescent="0.3">
      <c r="A242" s="4">
        <v>286</v>
      </c>
      <c r="B242" s="6" t="s">
        <v>3157</v>
      </c>
      <c r="C242" t="s">
        <v>3186</v>
      </c>
      <c r="D242" t="s">
        <v>3519</v>
      </c>
      <c r="F242" t="s">
        <v>3864</v>
      </c>
      <c r="G242" s="1"/>
      <c r="H242">
        <v>2022</v>
      </c>
      <c r="I242" t="s">
        <v>4123</v>
      </c>
      <c r="J242" t="s">
        <v>2830</v>
      </c>
      <c r="K242">
        <v>333</v>
      </c>
      <c r="L242">
        <v>339</v>
      </c>
      <c r="M242" t="s">
        <v>4284</v>
      </c>
      <c r="N242" t="s">
        <v>4677</v>
      </c>
      <c r="O242" t="s">
        <v>4814</v>
      </c>
      <c r="P242" t="s">
        <v>5074</v>
      </c>
      <c r="R242" t="s">
        <v>5275</v>
      </c>
      <c r="S242" t="s">
        <v>5682</v>
      </c>
      <c r="AB242" s="1"/>
      <c r="AE242" t="s">
        <v>5904</v>
      </c>
      <c r="AF242" t="s">
        <v>5982</v>
      </c>
      <c r="AG242" t="s">
        <v>5988</v>
      </c>
    </row>
    <row r="243" spans="1:33" x14ac:dyDescent="0.3">
      <c r="A243" s="3">
        <v>287</v>
      </c>
      <c r="B243" s="3" t="s">
        <v>3157</v>
      </c>
      <c r="C243" t="s">
        <v>3187</v>
      </c>
      <c r="D243" t="s">
        <v>3520</v>
      </c>
      <c r="F243" t="s">
        <v>3865</v>
      </c>
      <c r="G243" s="1"/>
      <c r="H243">
        <v>2022</v>
      </c>
      <c r="I243" t="s">
        <v>2830</v>
      </c>
      <c r="J243" t="s">
        <v>2830</v>
      </c>
      <c r="M243" t="s">
        <v>4285</v>
      </c>
      <c r="N243" t="s">
        <v>4678</v>
      </c>
      <c r="O243" t="s">
        <v>2830</v>
      </c>
      <c r="P243" t="s">
        <v>2830</v>
      </c>
      <c r="R243" t="s">
        <v>5276</v>
      </c>
      <c r="S243" t="s">
        <v>5683</v>
      </c>
      <c r="AB243" s="1"/>
      <c r="AE243" t="s">
        <v>5905</v>
      </c>
      <c r="AF243" t="s">
        <v>5982</v>
      </c>
      <c r="AG243" t="s">
        <v>5988</v>
      </c>
    </row>
    <row r="244" spans="1:33" x14ac:dyDescent="0.3">
      <c r="A244" s="4">
        <v>288</v>
      </c>
      <c r="B244" s="6" t="s">
        <v>3157</v>
      </c>
      <c r="C244" t="s">
        <v>3188</v>
      </c>
      <c r="D244" t="s">
        <v>3518</v>
      </c>
      <c r="F244" t="s">
        <v>3866</v>
      </c>
      <c r="G244" s="1"/>
      <c r="H244">
        <v>2022</v>
      </c>
      <c r="I244" t="s">
        <v>4124</v>
      </c>
      <c r="J244" t="s">
        <v>2830</v>
      </c>
      <c r="M244" t="s">
        <v>4286</v>
      </c>
      <c r="N244" t="s">
        <v>4679</v>
      </c>
      <c r="O244" t="s">
        <v>4815</v>
      </c>
      <c r="P244" t="s">
        <v>2830</v>
      </c>
      <c r="R244" t="s">
        <v>5277</v>
      </c>
      <c r="S244" t="s">
        <v>2830</v>
      </c>
      <c r="AB244" s="1"/>
      <c r="AE244" t="s">
        <v>5904</v>
      </c>
      <c r="AF244" t="s">
        <v>5983</v>
      </c>
      <c r="AG244" t="s">
        <v>5988</v>
      </c>
    </row>
    <row r="245" spans="1:33" x14ac:dyDescent="0.3">
      <c r="A245" s="3">
        <v>289</v>
      </c>
      <c r="B245" s="3" t="s">
        <v>3157</v>
      </c>
      <c r="C245" t="s">
        <v>719</v>
      </c>
      <c r="D245" t="s">
        <v>3521</v>
      </c>
      <c r="F245" t="s">
        <v>146</v>
      </c>
      <c r="G245" s="1"/>
      <c r="H245">
        <v>2022</v>
      </c>
      <c r="I245" t="s">
        <v>2876</v>
      </c>
      <c r="J245" t="s">
        <v>2830</v>
      </c>
      <c r="K245">
        <v>115179</v>
      </c>
      <c r="L245">
        <v>115191</v>
      </c>
      <c r="M245" t="s">
        <v>4287</v>
      </c>
      <c r="N245" t="s">
        <v>4680</v>
      </c>
      <c r="O245" t="s">
        <v>2830</v>
      </c>
      <c r="P245" t="s">
        <v>723</v>
      </c>
      <c r="R245" t="s">
        <v>5278</v>
      </c>
      <c r="S245" t="s">
        <v>5684</v>
      </c>
      <c r="AB245" s="1"/>
      <c r="AE245" t="s">
        <v>5897</v>
      </c>
      <c r="AF245" t="s">
        <v>5981</v>
      </c>
      <c r="AG245" t="s">
        <v>5988</v>
      </c>
    </row>
    <row r="246" spans="1:33" x14ac:dyDescent="0.3">
      <c r="A246" s="4">
        <v>290</v>
      </c>
      <c r="B246" s="6" t="s">
        <v>3157</v>
      </c>
      <c r="C246" t="s">
        <v>2394</v>
      </c>
      <c r="D246" t="s">
        <v>3522</v>
      </c>
      <c r="F246" t="s">
        <v>2397</v>
      </c>
      <c r="G246" s="1"/>
      <c r="H246">
        <v>2022</v>
      </c>
      <c r="I246" t="s">
        <v>2830</v>
      </c>
      <c r="J246" t="s">
        <v>2830</v>
      </c>
      <c r="K246">
        <v>1</v>
      </c>
      <c r="L246">
        <v>1</v>
      </c>
      <c r="M246" t="s">
        <v>4288</v>
      </c>
      <c r="N246" t="s">
        <v>4681</v>
      </c>
      <c r="O246" t="s">
        <v>2830</v>
      </c>
      <c r="P246" t="s">
        <v>2400</v>
      </c>
      <c r="R246" t="s">
        <v>5279</v>
      </c>
      <c r="S246" t="s">
        <v>5685</v>
      </c>
      <c r="AB246" s="1"/>
      <c r="AE246" t="s">
        <v>5897</v>
      </c>
      <c r="AF246" t="s">
        <v>5981</v>
      </c>
      <c r="AG246" t="s">
        <v>5988</v>
      </c>
    </row>
    <row r="247" spans="1:33" x14ac:dyDescent="0.3">
      <c r="A247" s="3">
        <v>291</v>
      </c>
      <c r="B247" s="3" t="s">
        <v>3157</v>
      </c>
      <c r="C247" t="s">
        <v>3189</v>
      </c>
      <c r="D247" t="s">
        <v>3523</v>
      </c>
      <c r="F247" t="s">
        <v>3867</v>
      </c>
      <c r="G247" s="1"/>
      <c r="H247">
        <v>2022</v>
      </c>
      <c r="I247" t="s">
        <v>2830</v>
      </c>
      <c r="J247" t="s">
        <v>2830</v>
      </c>
      <c r="M247" t="s">
        <v>4289</v>
      </c>
      <c r="N247" t="s">
        <v>4682</v>
      </c>
      <c r="O247" t="s">
        <v>2830</v>
      </c>
      <c r="P247" t="s">
        <v>5075</v>
      </c>
      <c r="R247" t="s">
        <v>5280</v>
      </c>
      <c r="S247" t="s">
        <v>5686</v>
      </c>
      <c r="AB247" s="1"/>
      <c r="AE247" t="s">
        <v>5906</v>
      </c>
      <c r="AF247" t="s">
        <v>5981</v>
      </c>
      <c r="AG247" t="s">
        <v>5988</v>
      </c>
    </row>
    <row r="248" spans="1:33" x14ac:dyDescent="0.3">
      <c r="A248" s="4">
        <v>292</v>
      </c>
      <c r="B248" s="6" t="s">
        <v>3157</v>
      </c>
      <c r="C248" t="s">
        <v>1506</v>
      </c>
      <c r="D248" t="s">
        <v>3524</v>
      </c>
      <c r="F248" t="s">
        <v>3868</v>
      </c>
      <c r="G248" s="1"/>
      <c r="H248">
        <v>2022</v>
      </c>
      <c r="I248" t="s">
        <v>4125</v>
      </c>
      <c r="J248" t="s">
        <v>2830</v>
      </c>
      <c r="K248">
        <v>1097</v>
      </c>
      <c r="L248">
        <v>1101</v>
      </c>
      <c r="M248" t="s">
        <v>4290</v>
      </c>
      <c r="N248" t="s">
        <v>4683</v>
      </c>
      <c r="O248" t="s">
        <v>4816</v>
      </c>
      <c r="P248" t="s">
        <v>2830</v>
      </c>
      <c r="R248" t="s">
        <v>5281</v>
      </c>
      <c r="S248" t="s">
        <v>5687</v>
      </c>
      <c r="AB248" s="1"/>
      <c r="AE248" t="s">
        <v>5907</v>
      </c>
      <c r="AF248" t="s">
        <v>5982</v>
      </c>
      <c r="AG248" t="s">
        <v>5988</v>
      </c>
    </row>
    <row r="249" spans="1:33" x14ac:dyDescent="0.3">
      <c r="A249" s="3">
        <v>293</v>
      </c>
      <c r="B249" s="3" t="s">
        <v>3157</v>
      </c>
      <c r="C249" t="s">
        <v>2512</v>
      </c>
      <c r="D249" t="s">
        <v>3525</v>
      </c>
      <c r="F249" t="s">
        <v>3869</v>
      </c>
      <c r="G249" s="1"/>
      <c r="H249">
        <v>2022</v>
      </c>
      <c r="I249" t="s">
        <v>4125</v>
      </c>
      <c r="J249" t="s">
        <v>2830</v>
      </c>
      <c r="K249">
        <v>153</v>
      </c>
      <c r="L249">
        <v>165</v>
      </c>
      <c r="M249" t="s">
        <v>4291</v>
      </c>
      <c r="N249" t="s">
        <v>4684</v>
      </c>
      <c r="O249" t="s">
        <v>4817</v>
      </c>
      <c r="P249" t="s">
        <v>2519</v>
      </c>
      <c r="R249" t="s">
        <v>5282</v>
      </c>
      <c r="S249" t="s">
        <v>5688</v>
      </c>
      <c r="AB249" s="1"/>
      <c r="AE249" t="s">
        <v>5908</v>
      </c>
      <c r="AF249" t="s">
        <v>5982</v>
      </c>
      <c r="AG249" t="s">
        <v>5988</v>
      </c>
    </row>
    <row r="250" spans="1:33" x14ac:dyDescent="0.3">
      <c r="A250" s="4">
        <v>294</v>
      </c>
      <c r="B250" s="6" t="s">
        <v>3157</v>
      </c>
      <c r="C250" t="s">
        <v>3190</v>
      </c>
      <c r="D250" t="s">
        <v>3518</v>
      </c>
      <c r="F250" t="s">
        <v>3190</v>
      </c>
      <c r="G250" s="1"/>
      <c r="H250">
        <v>2022</v>
      </c>
      <c r="I250" t="s">
        <v>2830</v>
      </c>
      <c r="J250" t="s">
        <v>2830</v>
      </c>
      <c r="M250" t="s">
        <v>4292</v>
      </c>
      <c r="N250" t="s">
        <v>2830</v>
      </c>
      <c r="O250" t="s">
        <v>4818</v>
      </c>
      <c r="P250" t="s">
        <v>2830</v>
      </c>
      <c r="R250" t="s">
        <v>5283</v>
      </c>
      <c r="S250" t="s">
        <v>2830</v>
      </c>
      <c r="AB250" s="1"/>
      <c r="AE250" t="s">
        <v>5897</v>
      </c>
      <c r="AF250" t="s">
        <v>5983</v>
      </c>
      <c r="AG250" t="s">
        <v>5988</v>
      </c>
    </row>
    <row r="251" spans="1:33" x14ac:dyDescent="0.3">
      <c r="A251" s="3">
        <v>295</v>
      </c>
      <c r="B251" s="3" t="s">
        <v>3157</v>
      </c>
      <c r="C251" t="s">
        <v>3191</v>
      </c>
      <c r="D251" t="s">
        <v>3526</v>
      </c>
      <c r="F251" t="s">
        <v>3870</v>
      </c>
      <c r="G251" s="1"/>
      <c r="H251">
        <v>2022</v>
      </c>
      <c r="I251" t="s">
        <v>4126</v>
      </c>
      <c r="J251" t="s">
        <v>2830</v>
      </c>
      <c r="M251" t="s">
        <v>4293</v>
      </c>
      <c r="N251" t="s">
        <v>4685</v>
      </c>
      <c r="O251" t="s">
        <v>4819</v>
      </c>
      <c r="P251" t="s">
        <v>5076</v>
      </c>
      <c r="R251" t="s">
        <v>5284</v>
      </c>
      <c r="S251" t="s">
        <v>2830</v>
      </c>
      <c r="AB251" s="1"/>
      <c r="AE251" t="s">
        <v>5903</v>
      </c>
      <c r="AF251" t="s">
        <v>5982</v>
      </c>
      <c r="AG251" t="s">
        <v>5988</v>
      </c>
    </row>
    <row r="252" spans="1:33" x14ac:dyDescent="0.3">
      <c r="A252" s="4">
        <v>296</v>
      </c>
      <c r="B252" s="6" t="s">
        <v>3157</v>
      </c>
      <c r="C252" t="s">
        <v>3192</v>
      </c>
      <c r="D252" t="s">
        <v>3518</v>
      </c>
      <c r="F252" t="s">
        <v>3864</v>
      </c>
      <c r="G252" s="1"/>
      <c r="H252">
        <v>2022</v>
      </c>
      <c r="I252" t="s">
        <v>4127</v>
      </c>
      <c r="J252" t="s">
        <v>2830</v>
      </c>
      <c r="M252" t="s">
        <v>4294</v>
      </c>
      <c r="N252" t="s">
        <v>4677</v>
      </c>
      <c r="O252" t="s">
        <v>4820</v>
      </c>
      <c r="P252" t="s">
        <v>2830</v>
      </c>
      <c r="R252" t="s">
        <v>5285</v>
      </c>
      <c r="S252" t="s">
        <v>2830</v>
      </c>
      <c r="AB252" s="1"/>
      <c r="AE252" t="s">
        <v>5904</v>
      </c>
      <c r="AF252" t="s">
        <v>5983</v>
      </c>
      <c r="AG252" t="s">
        <v>5988</v>
      </c>
    </row>
    <row r="253" spans="1:33" x14ac:dyDescent="0.3">
      <c r="A253" s="3">
        <v>297</v>
      </c>
      <c r="B253" s="3" t="s">
        <v>3157</v>
      </c>
      <c r="C253" t="s">
        <v>3192</v>
      </c>
      <c r="D253" t="s">
        <v>3518</v>
      </c>
      <c r="F253" t="s">
        <v>3864</v>
      </c>
      <c r="G253" s="1"/>
      <c r="H253">
        <v>2022</v>
      </c>
      <c r="I253" t="s">
        <v>4128</v>
      </c>
      <c r="J253" t="s">
        <v>2830</v>
      </c>
      <c r="M253" t="s">
        <v>4294</v>
      </c>
      <c r="N253" t="s">
        <v>4677</v>
      </c>
      <c r="O253" t="s">
        <v>4821</v>
      </c>
      <c r="P253" t="s">
        <v>2830</v>
      </c>
      <c r="R253" t="s">
        <v>5286</v>
      </c>
      <c r="S253" t="s">
        <v>2830</v>
      </c>
      <c r="AB253" s="1"/>
      <c r="AE253" t="s">
        <v>5904</v>
      </c>
      <c r="AF253" t="s">
        <v>5983</v>
      </c>
      <c r="AG253" t="s">
        <v>5988</v>
      </c>
    </row>
    <row r="254" spans="1:33" x14ac:dyDescent="0.3">
      <c r="A254" s="4">
        <v>298</v>
      </c>
      <c r="B254" s="6" t="s">
        <v>3157</v>
      </c>
      <c r="C254" t="s">
        <v>3192</v>
      </c>
      <c r="D254" t="s">
        <v>3518</v>
      </c>
      <c r="F254" t="s">
        <v>3864</v>
      </c>
      <c r="G254" s="1"/>
      <c r="H254">
        <v>2022</v>
      </c>
      <c r="I254" t="s">
        <v>4129</v>
      </c>
      <c r="J254" t="s">
        <v>2830</v>
      </c>
      <c r="M254" t="s">
        <v>4294</v>
      </c>
      <c r="N254" t="s">
        <v>4677</v>
      </c>
      <c r="O254" t="s">
        <v>4822</v>
      </c>
      <c r="P254" t="s">
        <v>2830</v>
      </c>
      <c r="R254" t="s">
        <v>5287</v>
      </c>
      <c r="S254" t="s">
        <v>2830</v>
      </c>
      <c r="AB254" s="1"/>
      <c r="AE254" t="s">
        <v>5904</v>
      </c>
      <c r="AF254" t="s">
        <v>5983</v>
      </c>
      <c r="AG254" t="s">
        <v>5988</v>
      </c>
    </row>
    <row r="255" spans="1:33" x14ac:dyDescent="0.3">
      <c r="A255" s="3">
        <v>299</v>
      </c>
      <c r="B255" s="3" t="s">
        <v>3157</v>
      </c>
      <c r="C255" t="s">
        <v>389</v>
      </c>
      <c r="D255" t="s">
        <v>3527</v>
      </c>
      <c r="F255" t="s">
        <v>3871</v>
      </c>
      <c r="G255" s="1"/>
      <c r="H255">
        <v>2022</v>
      </c>
      <c r="I255" t="s">
        <v>2830</v>
      </c>
      <c r="J255" t="s">
        <v>2830</v>
      </c>
      <c r="K255">
        <v>321</v>
      </c>
      <c r="L255">
        <v>326</v>
      </c>
      <c r="M255" t="s">
        <v>4295</v>
      </c>
      <c r="N255" t="s">
        <v>2830</v>
      </c>
      <c r="O255" t="s">
        <v>4823</v>
      </c>
      <c r="P255" t="s">
        <v>396</v>
      </c>
      <c r="R255" t="s">
        <v>5288</v>
      </c>
      <c r="S255" t="s">
        <v>5689</v>
      </c>
      <c r="AB255" s="1"/>
      <c r="AE255" t="s">
        <v>5897</v>
      </c>
      <c r="AF255" t="s">
        <v>5982</v>
      </c>
      <c r="AG255" t="s">
        <v>5988</v>
      </c>
    </row>
    <row r="256" spans="1:33" x14ac:dyDescent="0.3">
      <c r="A256" s="4">
        <v>300</v>
      </c>
      <c r="B256" s="6" t="s">
        <v>3157</v>
      </c>
      <c r="C256" t="s">
        <v>3192</v>
      </c>
      <c r="D256" t="s">
        <v>3518</v>
      </c>
      <c r="F256" t="s">
        <v>3864</v>
      </c>
      <c r="G256" s="1"/>
      <c r="H256">
        <v>2022</v>
      </c>
      <c r="I256" t="s">
        <v>4130</v>
      </c>
      <c r="J256" t="s">
        <v>2830</v>
      </c>
      <c r="M256" t="s">
        <v>4294</v>
      </c>
      <c r="N256" t="s">
        <v>4677</v>
      </c>
      <c r="O256" t="s">
        <v>4824</v>
      </c>
      <c r="P256" t="s">
        <v>2830</v>
      </c>
      <c r="R256" t="s">
        <v>5289</v>
      </c>
      <c r="S256" t="s">
        <v>2830</v>
      </c>
      <c r="AB256" s="1"/>
      <c r="AE256" t="s">
        <v>5904</v>
      </c>
      <c r="AF256" t="s">
        <v>5983</v>
      </c>
      <c r="AG256" t="s">
        <v>5988</v>
      </c>
    </row>
    <row r="257" spans="1:33" x14ac:dyDescent="0.3">
      <c r="A257" s="3">
        <v>301</v>
      </c>
      <c r="B257" s="3" t="s">
        <v>3157</v>
      </c>
      <c r="C257" t="s">
        <v>463</v>
      </c>
      <c r="D257" t="s">
        <v>3528</v>
      </c>
      <c r="F257" t="s">
        <v>3872</v>
      </c>
      <c r="G257" s="1"/>
      <c r="H257">
        <v>2022</v>
      </c>
      <c r="I257" t="s">
        <v>2830</v>
      </c>
      <c r="J257" t="s">
        <v>2830</v>
      </c>
      <c r="K257">
        <v>840</v>
      </c>
      <c r="L257">
        <v>845</v>
      </c>
      <c r="M257" t="s">
        <v>4296</v>
      </c>
      <c r="N257" t="s">
        <v>2830</v>
      </c>
      <c r="O257" t="s">
        <v>4825</v>
      </c>
      <c r="P257" t="s">
        <v>469</v>
      </c>
      <c r="R257" t="s">
        <v>5290</v>
      </c>
      <c r="S257" t="s">
        <v>5690</v>
      </c>
      <c r="AB257" s="1"/>
      <c r="AE257" t="s">
        <v>5897</v>
      </c>
      <c r="AF257" t="s">
        <v>5982</v>
      </c>
      <c r="AG257" t="s">
        <v>5988</v>
      </c>
    </row>
    <row r="258" spans="1:33" x14ac:dyDescent="0.3">
      <c r="A258" s="4">
        <v>302</v>
      </c>
      <c r="B258" s="6" t="s">
        <v>3157</v>
      </c>
      <c r="C258" t="s">
        <v>1480</v>
      </c>
      <c r="D258" t="s">
        <v>3529</v>
      </c>
      <c r="F258" t="s">
        <v>3873</v>
      </c>
      <c r="G258" s="1"/>
      <c r="H258">
        <v>2022</v>
      </c>
      <c r="I258" t="s">
        <v>2830</v>
      </c>
      <c r="J258" t="s">
        <v>2830</v>
      </c>
      <c r="M258" t="s">
        <v>4297</v>
      </c>
      <c r="N258" t="s">
        <v>2830</v>
      </c>
      <c r="O258" t="s">
        <v>4826</v>
      </c>
      <c r="P258" t="s">
        <v>1487</v>
      </c>
      <c r="R258" t="s">
        <v>5291</v>
      </c>
      <c r="S258" t="s">
        <v>5691</v>
      </c>
      <c r="AB258" s="1"/>
      <c r="AE258" t="s">
        <v>5897</v>
      </c>
      <c r="AF258" t="s">
        <v>5982</v>
      </c>
      <c r="AG258" t="s">
        <v>5988</v>
      </c>
    </row>
    <row r="259" spans="1:33" x14ac:dyDescent="0.3">
      <c r="A259" s="3">
        <v>303</v>
      </c>
      <c r="B259" s="3" t="s">
        <v>3157</v>
      </c>
      <c r="C259" t="s">
        <v>3193</v>
      </c>
      <c r="D259" t="s">
        <v>3530</v>
      </c>
      <c r="F259" t="s">
        <v>3874</v>
      </c>
      <c r="G259" s="1"/>
      <c r="H259">
        <v>2022</v>
      </c>
      <c r="I259" t="s">
        <v>2830</v>
      </c>
      <c r="J259" t="s">
        <v>2830</v>
      </c>
      <c r="K259">
        <v>444</v>
      </c>
      <c r="L259">
        <v>448</v>
      </c>
      <c r="M259" t="s">
        <v>4298</v>
      </c>
      <c r="N259" t="s">
        <v>4686</v>
      </c>
      <c r="O259" t="s">
        <v>4827</v>
      </c>
      <c r="P259" t="s">
        <v>5077</v>
      </c>
      <c r="R259" t="s">
        <v>5292</v>
      </c>
      <c r="S259" t="s">
        <v>5692</v>
      </c>
      <c r="AB259" s="1"/>
      <c r="AE259" t="s">
        <v>5909</v>
      </c>
      <c r="AF259" t="s">
        <v>5982</v>
      </c>
      <c r="AG259" t="s">
        <v>5988</v>
      </c>
    </row>
    <row r="260" spans="1:33" x14ac:dyDescent="0.3">
      <c r="A260" s="4">
        <v>304</v>
      </c>
      <c r="B260" s="6" t="s">
        <v>3157</v>
      </c>
      <c r="C260" t="s">
        <v>3194</v>
      </c>
      <c r="D260" t="s">
        <v>3531</v>
      </c>
      <c r="F260" t="s">
        <v>3864</v>
      </c>
      <c r="G260" s="1"/>
      <c r="H260">
        <v>2022</v>
      </c>
      <c r="I260" t="s">
        <v>4131</v>
      </c>
      <c r="J260" t="s">
        <v>2830</v>
      </c>
      <c r="K260">
        <v>139</v>
      </c>
      <c r="L260">
        <v>150</v>
      </c>
      <c r="M260" t="s">
        <v>4299</v>
      </c>
      <c r="N260" t="s">
        <v>4677</v>
      </c>
      <c r="O260" t="s">
        <v>4828</v>
      </c>
      <c r="P260" t="s">
        <v>5078</v>
      </c>
      <c r="R260" t="s">
        <v>5293</v>
      </c>
      <c r="S260" t="s">
        <v>5693</v>
      </c>
      <c r="AB260" s="1"/>
      <c r="AE260" t="s">
        <v>5904</v>
      </c>
      <c r="AF260" t="s">
        <v>5982</v>
      </c>
      <c r="AG260" t="s">
        <v>5988</v>
      </c>
    </row>
    <row r="261" spans="1:33" x14ac:dyDescent="0.3">
      <c r="A261" s="3">
        <v>305</v>
      </c>
      <c r="B261" s="3" t="s">
        <v>3157</v>
      </c>
      <c r="C261" t="s">
        <v>3195</v>
      </c>
      <c r="D261" t="s">
        <v>3532</v>
      </c>
      <c r="F261" t="s">
        <v>3875</v>
      </c>
      <c r="G261" s="1"/>
      <c r="H261">
        <v>2022</v>
      </c>
      <c r="I261" t="s">
        <v>4132</v>
      </c>
      <c r="J261" t="s">
        <v>2830</v>
      </c>
      <c r="K261">
        <v>424</v>
      </c>
      <c r="L261">
        <v>431</v>
      </c>
      <c r="M261" t="s">
        <v>4300</v>
      </c>
      <c r="N261" t="s">
        <v>4687</v>
      </c>
      <c r="O261" t="s">
        <v>4829</v>
      </c>
      <c r="P261" t="s">
        <v>5079</v>
      </c>
      <c r="R261" t="s">
        <v>5294</v>
      </c>
      <c r="S261" t="s">
        <v>5694</v>
      </c>
      <c r="AB261" s="1"/>
      <c r="AE261" t="s">
        <v>5904</v>
      </c>
      <c r="AF261" t="s">
        <v>5982</v>
      </c>
      <c r="AG261" t="s">
        <v>5988</v>
      </c>
    </row>
    <row r="262" spans="1:33" x14ac:dyDescent="0.3">
      <c r="A262" s="4">
        <v>306</v>
      </c>
      <c r="B262" s="6" t="s">
        <v>3157</v>
      </c>
      <c r="C262" t="s">
        <v>3196</v>
      </c>
      <c r="D262" t="s">
        <v>3532</v>
      </c>
      <c r="F262" t="s">
        <v>3875</v>
      </c>
      <c r="G262" s="1"/>
      <c r="H262">
        <v>2022</v>
      </c>
      <c r="I262" t="s">
        <v>4132</v>
      </c>
      <c r="J262" t="s">
        <v>2830</v>
      </c>
      <c r="K262">
        <v>383</v>
      </c>
      <c r="L262">
        <v>391</v>
      </c>
      <c r="M262" t="s">
        <v>4301</v>
      </c>
      <c r="N262" t="s">
        <v>4687</v>
      </c>
      <c r="O262" t="s">
        <v>4829</v>
      </c>
      <c r="P262" t="s">
        <v>5080</v>
      </c>
      <c r="R262" t="s">
        <v>5295</v>
      </c>
      <c r="S262" t="s">
        <v>5695</v>
      </c>
      <c r="AB262" s="1"/>
      <c r="AE262" t="s">
        <v>5904</v>
      </c>
      <c r="AF262" t="s">
        <v>5982</v>
      </c>
      <c r="AG262" t="s">
        <v>5988</v>
      </c>
    </row>
    <row r="263" spans="1:33" x14ac:dyDescent="0.3">
      <c r="A263" s="3">
        <v>307</v>
      </c>
      <c r="B263" s="3" t="s">
        <v>3157</v>
      </c>
      <c r="C263" t="s">
        <v>2740</v>
      </c>
      <c r="D263" t="s">
        <v>3533</v>
      </c>
      <c r="F263" t="s">
        <v>3876</v>
      </c>
      <c r="G263" s="1"/>
      <c r="H263">
        <v>2022</v>
      </c>
      <c r="I263" t="s">
        <v>4133</v>
      </c>
      <c r="J263" t="s">
        <v>2830</v>
      </c>
      <c r="K263">
        <v>2263</v>
      </c>
      <c r="L263">
        <v>2276</v>
      </c>
      <c r="M263" t="s">
        <v>4302</v>
      </c>
      <c r="N263" t="s">
        <v>4688</v>
      </c>
      <c r="O263" t="s">
        <v>4830</v>
      </c>
      <c r="P263" t="s">
        <v>2744</v>
      </c>
      <c r="R263" t="s">
        <v>5296</v>
      </c>
      <c r="S263" t="s">
        <v>5696</v>
      </c>
      <c r="AB263" s="1"/>
      <c r="AE263" t="s">
        <v>5908</v>
      </c>
      <c r="AF263" t="s">
        <v>5982</v>
      </c>
      <c r="AG263" t="s">
        <v>5988</v>
      </c>
    </row>
    <row r="264" spans="1:33" x14ac:dyDescent="0.3">
      <c r="A264" s="4">
        <v>308</v>
      </c>
      <c r="B264" s="6" t="s">
        <v>3157</v>
      </c>
      <c r="C264" t="s">
        <v>2463</v>
      </c>
      <c r="D264" t="s">
        <v>3534</v>
      </c>
      <c r="F264" t="s">
        <v>3876</v>
      </c>
      <c r="G264" s="1"/>
      <c r="H264">
        <v>2022</v>
      </c>
      <c r="I264" t="s">
        <v>4133</v>
      </c>
      <c r="J264" t="s">
        <v>2830</v>
      </c>
      <c r="K264">
        <v>2549</v>
      </c>
      <c r="L264">
        <v>2561</v>
      </c>
      <c r="M264" t="s">
        <v>4303</v>
      </c>
      <c r="N264" t="s">
        <v>4688</v>
      </c>
      <c r="O264" t="s">
        <v>4830</v>
      </c>
      <c r="P264" t="s">
        <v>2470</v>
      </c>
      <c r="R264" t="s">
        <v>5297</v>
      </c>
      <c r="S264" t="s">
        <v>5697</v>
      </c>
      <c r="AB264" s="1"/>
      <c r="AE264" t="s">
        <v>5908</v>
      </c>
      <c r="AF264" t="s">
        <v>5982</v>
      </c>
      <c r="AG264" t="s">
        <v>5988</v>
      </c>
    </row>
    <row r="265" spans="1:33" x14ac:dyDescent="0.3">
      <c r="A265" s="3">
        <v>309</v>
      </c>
      <c r="B265" s="3" t="s">
        <v>3157</v>
      </c>
      <c r="C265" t="s">
        <v>802</v>
      </c>
      <c r="D265" t="s">
        <v>3535</v>
      </c>
      <c r="F265" t="s">
        <v>3877</v>
      </c>
      <c r="G265" s="1"/>
      <c r="H265">
        <v>2022</v>
      </c>
      <c r="I265" t="s">
        <v>2830</v>
      </c>
      <c r="J265" t="s">
        <v>2830</v>
      </c>
      <c r="K265">
        <v>129</v>
      </c>
      <c r="L265">
        <v>134</v>
      </c>
      <c r="M265" t="s">
        <v>4304</v>
      </c>
      <c r="N265" t="s">
        <v>2830</v>
      </c>
      <c r="O265" t="s">
        <v>4831</v>
      </c>
      <c r="P265" t="s">
        <v>808</v>
      </c>
      <c r="R265" t="s">
        <v>5298</v>
      </c>
      <c r="S265" t="s">
        <v>5698</v>
      </c>
      <c r="AB265" s="1"/>
      <c r="AE265" t="s">
        <v>5897</v>
      </c>
      <c r="AF265" t="s">
        <v>5982</v>
      </c>
      <c r="AG265" t="s">
        <v>5988</v>
      </c>
    </row>
    <row r="266" spans="1:33" x14ac:dyDescent="0.3">
      <c r="A266" s="4">
        <v>310</v>
      </c>
      <c r="B266" s="6" t="s">
        <v>3157</v>
      </c>
      <c r="C266" t="s">
        <v>3197</v>
      </c>
      <c r="D266" t="s">
        <v>3536</v>
      </c>
      <c r="F266" t="s">
        <v>3878</v>
      </c>
      <c r="G266" s="1"/>
      <c r="H266">
        <v>2022</v>
      </c>
      <c r="I266" t="s">
        <v>4134</v>
      </c>
      <c r="J266" t="s">
        <v>2830</v>
      </c>
      <c r="M266" t="s">
        <v>4305</v>
      </c>
      <c r="N266" t="s">
        <v>4689</v>
      </c>
      <c r="O266" t="s">
        <v>2830</v>
      </c>
      <c r="P266" t="s">
        <v>5081</v>
      </c>
      <c r="R266" t="s">
        <v>5299</v>
      </c>
      <c r="S266" t="s">
        <v>2830</v>
      </c>
      <c r="AB266" s="1"/>
      <c r="AE266" t="s">
        <v>5910</v>
      </c>
      <c r="AF266" t="s">
        <v>5981</v>
      </c>
      <c r="AG266" t="s">
        <v>5988</v>
      </c>
    </row>
    <row r="267" spans="1:33" x14ac:dyDescent="0.3">
      <c r="A267" s="3">
        <v>311</v>
      </c>
      <c r="B267" s="3" t="s">
        <v>3157</v>
      </c>
      <c r="C267" t="s">
        <v>3198</v>
      </c>
      <c r="D267" t="s">
        <v>3537</v>
      </c>
      <c r="F267" t="s">
        <v>3879</v>
      </c>
      <c r="G267" s="1"/>
      <c r="H267">
        <v>2022</v>
      </c>
      <c r="I267" t="s">
        <v>2830</v>
      </c>
      <c r="J267" t="s">
        <v>2830</v>
      </c>
      <c r="M267" t="s">
        <v>4306</v>
      </c>
      <c r="N267" t="s">
        <v>4690</v>
      </c>
      <c r="O267" t="s">
        <v>2830</v>
      </c>
      <c r="P267" t="s">
        <v>5082</v>
      </c>
      <c r="R267" t="s">
        <v>5300</v>
      </c>
      <c r="S267" t="s">
        <v>5699</v>
      </c>
      <c r="AB267" s="1"/>
      <c r="AE267" t="s">
        <v>5894</v>
      </c>
      <c r="AF267" t="s">
        <v>5981</v>
      </c>
      <c r="AG267" t="s">
        <v>5988</v>
      </c>
    </row>
    <row r="268" spans="1:33" x14ac:dyDescent="0.3">
      <c r="A268" s="4">
        <v>312</v>
      </c>
      <c r="B268" s="6" t="s">
        <v>3157</v>
      </c>
      <c r="C268" t="s">
        <v>3199</v>
      </c>
      <c r="D268" t="s">
        <v>3518</v>
      </c>
      <c r="F268" t="s">
        <v>3880</v>
      </c>
      <c r="G268" s="1"/>
      <c r="H268">
        <v>2022</v>
      </c>
      <c r="I268" t="s">
        <v>4135</v>
      </c>
      <c r="J268" t="s">
        <v>2830</v>
      </c>
      <c r="M268" t="s">
        <v>4307</v>
      </c>
      <c r="N268" t="s">
        <v>4691</v>
      </c>
      <c r="O268" t="s">
        <v>4832</v>
      </c>
      <c r="P268" t="s">
        <v>2830</v>
      </c>
      <c r="R268" t="s">
        <v>5301</v>
      </c>
      <c r="S268" t="s">
        <v>2830</v>
      </c>
      <c r="AB268" s="1"/>
      <c r="AE268" t="s">
        <v>5904</v>
      </c>
      <c r="AF268" t="s">
        <v>5983</v>
      </c>
      <c r="AG268" t="s">
        <v>5988</v>
      </c>
    </row>
    <row r="269" spans="1:33" x14ac:dyDescent="0.3">
      <c r="A269" s="3">
        <v>313</v>
      </c>
      <c r="B269" s="3" t="s">
        <v>3157</v>
      </c>
      <c r="C269" t="s">
        <v>253</v>
      </c>
      <c r="D269" t="s">
        <v>3538</v>
      </c>
      <c r="F269" t="s">
        <v>3881</v>
      </c>
      <c r="G269" s="1"/>
      <c r="H269">
        <v>2022</v>
      </c>
      <c r="I269" t="s">
        <v>4133</v>
      </c>
      <c r="J269" t="s">
        <v>2830</v>
      </c>
      <c r="K269">
        <v>623</v>
      </c>
      <c r="L269">
        <v>634</v>
      </c>
      <c r="M269" t="s">
        <v>4308</v>
      </c>
      <c r="N269" t="s">
        <v>4692</v>
      </c>
      <c r="O269" t="s">
        <v>4833</v>
      </c>
      <c r="P269" t="s">
        <v>260</v>
      </c>
      <c r="R269" t="s">
        <v>5302</v>
      </c>
      <c r="S269" t="s">
        <v>5700</v>
      </c>
      <c r="AB269" s="1"/>
      <c r="AE269" t="s">
        <v>5908</v>
      </c>
      <c r="AF269" t="s">
        <v>5982</v>
      </c>
      <c r="AG269" t="s">
        <v>5988</v>
      </c>
    </row>
    <row r="270" spans="1:33" x14ac:dyDescent="0.3">
      <c r="A270" s="4">
        <v>314</v>
      </c>
      <c r="B270" s="6" t="s">
        <v>3157</v>
      </c>
      <c r="C270" t="s">
        <v>1778</v>
      </c>
      <c r="D270" t="s">
        <v>3539</v>
      </c>
      <c r="F270" t="s">
        <v>3881</v>
      </c>
      <c r="G270" s="1"/>
      <c r="H270">
        <v>2022</v>
      </c>
      <c r="I270" t="s">
        <v>4133</v>
      </c>
      <c r="J270" t="s">
        <v>2830</v>
      </c>
      <c r="K270">
        <v>1669</v>
      </c>
      <c r="L270">
        <v>1680</v>
      </c>
      <c r="M270" t="s">
        <v>4309</v>
      </c>
      <c r="N270" t="s">
        <v>4692</v>
      </c>
      <c r="O270" t="s">
        <v>4833</v>
      </c>
      <c r="P270" t="s">
        <v>1782</v>
      </c>
      <c r="R270" t="s">
        <v>5303</v>
      </c>
      <c r="S270" t="s">
        <v>5701</v>
      </c>
      <c r="AB270" s="1"/>
      <c r="AE270" t="s">
        <v>5908</v>
      </c>
      <c r="AF270" t="s">
        <v>5982</v>
      </c>
      <c r="AG270" t="s">
        <v>5988</v>
      </c>
    </row>
    <row r="271" spans="1:33" x14ac:dyDescent="0.3">
      <c r="A271" s="3">
        <v>315</v>
      </c>
      <c r="B271" s="3" t="s">
        <v>3157</v>
      </c>
      <c r="C271" t="s">
        <v>789</v>
      </c>
      <c r="D271" t="s">
        <v>3540</v>
      </c>
      <c r="F271" t="s">
        <v>3882</v>
      </c>
      <c r="G271" s="1"/>
      <c r="H271">
        <v>2022</v>
      </c>
      <c r="I271" t="s">
        <v>2830</v>
      </c>
      <c r="J271" t="s">
        <v>2830</v>
      </c>
      <c r="K271">
        <v>40</v>
      </c>
      <c r="L271">
        <v>48</v>
      </c>
      <c r="M271" t="s">
        <v>4310</v>
      </c>
      <c r="N271" t="s">
        <v>2830</v>
      </c>
      <c r="O271" t="s">
        <v>4834</v>
      </c>
      <c r="P271" t="s">
        <v>796</v>
      </c>
      <c r="R271" t="s">
        <v>5304</v>
      </c>
      <c r="S271" t="s">
        <v>5702</v>
      </c>
      <c r="AB271" s="1"/>
      <c r="AE271" t="s">
        <v>5897</v>
      </c>
      <c r="AF271" t="s">
        <v>5982</v>
      </c>
      <c r="AG271" t="s">
        <v>5988</v>
      </c>
    </row>
    <row r="272" spans="1:33" x14ac:dyDescent="0.3">
      <c r="A272" s="4">
        <v>316</v>
      </c>
      <c r="B272" s="6" t="s">
        <v>3157</v>
      </c>
      <c r="C272" t="s">
        <v>2068</v>
      </c>
      <c r="D272" t="s">
        <v>3541</v>
      </c>
      <c r="F272" t="s">
        <v>3883</v>
      </c>
      <c r="G272" s="1"/>
      <c r="H272">
        <v>2022</v>
      </c>
      <c r="I272" t="s">
        <v>2830</v>
      </c>
      <c r="J272" t="s">
        <v>2830</v>
      </c>
      <c r="K272">
        <v>577</v>
      </c>
      <c r="L272">
        <v>582</v>
      </c>
      <c r="M272" t="s">
        <v>4311</v>
      </c>
      <c r="N272" t="s">
        <v>2830</v>
      </c>
      <c r="O272" t="s">
        <v>4835</v>
      </c>
      <c r="P272" t="s">
        <v>2075</v>
      </c>
      <c r="R272" t="s">
        <v>5305</v>
      </c>
      <c r="S272" t="s">
        <v>5703</v>
      </c>
      <c r="AB272" s="1"/>
      <c r="AE272" t="s">
        <v>5897</v>
      </c>
      <c r="AF272" t="s">
        <v>5982</v>
      </c>
      <c r="AG272" t="s">
        <v>5988</v>
      </c>
    </row>
    <row r="273" spans="1:33" x14ac:dyDescent="0.3">
      <c r="A273" s="3">
        <v>317</v>
      </c>
      <c r="B273" s="3" t="s">
        <v>3157</v>
      </c>
      <c r="C273" t="s">
        <v>1983</v>
      </c>
      <c r="D273" t="s">
        <v>3542</v>
      </c>
      <c r="F273" t="s">
        <v>3884</v>
      </c>
      <c r="G273" s="1"/>
      <c r="H273">
        <v>2022</v>
      </c>
      <c r="I273" t="s">
        <v>4136</v>
      </c>
      <c r="J273" t="s">
        <v>2830</v>
      </c>
      <c r="K273">
        <v>969</v>
      </c>
      <c r="L273">
        <v>974</v>
      </c>
      <c r="M273" t="s">
        <v>4312</v>
      </c>
      <c r="N273" t="s">
        <v>4693</v>
      </c>
      <c r="O273" t="s">
        <v>4836</v>
      </c>
      <c r="P273" t="s">
        <v>1990</v>
      </c>
      <c r="R273" t="s">
        <v>5306</v>
      </c>
      <c r="S273" t="s">
        <v>5704</v>
      </c>
      <c r="AB273" s="1"/>
      <c r="AE273" t="s">
        <v>5908</v>
      </c>
      <c r="AF273" t="s">
        <v>5982</v>
      </c>
      <c r="AG273" t="s">
        <v>5988</v>
      </c>
    </row>
    <row r="274" spans="1:33" x14ac:dyDescent="0.3">
      <c r="A274" s="4">
        <v>318</v>
      </c>
      <c r="B274" s="6" t="s">
        <v>3157</v>
      </c>
      <c r="C274" t="s">
        <v>3200</v>
      </c>
      <c r="D274" t="s">
        <v>3543</v>
      </c>
      <c r="F274" t="s">
        <v>3885</v>
      </c>
      <c r="G274" s="1"/>
      <c r="H274">
        <v>2022</v>
      </c>
      <c r="I274" t="s">
        <v>4137</v>
      </c>
      <c r="J274" t="s">
        <v>2868</v>
      </c>
      <c r="K274">
        <v>66</v>
      </c>
      <c r="L274">
        <v>78</v>
      </c>
      <c r="M274" t="s">
        <v>4313</v>
      </c>
      <c r="N274" t="s">
        <v>4694</v>
      </c>
      <c r="O274" t="s">
        <v>2830</v>
      </c>
      <c r="P274" t="s">
        <v>5083</v>
      </c>
      <c r="R274" t="s">
        <v>5307</v>
      </c>
      <c r="S274" t="s">
        <v>5705</v>
      </c>
      <c r="AB274" s="1"/>
      <c r="AE274" t="s">
        <v>5911</v>
      </c>
      <c r="AF274" t="s">
        <v>5981</v>
      </c>
      <c r="AG274" t="s">
        <v>5990</v>
      </c>
    </row>
    <row r="275" spans="1:33" x14ac:dyDescent="0.3">
      <c r="A275" s="3">
        <v>319</v>
      </c>
      <c r="B275" s="3" t="s">
        <v>3157</v>
      </c>
      <c r="C275" t="s">
        <v>1015</v>
      </c>
      <c r="D275" t="s">
        <v>3544</v>
      </c>
      <c r="F275" t="s">
        <v>1018</v>
      </c>
      <c r="G275" s="1"/>
      <c r="H275">
        <v>2022</v>
      </c>
      <c r="I275" t="s">
        <v>2830</v>
      </c>
      <c r="J275" t="s">
        <v>2830</v>
      </c>
      <c r="M275" t="s">
        <v>4314</v>
      </c>
      <c r="N275" t="s">
        <v>4658</v>
      </c>
      <c r="O275" t="s">
        <v>2830</v>
      </c>
      <c r="P275" t="s">
        <v>1022</v>
      </c>
      <c r="R275" t="s">
        <v>5308</v>
      </c>
      <c r="S275" t="s">
        <v>5706</v>
      </c>
      <c r="AB275" s="1"/>
      <c r="AE275" t="s">
        <v>5897</v>
      </c>
      <c r="AF275" t="s">
        <v>5981</v>
      </c>
      <c r="AG275" t="s">
        <v>5988</v>
      </c>
    </row>
    <row r="276" spans="1:33" x14ac:dyDescent="0.3">
      <c r="A276" s="4">
        <v>320</v>
      </c>
      <c r="B276" s="6" t="s">
        <v>3157</v>
      </c>
      <c r="C276" t="s">
        <v>3201</v>
      </c>
      <c r="D276" t="s">
        <v>3545</v>
      </c>
      <c r="F276" t="s">
        <v>3886</v>
      </c>
      <c r="G276" s="1"/>
      <c r="H276">
        <v>2022</v>
      </c>
      <c r="I276" t="s">
        <v>4138</v>
      </c>
      <c r="J276" t="s">
        <v>2830</v>
      </c>
      <c r="K276">
        <v>602</v>
      </c>
      <c r="L276">
        <v>610</v>
      </c>
      <c r="M276" t="s">
        <v>4315</v>
      </c>
      <c r="N276" t="s">
        <v>4695</v>
      </c>
      <c r="O276" t="s">
        <v>2830</v>
      </c>
      <c r="P276" t="s">
        <v>5084</v>
      </c>
      <c r="R276" t="s">
        <v>5309</v>
      </c>
      <c r="S276" t="s">
        <v>5707</v>
      </c>
      <c r="AB276" s="1"/>
      <c r="AE276" t="s">
        <v>5899</v>
      </c>
      <c r="AF276" t="s">
        <v>5982</v>
      </c>
      <c r="AG276" t="s">
        <v>5988</v>
      </c>
    </row>
    <row r="277" spans="1:33" x14ac:dyDescent="0.3">
      <c r="A277" s="3">
        <v>321</v>
      </c>
      <c r="B277" s="3" t="s">
        <v>3157</v>
      </c>
      <c r="C277" t="s">
        <v>3202</v>
      </c>
      <c r="D277" t="s">
        <v>3546</v>
      </c>
      <c r="F277" t="s">
        <v>3887</v>
      </c>
      <c r="G277" s="1"/>
      <c r="H277">
        <v>2022</v>
      </c>
      <c r="I277" t="s">
        <v>2830</v>
      </c>
      <c r="J277" t="s">
        <v>2830</v>
      </c>
      <c r="M277" t="s">
        <v>4316</v>
      </c>
      <c r="N277" t="s">
        <v>2830</v>
      </c>
      <c r="O277" t="s">
        <v>4837</v>
      </c>
      <c r="P277" t="s">
        <v>5085</v>
      </c>
      <c r="R277" t="s">
        <v>5310</v>
      </c>
      <c r="S277" t="s">
        <v>2830</v>
      </c>
      <c r="AB277" s="1"/>
      <c r="AE277" t="s">
        <v>5912</v>
      </c>
      <c r="AF277" t="s">
        <v>5982</v>
      </c>
      <c r="AG277" t="s">
        <v>5988</v>
      </c>
    </row>
    <row r="278" spans="1:33" x14ac:dyDescent="0.3">
      <c r="A278" s="4">
        <v>322</v>
      </c>
      <c r="B278" s="6" t="s">
        <v>3157</v>
      </c>
      <c r="C278" t="s">
        <v>3203</v>
      </c>
      <c r="D278" t="s">
        <v>3518</v>
      </c>
      <c r="F278" t="s">
        <v>3880</v>
      </c>
      <c r="G278" s="1"/>
      <c r="H278">
        <v>2022</v>
      </c>
      <c r="I278" t="s">
        <v>4139</v>
      </c>
      <c r="J278" t="s">
        <v>2830</v>
      </c>
      <c r="M278" t="s">
        <v>4317</v>
      </c>
      <c r="N278" t="s">
        <v>4691</v>
      </c>
      <c r="O278" t="s">
        <v>4838</v>
      </c>
      <c r="P278" t="s">
        <v>2830</v>
      </c>
      <c r="R278" t="s">
        <v>5311</v>
      </c>
      <c r="S278" t="s">
        <v>2830</v>
      </c>
      <c r="AB278" s="1"/>
      <c r="AE278" t="s">
        <v>5904</v>
      </c>
      <c r="AF278" t="s">
        <v>5983</v>
      </c>
      <c r="AG278" t="s">
        <v>5988</v>
      </c>
    </row>
    <row r="279" spans="1:33" x14ac:dyDescent="0.3">
      <c r="A279" s="3">
        <v>323</v>
      </c>
      <c r="B279" s="3" t="s">
        <v>3157</v>
      </c>
      <c r="C279" t="s">
        <v>3204</v>
      </c>
      <c r="D279" t="s">
        <v>3547</v>
      </c>
      <c r="F279" t="s">
        <v>3888</v>
      </c>
      <c r="G279" s="1"/>
      <c r="H279">
        <v>2022</v>
      </c>
      <c r="I279" t="s">
        <v>2857</v>
      </c>
      <c r="J279" t="s">
        <v>2891</v>
      </c>
      <c r="M279" t="s">
        <v>4318</v>
      </c>
      <c r="N279" t="s">
        <v>4696</v>
      </c>
      <c r="O279" t="s">
        <v>2830</v>
      </c>
      <c r="P279" t="s">
        <v>5086</v>
      </c>
      <c r="R279" t="s">
        <v>5312</v>
      </c>
      <c r="S279" t="s">
        <v>2830</v>
      </c>
      <c r="AB279" s="1"/>
      <c r="AE279" t="s">
        <v>5913</v>
      </c>
      <c r="AF279" t="s">
        <v>5981</v>
      </c>
      <c r="AG279" t="s">
        <v>5988</v>
      </c>
    </row>
    <row r="280" spans="1:33" x14ac:dyDescent="0.3">
      <c r="A280" s="4">
        <v>324</v>
      </c>
      <c r="B280" s="6" t="s">
        <v>3157</v>
      </c>
      <c r="C280" t="s">
        <v>3205</v>
      </c>
      <c r="D280" t="s">
        <v>3548</v>
      </c>
      <c r="F280" t="s">
        <v>3889</v>
      </c>
      <c r="G280" s="1"/>
      <c r="H280">
        <v>2022</v>
      </c>
      <c r="I280" t="s">
        <v>2838</v>
      </c>
      <c r="J280" t="s">
        <v>2830</v>
      </c>
      <c r="K280">
        <v>497</v>
      </c>
      <c r="L280">
        <v>509</v>
      </c>
      <c r="M280" t="s">
        <v>4319</v>
      </c>
      <c r="N280" t="s">
        <v>4697</v>
      </c>
      <c r="O280" t="s">
        <v>2830</v>
      </c>
      <c r="P280" t="s">
        <v>5087</v>
      </c>
      <c r="R280" t="s">
        <v>5313</v>
      </c>
      <c r="S280" t="s">
        <v>5708</v>
      </c>
      <c r="AB280" s="1"/>
      <c r="AE280" t="s">
        <v>5904</v>
      </c>
      <c r="AF280" t="s">
        <v>5984</v>
      </c>
      <c r="AG280" t="s">
        <v>5988</v>
      </c>
    </row>
    <row r="281" spans="1:33" x14ac:dyDescent="0.3">
      <c r="A281" s="3">
        <v>325</v>
      </c>
      <c r="B281" s="3" t="s">
        <v>3157</v>
      </c>
      <c r="C281" t="s">
        <v>3206</v>
      </c>
      <c r="D281" t="s">
        <v>3549</v>
      </c>
      <c r="F281" t="s">
        <v>3890</v>
      </c>
      <c r="G281" s="1"/>
      <c r="H281">
        <v>2022</v>
      </c>
      <c r="I281" t="s">
        <v>4140</v>
      </c>
      <c r="J281" t="s">
        <v>2891</v>
      </c>
      <c r="K281">
        <v>1765</v>
      </c>
      <c r="L281">
        <v>1783</v>
      </c>
      <c r="M281" t="s">
        <v>4320</v>
      </c>
      <c r="N281" t="s">
        <v>4698</v>
      </c>
      <c r="O281" t="s">
        <v>2830</v>
      </c>
      <c r="P281" t="s">
        <v>5088</v>
      </c>
      <c r="R281" t="s">
        <v>5314</v>
      </c>
      <c r="S281" t="s">
        <v>5709</v>
      </c>
      <c r="AB281" s="1"/>
      <c r="AE281" t="s">
        <v>5914</v>
      </c>
      <c r="AF281" t="s">
        <v>5981</v>
      </c>
      <c r="AG281" t="s">
        <v>5988</v>
      </c>
    </row>
    <row r="282" spans="1:33" x14ac:dyDescent="0.3">
      <c r="A282" s="4">
        <v>326</v>
      </c>
      <c r="B282" s="6" t="s">
        <v>3157</v>
      </c>
      <c r="C282" t="s">
        <v>3207</v>
      </c>
      <c r="D282" t="s">
        <v>3550</v>
      </c>
      <c r="F282" t="s">
        <v>3891</v>
      </c>
      <c r="G282" s="1"/>
      <c r="H282">
        <v>2022</v>
      </c>
      <c r="I282" t="s">
        <v>4120</v>
      </c>
      <c r="J282" t="s">
        <v>2891</v>
      </c>
      <c r="M282" t="s">
        <v>4321</v>
      </c>
      <c r="N282" t="s">
        <v>4699</v>
      </c>
      <c r="O282" t="s">
        <v>2830</v>
      </c>
      <c r="P282" t="s">
        <v>5089</v>
      </c>
      <c r="R282" t="s">
        <v>5315</v>
      </c>
      <c r="S282" t="s">
        <v>5710</v>
      </c>
      <c r="AB282" s="1"/>
      <c r="AE282" t="s">
        <v>5894</v>
      </c>
      <c r="AF282" t="s">
        <v>5981</v>
      </c>
      <c r="AG282" t="s">
        <v>5988</v>
      </c>
    </row>
    <row r="283" spans="1:33" x14ac:dyDescent="0.3">
      <c r="A283" s="3">
        <v>327</v>
      </c>
      <c r="B283" s="3" t="s">
        <v>3157</v>
      </c>
      <c r="C283" t="s">
        <v>3208</v>
      </c>
      <c r="D283" t="s">
        <v>3518</v>
      </c>
      <c r="F283" t="s">
        <v>3892</v>
      </c>
      <c r="G283" s="1"/>
      <c r="H283">
        <v>2022</v>
      </c>
      <c r="I283" t="s">
        <v>4141</v>
      </c>
      <c r="J283" t="s">
        <v>2830</v>
      </c>
      <c r="M283" t="s">
        <v>4322</v>
      </c>
      <c r="N283" t="s">
        <v>4700</v>
      </c>
      <c r="O283" t="s">
        <v>4839</v>
      </c>
      <c r="P283" t="s">
        <v>2830</v>
      </c>
      <c r="R283" t="s">
        <v>5316</v>
      </c>
      <c r="S283" t="s">
        <v>2830</v>
      </c>
      <c r="AB283" s="1"/>
      <c r="AE283" t="s">
        <v>5904</v>
      </c>
      <c r="AF283" t="s">
        <v>5983</v>
      </c>
      <c r="AG283" t="s">
        <v>5988</v>
      </c>
    </row>
    <row r="284" spans="1:33" x14ac:dyDescent="0.3">
      <c r="A284" s="4">
        <v>328</v>
      </c>
      <c r="B284" s="6" t="s">
        <v>3157</v>
      </c>
      <c r="C284" t="s">
        <v>3209</v>
      </c>
      <c r="D284" t="s">
        <v>3551</v>
      </c>
      <c r="F284" t="s">
        <v>3893</v>
      </c>
      <c r="G284" s="1"/>
      <c r="H284">
        <v>2021</v>
      </c>
      <c r="I284" t="s">
        <v>2868</v>
      </c>
      <c r="J284" t="s">
        <v>2891</v>
      </c>
      <c r="M284" t="s">
        <v>4323</v>
      </c>
      <c r="N284" t="s">
        <v>4701</v>
      </c>
      <c r="O284" t="s">
        <v>2830</v>
      </c>
      <c r="P284" t="s">
        <v>5090</v>
      </c>
      <c r="R284" t="s">
        <v>5317</v>
      </c>
      <c r="S284" t="s">
        <v>5711</v>
      </c>
      <c r="AB284" s="1"/>
      <c r="AE284" t="s">
        <v>5915</v>
      </c>
      <c r="AF284" t="s">
        <v>5981</v>
      </c>
      <c r="AG284" t="s">
        <v>5988</v>
      </c>
    </row>
    <row r="285" spans="1:33" x14ac:dyDescent="0.3">
      <c r="A285" s="3">
        <v>329</v>
      </c>
      <c r="B285" s="3" t="s">
        <v>3157</v>
      </c>
      <c r="C285" t="s">
        <v>3210</v>
      </c>
      <c r="D285" t="s">
        <v>3552</v>
      </c>
      <c r="F285" t="s">
        <v>3846</v>
      </c>
      <c r="G285" s="1"/>
      <c r="H285">
        <v>2021</v>
      </c>
      <c r="I285" t="s">
        <v>2830</v>
      </c>
      <c r="J285" t="s">
        <v>2830</v>
      </c>
      <c r="K285">
        <v>203</v>
      </c>
      <c r="L285">
        <v>206</v>
      </c>
      <c r="M285" t="s">
        <v>4324</v>
      </c>
      <c r="N285" t="s">
        <v>2830</v>
      </c>
      <c r="O285" t="s">
        <v>4840</v>
      </c>
      <c r="P285" t="s">
        <v>5091</v>
      </c>
      <c r="R285" t="s">
        <v>5318</v>
      </c>
      <c r="S285" t="s">
        <v>5712</v>
      </c>
      <c r="AB285" s="1"/>
      <c r="AE285" t="s">
        <v>3155</v>
      </c>
      <c r="AF285" t="s">
        <v>5982</v>
      </c>
      <c r="AG285" t="s">
        <v>5988</v>
      </c>
    </row>
    <row r="286" spans="1:33" x14ac:dyDescent="0.3">
      <c r="A286" s="4">
        <v>330</v>
      </c>
      <c r="B286" s="6" t="s">
        <v>3157</v>
      </c>
      <c r="C286" t="s">
        <v>3211</v>
      </c>
      <c r="D286" t="s">
        <v>3553</v>
      </c>
      <c r="F286" t="s">
        <v>3845</v>
      </c>
      <c r="G286" s="1"/>
      <c r="H286">
        <v>2021</v>
      </c>
      <c r="I286" t="s">
        <v>4142</v>
      </c>
      <c r="J286" t="s">
        <v>2830</v>
      </c>
      <c r="M286" t="s">
        <v>4325</v>
      </c>
      <c r="N286" t="s">
        <v>4659</v>
      </c>
      <c r="O286" t="s">
        <v>2830</v>
      </c>
      <c r="P286" t="s">
        <v>5092</v>
      </c>
      <c r="R286" t="s">
        <v>5319</v>
      </c>
      <c r="S286" t="s">
        <v>5713</v>
      </c>
      <c r="AB286" s="1"/>
      <c r="AE286" t="s">
        <v>5899</v>
      </c>
      <c r="AF286" t="s">
        <v>5981</v>
      </c>
      <c r="AG286" t="s">
        <v>5988</v>
      </c>
    </row>
    <row r="287" spans="1:33" x14ac:dyDescent="0.3">
      <c r="A287" s="3">
        <v>331</v>
      </c>
      <c r="B287" s="3" t="s">
        <v>3157</v>
      </c>
      <c r="C287" t="s">
        <v>3212</v>
      </c>
      <c r="D287" t="s">
        <v>3554</v>
      </c>
      <c r="F287" t="s">
        <v>3894</v>
      </c>
      <c r="G287" s="1"/>
      <c r="H287">
        <v>2021</v>
      </c>
      <c r="I287" t="s">
        <v>2830</v>
      </c>
      <c r="J287" t="s">
        <v>2830</v>
      </c>
      <c r="K287">
        <v>4373</v>
      </c>
      <c r="L287">
        <v>4382</v>
      </c>
      <c r="M287" t="s">
        <v>4326</v>
      </c>
      <c r="N287" t="s">
        <v>2830</v>
      </c>
      <c r="O287" t="s">
        <v>4841</v>
      </c>
      <c r="P287" t="s">
        <v>5093</v>
      </c>
      <c r="R287" t="s">
        <v>5320</v>
      </c>
      <c r="S287" t="s">
        <v>5714</v>
      </c>
      <c r="AB287" s="1"/>
      <c r="AE287" t="s">
        <v>3155</v>
      </c>
      <c r="AF287" t="s">
        <v>5982</v>
      </c>
      <c r="AG287" t="s">
        <v>5988</v>
      </c>
    </row>
    <row r="288" spans="1:33" x14ac:dyDescent="0.3">
      <c r="A288" s="4">
        <v>332</v>
      </c>
      <c r="B288" s="6" t="s">
        <v>3157</v>
      </c>
      <c r="C288" t="s">
        <v>3213</v>
      </c>
      <c r="D288" t="s">
        <v>3555</v>
      </c>
      <c r="F288" t="s">
        <v>3895</v>
      </c>
      <c r="G288" s="1"/>
      <c r="H288">
        <v>2021</v>
      </c>
      <c r="I288" t="s">
        <v>4143</v>
      </c>
      <c r="J288" t="s">
        <v>2830</v>
      </c>
      <c r="M288" t="s">
        <v>4327</v>
      </c>
      <c r="N288" t="s">
        <v>4702</v>
      </c>
      <c r="O288" t="s">
        <v>2830</v>
      </c>
      <c r="P288" t="s">
        <v>5094</v>
      </c>
      <c r="R288" t="s">
        <v>5321</v>
      </c>
      <c r="S288" t="s">
        <v>5715</v>
      </c>
      <c r="AB288" s="1"/>
      <c r="AE288" t="s">
        <v>5899</v>
      </c>
      <c r="AF288" t="s">
        <v>5981</v>
      </c>
      <c r="AG288" t="s">
        <v>5988</v>
      </c>
    </row>
    <row r="289" spans="1:33" x14ac:dyDescent="0.3">
      <c r="A289" s="3">
        <v>333</v>
      </c>
      <c r="B289" s="3" t="s">
        <v>3157</v>
      </c>
      <c r="C289" t="s">
        <v>3214</v>
      </c>
      <c r="D289" t="s">
        <v>3556</v>
      </c>
      <c r="F289" t="s">
        <v>3896</v>
      </c>
      <c r="G289" s="1"/>
      <c r="H289">
        <v>2021</v>
      </c>
      <c r="I289" t="s">
        <v>4144</v>
      </c>
      <c r="J289" t="s">
        <v>2830</v>
      </c>
      <c r="M289" t="s">
        <v>4328</v>
      </c>
      <c r="N289" t="s">
        <v>2830</v>
      </c>
      <c r="O289" t="s">
        <v>4842</v>
      </c>
      <c r="P289" t="s">
        <v>1178</v>
      </c>
      <c r="R289" t="s">
        <v>5322</v>
      </c>
      <c r="S289" t="s">
        <v>5716</v>
      </c>
      <c r="AB289" s="1"/>
      <c r="AE289" t="s">
        <v>5908</v>
      </c>
      <c r="AF289" t="s">
        <v>5982</v>
      </c>
      <c r="AG289" t="s">
        <v>5988</v>
      </c>
    </row>
    <row r="290" spans="1:33" x14ac:dyDescent="0.3">
      <c r="A290" s="4">
        <v>334</v>
      </c>
      <c r="B290" s="6" t="s">
        <v>3157</v>
      </c>
      <c r="C290" t="s">
        <v>3215</v>
      </c>
      <c r="D290" t="s">
        <v>3557</v>
      </c>
      <c r="F290" t="s">
        <v>3897</v>
      </c>
      <c r="G290" s="1"/>
      <c r="H290">
        <v>2021</v>
      </c>
      <c r="I290" t="s">
        <v>4145</v>
      </c>
      <c r="J290" t="s">
        <v>2830</v>
      </c>
      <c r="M290" t="s">
        <v>4329</v>
      </c>
      <c r="N290" t="s">
        <v>4703</v>
      </c>
      <c r="O290" t="s">
        <v>2830</v>
      </c>
      <c r="P290" t="s">
        <v>5095</v>
      </c>
      <c r="R290" t="s">
        <v>5323</v>
      </c>
      <c r="S290" t="s">
        <v>5717</v>
      </c>
      <c r="AB290" s="1"/>
      <c r="AE290" t="s">
        <v>5899</v>
      </c>
      <c r="AF290" t="s">
        <v>5981</v>
      </c>
      <c r="AG290" t="s">
        <v>5988</v>
      </c>
    </row>
    <row r="291" spans="1:33" x14ac:dyDescent="0.3">
      <c r="A291" s="3">
        <v>335</v>
      </c>
      <c r="B291" s="3" t="s">
        <v>3157</v>
      </c>
      <c r="C291" t="s">
        <v>3216</v>
      </c>
      <c r="D291" t="s">
        <v>3558</v>
      </c>
      <c r="F291" t="s">
        <v>3898</v>
      </c>
      <c r="G291" s="1"/>
      <c r="H291">
        <v>2021</v>
      </c>
      <c r="I291" t="s">
        <v>2913</v>
      </c>
      <c r="J291" t="s">
        <v>2841</v>
      </c>
      <c r="K291">
        <v>326</v>
      </c>
      <c r="L291">
        <v>341</v>
      </c>
      <c r="M291" t="s">
        <v>4330</v>
      </c>
      <c r="N291" t="s">
        <v>4704</v>
      </c>
      <c r="O291" t="s">
        <v>2830</v>
      </c>
      <c r="P291" t="s">
        <v>5096</v>
      </c>
      <c r="R291" t="s">
        <v>5324</v>
      </c>
      <c r="S291" t="s">
        <v>5718</v>
      </c>
      <c r="AB291" s="1"/>
      <c r="AE291" t="s">
        <v>5916</v>
      </c>
      <c r="AF291" t="s">
        <v>5981</v>
      </c>
      <c r="AG291" t="s">
        <v>5988</v>
      </c>
    </row>
    <row r="292" spans="1:33" x14ac:dyDescent="0.3">
      <c r="A292" s="4">
        <v>336</v>
      </c>
      <c r="B292" s="6" t="s">
        <v>3157</v>
      </c>
      <c r="C292" t="s">
        <v>3217</v>
      </c>
      <c r="D292" t="s">
        <v>3559</v>
      </c>
      <c r="F292" t="s">
        <v>3899</v>
      </c>
      <c r="G292" s="1"/>
      <c r="H292">
        <v>2021</v>
      </c>
      <c r="I292" t="s">
        <v>2830</v>
      </c>
      <c r="J292" t="s">
        <v>2830</v>
      </c>
      <c r="M292" t="s">
        <v>4331</v>
      </c>
      <c r="N292" t="s">
        <v>4705</v>
      </c>
      <c r="O292" t="s">
        <v>2830</v>
      </c>
      <c r="P292" t="s">
        <v>2830</v>
      </c>
      <c r="R292" t="s">
        <v>5325</v>
      </c>
      <c r="S292" t="s">
        <v>2830</v>
      </c>
      <c r="AB292" s="1"/>
      <c r="AE292" t="s">
        <v>5917</v>
      </c>
      <c r="AF292" t="s">
        <v>5982</v>
      </c>
      <c r="AG292" t="s">
        <v>5988</v>
      </c>
    </row>
    <row r="293" spans="1:33" x14ac:dyDescent="0.3">
      <c r="A293" s="3">
        <v>337</v>
      </c>
      <c r="B293" s="3" t="s">
        <v>3157</v>
      </c>
      <c r="C293" t="s">
        <v>3218</v>
      </c>
      <c r="D293" t="s">
        <v>3560</v>
      </c>
      <c r="F293" t="s">
        <v>3900</v>
      </c>
      <c r="G293" s="1"/>
      <c r="H293">
        <v>2021</v>
      </c>
      <c r="I293" t="s">
        <v>2857</v>
      </c>
      <c r="J293" t="s">
        <v>2887</v>
      </c>
      <c r="M293" t="s">
        <v>4332</v>
      </c>
      <c r="N293" t="s">
        <v>4706</v>
      </c>
      <c r="O293" t="s">
        <v>2830</v>
      </c>
      <c r="P293" t="s">
        <v>5097</v>
      </c>
      <c r="R293" t="s">
        <v>5326</v>
      </c>
      <c r="S293" t="s">
        <v>5719</v>
      </c>
      <c r="AB293" s="1"/>
      <c r="AE293" t="s">
        <v>5918</v>
      </c>
      <c r="AF293" t="s">
        <v>5981</v>
      </c>
      <c r="AG293" t="s">
        <v>5988</v>
      </c>
    </row>
    <row r="294" spans="1:33" x14ac:dyDescent="0.3">
      <c r="A294" s="4">
        <v>338</v>
      </c>
      <c r="B294" s="6" t="s">
        <v>3157</v>
      </c>
      <c r="C294" t="s">
        <v>3219</v>
      </c>
      <c r="D294" t="s">
        <v>3561</v>
      </c>
      <c r="F294" t="s">
        <v>109</v>
      </c>
      <c r="G294" s="1"/>
      <c r="H294">
        <v>2021</v>
      </c>
      <c r="I294" t="s">
        <v>4146</v>
      </c>
      <c r="J294" t="s">
        <v>2887</v>
      </c>
      <c r="K294">
        <v>4837</v>
      </c>
      <c r="L294">
        <v>4847</v>
      </c>
      <c r="M294" t="s">
        <v>4333</v>
      </c>
      <c r="N294" t="s">
        <v>4707</v>
      </c>
      <c r="O294" t="s">
        <v>2830</v>
      </c>
      <c r="P294" t="s">
        <v>5098</v>
      </c>
      <c r="R294" t="s">
        <v>5327</v>
      </c>
      <c r="S294" t="s">
        <v>5720</v>
      </c>
      <c r="AB294" s="1"/>
      <c r="AE294" t="s">
        <v>5908</v>
      </c>
      <c r="AF294" t="s">
        <v>5981</v>
      </c>
      <c r="AG294" t="s">
        <v>5988</v>
      </c>
    </row>
    <row r="295" spans="1:33" x14ac:dyDescent="0.3">
      <c r="A295" s="3">
        <v>339</v>
      </c>
      <c r="B295" s="3" t="s">
        <v>3157</v>
      </c>
      <c r="C295" t="s">
        <v>3220</v>
      </c>
      <c r="D295" t="s">
        <v>3562</v>
      </c>
      <c r="F295" t="s">
        <v>3846</v>
      </c>
      <c r="G295" s="1"/>
      <c r="H295">
        <v>2021</v>
      </c>
      <c r="I295" t="s">
        <v>2830</v>
      </c>
      <c r="J295" t="s">
        <v>2830</v>
      </c>
      <c r="K295">
        <v>1</v>
      </c>
      <c r="L295">
        <v>7</v>
      </c>
      <c r="M295" t="s">
        <v>4334</v>
      </c>
      <c r="N295" t="s">
        <v>2830</v>
      </c>
      <c r="O295" t="s">
        <v>4843</v>
      </c>
      <c r="P295" t="s">
        <v>5099</v>
      </c>
      <c r="R295" t="s">
        <v>5328</v>
      </c>
      <c r="S295" t="s">
        <v>5721</v>
      </c>
      <c r="AB295" s="1"/>
      <c r="AE295" t="s">
        <v>3155</v>
      </c>
      <c r="AF295" t="s">
        <v>5982</v>
      </c>
      <c r="AG295" t="s">
        <v>5988</v>
      </c>
    </row>
    <row r="296" spans="1:33" x14ac:dyDescent="0.3">
      <c r="A296" s="4">
        <v>340</v>
      </c>
      <c r="B296" s="6" t="s">
        <v>3157</v>
      </c>
      <c r="C296" t="s">
        <v>3221</v>
      </c>
      <c r="D296" t="s">
        <v>3563</v>
      </c>
      <c r="F296" t="s">
        <v>3901</v>
      </c>
      <c r="G296" s="1"/>
      <c r="H296">
        <v>2021</v>
      </c>
      <c r="I296" t="s">
        <v>2894</v>
      </c>
      <c r="J296" t="s">
        <v>2841</v>
      </c>
      <c r="K296">
        <v>81</v>
      </c>
      <c r="L296">
        <v>87</v>
      </c>
      <c r="M296" t="s">
        <v>4335</v>
      </c>
      <c r="N296" t="s">
        <v>4708</v>
      </c>
      <c r="O296" t="s">
        <v>2830</v>
      </c>
      <c r="P296" t="s">
        <v>5100</v>
      </c>
      <c r="R296" t="s">
        <v>5329</v>
      </c>
      <c r="S296" t="s">
        <v>5722</v>
      </c>
      <c r="AB296" s="1"/>
      <c r="AE296" t="s">
        <v>5919</v>
      </c>
      <c r="AF296" t="s">
        <v>5982</v>
      </c>
      <c r="AG296" t="s">
        <v>5988</v>
      </c>
    </row>
    <row r="297" spans="1:33" x14ac:dyDescent="0.3">
      <c r="A297" s="3">
        <v>341</v>
      </c>
      <c r="B297" s="3" t="s">
        <v>3157</v>
      </c>
      <c r="C297" t="s">
        <v>875</v>
      </c>
      <c r="D297" t="s">
        <v>3564</v>
      </c>
      <c r="F297" t="s">
        <v>3902</v>
      </c>
      <c r="G297" s="1"/>
      <c r="H297">
        <v>2021</v>
      </c>
      <c r="I297" t="s">
        <v>2830</v>
      </c>
      <c r="J297" t="s">
        <v>2830</v>
      </c>
      <c r="M297" t="s">
        <v>4336</v>
      </c>
      <c r="N297" t="s">
        <v>2830</v>
      </c>
      <c r="O297" t="s">
        <v>4844</v>
      </c>
      <c r="P297" t="s">
        <v>881</v>
      </c>
      <c r="R297" t="s">
        <v>5330</v>
      </c>
      <c r="S297" t="s">
        <v>5723</v>
      </c>
      <c r="AB297" s="1"/>
      <c r="AE297" t="s">
        <v>5897</v>
      </c>
      <c r="AF297" t="s">
        <v>5982</v>
      </c>
      <c r="AG297" t="s">
        <v>5988</v>
      </c>
    </row>
    <row r="298" spans="1:33" x14ac:dyDescent="0.3">
      <c r="A298" s="4">
        <v>342</v>
      </c>
      <c r="B298" s="6" t="s">
        <v>3157</v>
      </c>
      <c r="C298" t="s">
        <v>3222</v>
      </c>
      <c r="D298" t="s">
        <v>3565</v>
      </c>
      <c r="F298" t="s">
        <v>3903</v>
      </c>
      <c r="G298" s="1"/>
      <c r="H298">
        <v>2021</v>
      </c>
      <c r="I298" t="s">
        <v>2830</v>
      </c>
      <c r="J298" t="s">
        <v>2830</v>
      </c>
      <c r="K298">
        <v>91</v>
      </c>
      <c r="L298">
        <v>96</v>
      </c>
      <c r="M298" t="s">
        <v>4337</v>
      </c>
      <c r="N298" t="s">
        <v>2830</v>
      </c>
      <c r="O298" t="s">
        <v>4845</v>
      </c>
      <c r="P298" t="s">
        <v>5101</v>
      </c>
      <c r="R298" t="s">
        <v>5331</v>
      </c>
      <c r="S298" t="s">
        <v>5724</v>
      </c>
      <c r="AB298" s="1"/>
      <c r="AE298" t="s">
        <v>5898</v>
      </c>
      <c r="AF298" t="s">
        <v>5982</v>
      </c>
      <c r="AG298" t="s">
        <v>5988</v>
      </c>
    </row>
    <row r="299" spans="1:33" x14ac:dyDescent="0.3">
      <c r="A299" s="3">
        <v>343</v>
      </c>
      <c r="B299" s="3" t="s">
        <v>3157</v>
      </c>
      <c r="C299" t="s">
        <v>377</v>
      </c>
      <c r="D299" t="s">
        <v>3566</v>
      </c>
      <c r="F299" t="s">
        <v>3904</v>
      </c>
      <c r="G299" s="1"/>
      <c r="H299">
        <v>2021</v>
      </c>
      <c r="I299" t="s">
        <v>2830</v>
      </c>
      <c r="J299" t="s">
        <v>2830</v>
      </c>
      <c r="K299">
        <v>19</v>
      </c>
      <c r="L299">
        <v>24</v>
      </c>
      <c r="M299" t="s">
        <v>4338</v>
      </c>
      <c r="N299" t="s">
        <v>2830</v>
      </c>
      <c r="O299" t="s">
        <v>4846</v>
      </c>
      <c r="P299" t="s">
        <v>383</v>
      </c>
      <c r="R299" t="s">
        <v>5332</v>
      </c>
      <c r="S299" t="s">
        <v>5725</v>
      </c>
      <c r="AB299" s="1"/>
      <c r="AE299" t="s">
        <v>5897</v>
      </c>
      <c r="AF299" t="s">
        <v>5982</v>
      </c>
      <c r="AG299" t="s">
        <v>5988</v>
      </c>
    </row>
    <row r="300" spans="1:33" x14ac:dyDescent="0.3">
      <c r="A300" s="4">
        <v>344</v>
      </c>
      <c r="B300" s="6" t="s">
        <v>3157</v>
      </c>
      <c r="C300" t="s">
        <v>1456</v>
      </c>
      <c r="D300" t="s">
        <v>3567</v>
      </c>
      <c r="F300" t="s">
        <v>3905</v>
      </c>
      <c r="G300" s="1"/>
      <c r="H300">
        <v>2021</v>
      </c>
      <c r="I300" t="s">
        <v>2830</v>
      </c>
      <c r="J300" t="s">
        <v>2830</v>
      </c>
      <c r="K300">
        <v>11</v>
      </c>
      <c r="L300">
        <v>18</v>
      </c>
      <c r="M300" t="s">
        <v>4339</v>
      </c>
      <c r="N300" t="s">
        <v>2830</v>
      </c>
      <c r="O300" t="s">
        <v>4847</v>
      </c>
      <c r="P300" t="s">
        <v>1462</v>
      </c>
      <c r="R300" t="s">
        <v>5333</v>
      </c>
      <c r="S300" t="s">
        <v>5726</v>
      </c>
      <c r="AB300" s="1"/>
      <c r="AE300" t="s">
        <v>5897</v>
      </c>
      <c r="AF300" t="s">
        <v>5982</v>
      </c>
      <c r="AG300" t="s">
        <v>5988</v>
      </c>
    </row>
    <row r="301" spans="1:33" x14ac:dyDescent="0.3">
      <c r="A301" s="3">
        <v>345</v>
      </c>
      <c r="B301" s="3" t="s">
        <v>3157</v>
      </c>
      <c r="C301" t="s">
        <v>3223</v>
      </c>
      <c r="D301" t="s">
        <v>3518</v>
      </c>
      <c r="F301" t="s">
        <v>3906</v>
      </c>
      <c r="G301" s="1"/>
      <c r="H301">
        <v>2021</v>
      </c>
      <c r="I301" t="s">
        <v>4147</v>
      </c>
      <c r="J301" t="s">
        <v>2891</v>
      </c>
      <c r="M301" t="s">
        <v>4340</v>
      </c>
      <c r="N301" t="s">
        <v>4709</v>
      </c>
      <c r="O301" t="s">
        <v>2830</v>
      </c>
      <c r="P301" t="s">
        <v>2830</v>
      </c>
      <c r="R301" t="s">
        <v>5334</v>
      </c>
      <c r="S301" t="s">
        <v>2830</v>
      </c>
      <c r="AB301" s="1"/>
      <c r="AE301" t="s">
        <v>5920</v>
      </c>
      <c r="AF301" t="s">
        <v>5983</v>
      </c>
      <c r="AG301" t="s">
        <v>5988</v>
      </c>
    </row>
    <row r="302" spans="1:33" x14ac:dyDescent="0.3">
      <c r="A302" s="4">
        <v>346</v>
      </c>
      <c r="B302" s="6" t="s">
        <v>3157</v>
      </c>
      <c r="C302" t="s">
        <v>3224</v>
      </c>
      <c r="D302" t="s">
        <v>3568</v>
      </c>
      <c r="F302" t="s">
        <v>3906</v>
      </c>
      <c r="G302" s="1"/>
      <c r="H302">
        <v>2021</v>
      </c>
      <c r="I302" t="s">
        <v>4148</v>
      </c>
      <c r="J302" t="s">
        <v>2891</v>
      </c>
      <c r="M302" t="s">
        <v>4341</v>
      </c>
      <c r="N302" t="s">
        <v>4709</v>
      </c>
      <c r="O302" t="s">
        <v>2830</v>
      </c>
      <c r="P302" t="s">
        <v>5102</v>
      </c>
      <c r="R302" t="s">
        <v>5335</v>
      </c>
      <c r="S302" t="s">
        <v>2830</v>
      </c>
      <c r="AB302" s="1"/>
      <c r="AE302" t="s">
        <v>5920</v>
      </c>
      <c r="AF302" t="s">
        <v>5982</v>
      </c>
      <c r="AG302" t="s">
        <v>5988</v>
      </c>
    </row>
    <row r="303" spans="1:33" x14ac:dyDescent="0.3">
      <c r="A303" s="3">
        <v>347</v>
      </c>
      <c r="B303" s="3" t="s">
        <v>3157</v>
      </c>
      <c r="C303" t="s">
        <v>3225</v>
      </c>
      <c r="D303" t="s">
        <v>3569</v>
      </c>
      <c r="F303" t="s">
        <v>3857</v>
      </c>
      <c r="G303" s="1"/>
      <c r="H303">
        <v>2021</v>
      </c>
      <c r="I303" t="s">
        <v>4149</v>
      </c>
      <c r="J303" t="s">
        <v>2833</v>
      </c>
      <c r="K303">
        <v>1</v>
      </c>
      <c r="L303">
        <v>17</v>
      </c>
      <c r="M303" t="s">
        <v>4342</v>
      </c>
      <c r="N303" t="s">
        <v>4670</v>
      </c>
      <c r="O303" t="s">
        <v>2830</v>
      </c>
      <c r="P303" t="s">
        <v>5103</v>
      </c>
      <c r="R303" t="s">
        <v>5336</v>
      </c>
      <c r="S303" t="s">
        <v>5727</v>
      </c>
      <c r="AB303" s="1"/>
      <c r="AE303" t="s">
        <v>5918</v>
      </c>
      <c r="AF303" t="s">
        <v>5981</v>
      </c>
      <c r="AG303" t="s">
        <v>5988</v>
      </c>
    </row>
    <row r="304" spans="1:33" x14ac:dyDescent="0.3">
      <c r="A304" s="4">
        <v>348</v>
      </c>
      <c r="B304" s="6" t="s">
        <v>3157</v>
      </c>
      <c r="C304" t="s">
        <v>3226</v>
      </c>
      <c r="D304" t="s">
        <v>3570</v>
      </c>
      <c r="F304" t="s">
        <v>3907</v>
      </c>
      <c r="G304" s="1"/>
      <c r="H304">
        <v>2021</v>
      </c>
      <c r="I304" t="s">
        <v>4150</v>
      </c>
      <c r="J304" t="s">
        <v>2891</v>
      </c>
      <c r="K304">
        <v>45</v>
      </c>
      <c r="L304">
        <v>56</v>
      </c>
      <c r="M304" t="s">
        <v>4343</v>
      </c>
      <c r="N304" t="s">
        <v>4710</v>
      </c>
      <c r="O304" t="s">
        <v>2830</v>
      </c>
      <c r="P304" t="s">
        <v>5104</v>
      </c>
      <c r="R304" t="s">
        <v>5337</v>
      </c>
      <c r="S304" t="s">
        <v>5728</v>
      </c>
      <c r="AB304" s="1"/>
      <c r="AE304" t="s">
        <v>5921</v>
      </c>
      <c r="AF304" t="s">
        <v>5985</v>
      </c>
      <c r="AG304" t="s">
        <v>5988</v>
      </c>
    </row>
    <row r="305" spans="1:33" x14ac:dyDescent="0.3">
      <c r="A305" s="3">
        <v>349</v>
      </c>
      <c r="B305" s="3" t="s">
        <v>3157</v>
      </c>
      <c r="C305" t="s">
        <v>3227</v>
      </c>
      <c r="D305" t="s">
        <v>3571</v>
      </c>
      <c r="F305" t="s">
        <v>3908</v>
      </c>
      <c r="G305" s="1"/>
      <c r="H305">
        <v>2021</v>
      </c>
      <c r="I305" t="s">
        <v>4151</v>
      </c>
      <c r="J305" t="s">
        <v>2830</v>
      </c>
      <c r="M305" t="s">
        <v>4344</v>
      </c>
      <c r="N305" t="s">
        <v>4711</v>
      </c>
      <c r="O305" t="s">
        <v>2830</v>
      </c>
      <c r="P305" t="s">
        <v>5105</v>
      </c>
      <c r="R305" t="s">
        <v>5338</v>
      </c>
      <c r="S305" t="s">
        <v>5729</v>
      </c>
      <c r="AB305" s="1"/>
      <c r="AE305" t="s">
        <v>5899</v>
      </c>
      <c r="AF305" t="s">
        <v>5981</v>
      </c>
      <c r="AG305" t="s">
        <v>5988</v>
      </c>
    </row>
    <row r="306" spans="1:33" x14ac:dyDescent="0.3">
      <c r="A306" s="4">
        <v>350</v>
      </c>
      <c r="B306" s="6" t="s">
        <v>3157</v>
      </c>
      <c r="C306" t="s">
        <v>1852</v>
      </c>
      <c r="D306" t="s">
        <v>3572</v>
      </c>
      <c r="F306" t="s">
        <v>3909</v>
      </c>
      <c r="G306" s="1"/>
      <c r="H306">
        <v>2021</v>
      </c>
      <c r="I306" t="s">
        <v>2830</v>
      </c>
      <c r="J306" t="s">
        <v>2830</v>
      </c>
      <c r="M306" t="s">
        <v>4345</v>
      </c>
      <c r="N306" t="s">
        <v>2830</v>
      </c>
      <c r="O306" t="s">
        <v>4848</v>
      </c>
      <c r="P306" t="s">
        <v>1858</v>
      </c>
      <c r="R306" t="s">
        <v>5339</v>
      </c>
      <c r="S306" t="s">
        <v>5730</v>
      </c>
      <c r="AB306" s="1"/>
      <c r="AE306" t="s">
        <v>5897</v>
      </c>
      <c r="AF306" t="s">
        <v>5982</v>
      </c>
      <c r="AG306" t="s">
        <v>5988</v>
      </c>
    </row>
    <row r="307" spans="1:33" x14ac:dyDescent="0.3">
      <c r="A307" s="3">
        <v>351</v>
      </c>
      <c r="B307" s="3" t="s">
        <v>3157</v>
      </c>
      <c r="C307" t="s">
        <v>2537</v>
      </c>
      <c r="D307" t="s">
        <v>3573</v>
      </c>
      <c r="F307" t="s">
        <v>3910</v>
      </c>
      <c r="G307" s="1"/>
      <c r="H307">
        <v>2021</v>
      </c>
      <c r="I307" t="s">
        <v>2830</v>
      </c>
      <c r="J307" t="s">
        <v>2830</v>
      </c>
      <c r="K307">
        <v>214</v>
      </c>
      <c r="L307">
        <v>218</v>
      </c>
      <c r="M307" t="s">
        <v>4346</v>
      </c>
      <c r="N307" t="s">
        <v>2830</v>
      </c>
      <c r="O307" t="s">
        <v>4849</v>
      </c>
      <c r="P307" t="s">
        <v>2544</v>
      </c>
      <c r="R307" t="s">
        <v>5340</v>
      </c>
      <c r="S307" t="s">
        <v>5731</v>
      </c>
      <c r="AB307" s="1"/>
      <c r="AE307" t="s">
        <v>5897</v>
      </c>
      <c r="AF307" t="s">
        <v>5982</v>
      </c>
      <c r="AG307" t="s">
        <v>5988</v>
      </c>
    </row>
    <row r="308" spans="1:33" x14ac:dyDescent="0.3">
      <c r="A308" s="4">
        <v>352</v>
      </c>
      <c r="B308" s="6" t="s">
        <v>3157</v>
      </c>
      <c r="C308" t="s">
        <v>3228</v>
      </c>
      <c r="D308" t="s">
        <v>3574</v>
      </c>
      <c r="F308" t="s">
        <v>3911</v>
      </c>
      <c r="G308" s="1"/>
      <c r="H308">
        <v>2021</v>
      </c>
      <c r="I308" t="s">
        <v>2830</v>
      </c>
      <c r="J308" t="s">
        <v>2830</v>
      </c>
      <c r="M308" t="s">
        <v>4347</v>
      </c>
      <c r="N308" t="s">
        <v>2830</v>
      </c>
      <c r="O308" t="s">
        <v>4850</v>
      </c>
      <c r="P308" t="s">
        <v>5106</v>
      </c>
      <c r="R308" t="s">
        <v>5341</v>
      </c>
      <c r="S308" t="s">
        <v>2830</v>
      </c>
      <c r="AB308" s="1"/>
      <c r="AE308" t="s">
        <v>5912</v>
      </c>
      <c r="AF308" t="s">
        <v>5982</v>
      </c>
      <c r="AG308" t="s">
        <v>5988</v>
      </c>
    </row>
    <row r="309" spans="1:33" x14ac:dyDescent="0.3">
      <c r="A309" s="3">
        <v>353</v>
      </c>
      <c r="B309" s="3" t="s">
        <v>3157</v>
      </c>
      <c r="C309" t="s">
        <v>1744</v>
      </c>
      <c r="D309" t="s">
        <v>3575</v>
      </c>
      <c r="F309" t="s">
        <v>3912</v>
      </c>
      <c r="G309" s="1"/>
      <c r="H309">
        <v>2021</v>
      </c>
      <c r="I309" t="s">
        <v>2830</v>
      </c>
      <c r="J309" t="s">
        <v>2830</v>
      </c>
      <c r="K309">
        <v>82</v>
      </c>
      <c r="L309">
        <v>86</v>
      </c>
      <c r="M309" t="s">
        <v>4348</v>
      </c>
      <c r="N309" t="s">
        <v>2830</v>
      </c>
      <c r="O309" t="s">
        <v>4851</v>
      </c>
      <c r="P309" t="s">
        <v>1750</v>
      </c>
      <c r="R309" t="s">
        <v>5342</v>
      </c>
      <c r="S309" t="s">
        <v>5732</v>
      </c>
      <c r="AB309" s="1"/>
      <c r="AE309" t="s">
        <v>5897</v>
      </c>
      <c r="AF309" t="s">
        <v>5982</v>
      </c>
      <c r="AG309" t="s">
        <v>5988</v>
      </c>
    </row>
    <row r="310" spans="1:33" x14ac:dyDescent="0.3">
      <c r="A310" s="4">
        <v>354</v>
      </c>
      <c r="B310" s="6" t="s">
        <v>3157</v>
      </c>
      <c r="C310" t="s">
        <v>3229</v>
      </c>
      <c r="D310" t="s">
        <v>3576</v>
      </c>
      <c r="F310" t="s">
        <v>3913</v>
      </c>
      <c r="G310" s="1"/>
      <c r="H310">
        <v>2021</v>
      </c>
      <c r="I310" t="s">
        <v>2830</v>
      </c>
      <c r="J310" t="s">
        <v>2830</v>
      </c>
      <c r="K310">
        <v>1611</v>
      </c>
      <c r="L310">
        <v>1622</v>
      </c>
      <c r="M310" t="s">
        <v>4349</v>
      </c>
      <c r="N310" t="s">
        <v>4712</v>
      </c>
      <c r="O310" t="s">
        <v>4852</v>
      </c>
      <c r="P310" t="s">
        <v>2830</v>
      </c>
      <c r="R310" t="s">
        <v>5343</v>
      </c>
      <c r="S310" t="s">
        <v>5733</v>
      </c>
      <c r="AB310" s="1"/>
      <c r="AE310" t="s">
        <v>5922</v>
      </c>
      <c r="AF310" t="s">
        <v>5982</v>
      </c>
      <c r="AG310" t="s">
        <v>5988</v>
      </c>
    </row>
    <row r="311" spans="1:33" x14ac:dyDescent="0.3">
      <c r="A311" s="3">
        <v>355</v>
      </c>
      <c r="B311" s="3" t="s">
        <v>3157</v>
      </c>
      <c r="C311" t="s">
        <v>3230</v>
      </c>
      <c r="D311" t="s">
        <v>3518</v>
      </c>
      <c r="F311" t="s">
        <v>3230</v>
      </c>
      <c r="G311" s="1"/>
      <c r="H311">
        <v>2021</v>
      </c>
      <c r="I311" t="s">
        <v>2830</v>
      </c>
      <c r="J311" t="s">
        <v>2830</v>
      </c>
      <c r="M311" t="s">
        <v>4350</v>
      </c>
      <c r="N311" t="s">
        <v>2830</v>
      </c>
      <c r="O311" t="s">
        <v>4853</v>
      </c>
      <c r="P311" t="s">
        <v>2830</v>
      </c>
      <c r="R311" t="s">
        <v>5344</v>
      </c>
      <c r="S311" t="s">
        <v>2830</v>
      </c>
      <c r="AB311" s="1"/>
      <c r="AE311" t="s">
        <v>5897</v>
      </c>
      <c r="AF311" t="s">
        <v>5983</v>
      </c>
      <c r="AG311" t="s">
        <v>5988</v>
      </c>
    </row>
    <row r="312" spans="1:33" x14ac:dyDescent="0.3">
      <c r="A312" s="4">
        <v>356</v>
      </c>
      <c r="B312" s="6" t="s">
        <v>3157</v>
      </c>
      <c r="C312" t="s">
        <v>1281</v>
      </c>
      <c r="D312" t="s">
        <v>3577</v>
      </c>
      <c r="F312" t="s">
        <v>3914</v>
      </c>
      <c r="G312" s="1"/>
      <c r="H312">
        <v>2021</v>
      </c>
      <c r="I312" t="s">
        <v>2830</v>
      </c>
      <c r="J312" t="s">
        <v>2830</v>
      </c>
      <c r="K312">
        <v>1353</v>
      </c>
      <c r="L312">
        <v>1357</v>
      </c>
      <c r="M312" t="s">
        <v>4351</v>
      </c>
      <c r="N312" t="s">
        <v>2830</v>
      </c>
      <c r="O312" t="s">
        <v>4854</v>
      </c>
      <c r="P312" t="s">
        <v>1288</v>
      </c>
      <c r="R312" t="s">
        <v>5345</v>
      </c>
      <c r="S312" t="s">
        <v>5734</v>
      </c>
      <c r="AB312" s="1"/>
      <c r="AE312" t="s">
        <v>5897</v>
      </c>
      <c r="AF312" t="s">
        <v>5982</v>
      </c>
      <c r="AG312" t="s">
        <v>5988</v>
      </c>
    </row>
    <row r="313" spans="1:33" x14ac:dyDescent="0.3">
      <c r="A313" s="3">
        <v>357</v>
      </c>
      <c r="B313" s="3" t="s">
        <v>3157</v>
      </c>
      <c r="C313" t="s">
        <v>3231</v>
      </c>
      <c r="D313" t="s">
        <v>3518</v>
      </c>
      <c r="F313" t="s">
        <v>3231</v>
      </c>
      <c r="G313" s="1"/>
      <c r="H313">
        <v>2021</v>
      </c>
      <c r="I313" t="s">
        <v>2830</v>
      </c>
      <c r="J313" t="s">
        <v>2830</v>
      </c>
      <c r="M313" t="s">
        <v>4352</v>
      </c>
      <c r="N313" t="s">
        <v>2830</v>
      </c>
      <c r="O313" t="s">
        <v>4855</v>
      </c>
      <c r="P313" t="s">
        <v>2830</v>
      </c>
      <c r="R313" t="s">
        <v>5346</v>
      </c>
      <c r="S313" t="s">
        <v>2830</v>
      </c>
      <c r="AB313" s="1"/>
      <c r="AE313" t="s">
        <v>5897</v>
      </c>
      <c r="AF313" t="s">
        <v>5983</v>
      </c>
      <c r="AG313" t="s">
        <v>5988</v>
      </c>
    </row>
    <row r="314" spans="1:33" x14ac:dyDescent="0.3">
      <c r="A314" s="4">
        <v>358</v>
      </c>
      <c r="B314" s="6" t="s">
        <v>3157</v>
      </c>
      <c r="C314" t="s">
        <v>82</v>
      </c>
      <c r="D314" t="s">
        <v>3578</v>
      </c>
      <c r="F314" t="s">
        <v>3915</v>
      </c>
      <c r="G314" s="1"/>
      <c r="H314">
        <v>2021</v>
      </c>
      <c r="I314" t="s">
        <v>2830</v>
      </c>
      <c r="J314" t="s">
        <v>2830</v>
      </c>
      <c r="M314" t="s">
        <v>4353</v>
      </c>
      <c r="N314" t="s">
        <v>2830</v>
      </c>
      <c r="O314" t="s">
        <v>4856</v>
      </c>
      <c r="P314" t="s">
        <v>88</v>
      </c>
      <c r="R314" t="s">
        <v>5347</v>
      </c>
      <c r="S314" t="s">
        <v>5735</v>
      </c>
      <c r="AB314" s="1"/>
      <c r="AE314" t="s">
        <v>5897</v>
      </c>
      <c r="AF314" t="s">
        <v>5982</v>
      </c>
      <c r="AG314" t="s">
        <v>5988</v>
      </c>
    </row>
    <row r="315" spans="1:33" x14ac:dyDescent="0.3">
      <c r="A315" s="3">
        <v>359</v>
      </c>
      <c r="B315" s="3" t="s">
        <v>3157</v>
      </c>
      <c r="C315" t="s">
        <v>3232</v>
      </c>
      <c r="D315" t="s">
        <v>3579</v>
      </c>
      <c r="F315" t="s">
        <v>3916</v>
      </c>
      <c r="G315" s="1"/>
      <c r="H315">
        <v>2021</v>
      </c>
      <c r="I315" t="s">
        <v>2830</v>
      </c>
      <c r="J315" t="s">
        <v>2830</v>
      </c>
      <c r="M315" t="s">
        <v>4354</v>
      </c>
      <c r="N315" t="s">
        <v>2830</v>
      </c>
      <c r="O315" t="s">
        <v>4857</v>
      </c>
      <c r="P315" t="s">
        <v>833</v>
      </c>
      <c r="R315" t="s">
        <v>5348</v>
      </c>
      <c r="S315" t="s">
        <v>5736</v>
      </c>
      <c r="AB315" s="1"/>
      <c r="AE315" t="s">
        <v>5897</v>
      </c>
      <c r="AF315" t="s">
        <v>5982</v>
      </c>
      <c r="AG315" t="s">
        <v>5988</v>
      </c>
    </row>
    <row r="316" spans="1:33" x14ac:dyDescent="0.3">
      <c r="A316" s="4">
        <v>360</v>
      </c>
      <c r="B316" s="6" t="s">
        <v>3157</v>
      </c>
      <c r="C316" t="s">
        <v>2550</v>
      </c>
      <c r="D316" t="s">
        <v>3580</v>
      </c>
      <c r="F316" t="s">
        <v>3917</v>
      </c>
      <c r="G316" s="1"/>
      <c r="H316">
        <v>2021</v>
      </c>
      <c r="I316" t="s">
        <v>2830</v>
      </c>
      <c r="J316" t="s">
        <v>2830</v>
      </c>
      <c r="M316" t="s">
        <v>4355</v>
      </c>
      <c r="N316" t="s">
        <v>2830</v>
      </c>
      <c r="O316" t="s">
        <v>4858</v>
      </c>
      <c r="P316" t="s">
        <v>2556</v>
      </c>
      <c r="R316" t="s">
        <v>5349</v>
      </c>
      <c r="S316" t="s">
        <v>5737</v>
      </c>
      <c r="AB316" s="1"/>
      <c r="AE316" t="s">
        <v>5897</v>
      </c>
      <c r="AF316" t="s">
        <v>5982</v>
      </c>
      <c r="AG316" t="s">
        <v>5988</v>
      </c>
    </row>
    <row r="317" spans="1:33" x14ac:dyDescent="0.3">
      <c r="A317" s="3">
        <v>361</v>
      </c>
      <c r="B317" s="3" t="s">
        <v>3157</v>
      </c>
      <c r="C317" t="s">
        <v>3233</v>
      </c>
      <c r="D317" t="s">
        <v>3581</v>
      </c>
      <c r="F317" t="s">
        <v>3918</v>
      </c>
      <c r="G317" s="1"/>
      <c r="H317">
        <v>2021</v>
      </c>
      <c r="I317" t="s">
        <v>2830</v>
      </c>
      <c r="J317" t="s">
        <v>2830</v>
      </c>
      <c r="K317">
        <v>181</v>
      </c>
      <c r="L317">
        <v>210</v>
      </c>
      <c r="M317" t="s">
        <v>4356</v>
      </c>
      <c r="N317" t="s">
        <v>2830</v>
      </c>
      <c r="O317" t="s">
        <v>4859</v>
      </c>
      <c r="P317" t="s">
        <v>5107</v>
      </c>
      <c r="R317" t="s">
        <v>5350</v>
      </c>
      <c r="S317" t="s">
        <v>5738</v>
      </c>
      <c r="AB317" s="1"/>
      <c r="AE317" t="s">
        <v>5923</v>
      </c>
      <c r="AF317" t="s">
        <v>5984</v>
      </c>
      <c r="AG317" t="s">
        <v>5988</v>
      </c>
    </row>
    <row r="318" spans="1:33" x14ac:dyDescent="0.3">
      <c r="A318" s="4">
        <v>362</v>
      </c>
      <c r="B318" s="6" t="s">
        <v>3157</v>
      </c>
      <c r="C318" t="s">
        <v>3234</v>
      </c>
      <c r="D318" t="s">
        <v>3518</v>
      </c>
      <c r="F318" t="s">
        <v>3864</v>
      </c>
      <c r="G318" s="1"/>
      <c r="H318">
        <v>2021</v>
      </c>
      <c r="I318" t="s">
        <v>4152</v>
      </c>
      <c r="J318" t="s">
        <v>2830</v>
      </c>
      <c r="M318" t="s">
        <v>4357</v>
      </c>
      <c r="N318" t="s">
        <v>4677</v>
      </c>
      <c r="O318" t="s">
        <v>4860</v>
      </c>
      <c r="P318" t="s">
        <v>2830</v>
      </c>
      <c r="R318" t="s">
        <v>5351</v>
      </c>
      <c r="S318" t="s">
        <v>2830</v>
      </c>
      <c r="AB318" s="1"/>
      <c r="AE318" t="s">
        <v>5904</v>
      </c>
      <c r="AF318" t="s">
        <v>5983</v>
      </c>
      <c r="AG318" t="s">
        <v>5988</v>
      </c>
    </row>
    <row r="319" spans="1:33" x14ac:dyDescent="0.3">
      <c r="A319" s="3">
        <v>363</v>
      </c>
      <c r="B319" s="3" t="s">
        <v>3157</v>
      </c>
      <c r="C319" t="s">
        <v>3235</v>
      </c>
      <c r="D319" t="s">
        <v>3582</v>
      </c>
      <c r="F319" t="s">
        <v>3919</v>
      </c>
      <c r="G319" s="1"/>
      <c r="H319">
        <v>2021</v>
      </c>
      <c r="I319" t="s">
        <v>2869</v>
      </c>
      <c r="J319" t="s">
        <v>2830</v>
      </c>
      <c r="K319">
        <v>1</v>
      </c>
      <c r="L319">
        <v>6</v>
      </c>
      <c r="M319" t="s">
        <v>4358</v>
      </c>
      <c r="N319" t="s">
        <v>2830</v>
      </c>
      <c r="O319" t="s">
        <v>4861</v>
      </c>
      <c r="P319" t="s">
        <v>2830</v>
      </c>
      <c r="R319" t="s">
        <v>5352</v>
      </c>
      <c r="S319" t="s">
        <v>5739</v>
      </c>
      <c r="AB319" s="1"/>
      <c r="AE319" t="s">
        <v>5924</v>
      </c>
      <c r="AF319" t="s">
        <v>5982</v>
      </c>
      <c r="AG319" t="s">
        <v>5988</v>
      </c>
    </row>
    <row r="320" spans="1:33" x14ac:dyDescent="0.3">
      <c r="A320" s="4">
        <v>364</v>
      </c>
      <c r="B320" s="6" t="s">
        <v>3157</v>
      </c>
      <c r="C320" t="s">
        <v>3236</v>
      </c>
      <c r="D320" t="s">
        <v>3583</v>
      </c>
      <c r="F320" t="s">
        <v>3920</v>
      </c>
      <c r="G320" s="1"/>
      <c r="H320">
        <v>2021</v>
      </c>
      <c r="I320" t="s">
        <v>2830</v>
      </c>
      <c r="J320" t="s">
        <v>2830</v>
      </c>
      <c r="K320">
        <v>274</v>
      </c>
      <c r="M320" t="s">
        <v>4359</v>
      </c>
      <c r="N320" t="s">
        <v>2830</v>
      </c>
      <c r="O320" t="s">
        <v>4862</v>
      </c>
      <c r="P320" t="s">
        <v>5108</v>
      </c>
      <c r="R320" t="s">
        <v>5353</v>
      </c>
      <c r="S320" t="s">
        <v>5740</v>
      </c>
      <c r="AB320" s="1"/>
      <c r="AE320" t="s">
        <v>5925</v>
      </c>
      <c r="AF320" t="s">
        <v>5982</v>
      </c>
      <c r="AG320" t="s">
        <v>5988</v>
      </c>
    </row>
    <row r="321" spans="1:33" x14ac:dyDescent="0.3">
      <c r="A321" s="3">
        <v>365</v>
      </c>
      <c r="B321" s="3" t="s">
        <v>3157</v>
      </c>
      <c r="C321" t="s">
        <v>3237</v>
      </c>
      <c r="D321" t="s">
        <v>3584</v>
      </c>
      <c r="F321" t="s">
        <v>3870</v>
      </c>
      <c r="G321" s="1"/>
      <c r="H321">
        <v>2021</v>
      </c>
      <c r="I321" t="s">
        <v>4153</v>
      </c>
      <c r="J321" t="s">
        <v>2830</v>
      </c>
      <c r="M321" t="s">
        <v>4360</v>
      </c>
      <c r="N321" t="s">
        <v>4685</v>
      </c>
      <c r="O321" t="s">
        <v>4863</v>
      </c>
      <c r="P321" t="s">
        <v>5109</v>
      </c>
      <c r="R321" t="s">
        <v>5354</v>
      </c>
      <c r="S321" t="s">
        <v>2830</v>
      </c>
      <c r="AB321" s="1"/>
      <c r="AE321" t="s">
        <v>5903</v>
      </c>
      <c r="AF321" t="s">
        <v>5982</v>
      </c>
      <c r="AG321" t="s">
        <v>5988</v>
      </c>
    </row>
    <row r="322" spans="1:33" x14ac:dyDescent="0.3">
      <c r="A322" s="4">
        <v>366</v>
      </c>
      <c r="B322" s="6" t="s">
        <v>3157</v>
      </c>
      <c r="C322" t="s">
        <v>3238</v>
      </c>
      <c r="D322" t="s">
        <v>3518</v>
      </c>
      <c r="F322" t="s">
        <v>3864</v>
      </c>
      <c r="G322" s="1"/>
      <c r="H322">
        <v>2021</v>
      </c>
      <c r="I322" t="s">
        <v>4154</v>
      </c>
      <c r="J322" t="s">
        <v>2830</v>
      </c>
      <c r="M322" t="s">
        <v>4361</v>
      </c>
      <c r="N322" t="s">
        <v>4677</v>
      </c>
      <c r="O322" t="s">
        <v>4864</v>
      </c>
      <c r="P322" t="s">
        <v>2830</v>
      </c>
      <c r="R322" t="s">
        <v>5355</v>
      </c>
      <c r="S322" t="s">
        <v>2830</v>
      </c>
      <c r="AB322" s="1"/>
      <c r="AE322" t="s">
        <v>5904</v>
      </c>
      <c r="AF322" t="s">
        <v>5983</v>
      </c>
      <c r="AG322" t="s">
        <v>5988</v>
      </c>
    </row>
    <row r="323" spans="1:33" x14ac:dyDescent="0.3">
      <c r="A323" s="3">
        <v>367</v>
      </c>
      <c r="B323" s="3" t="s">
        <v>3157</v>
      </c>
      <c r="C323" t="s">
        <v>3238</v>
      </c>
      <c r="D323" t="s">
        <v>3518</v>
      </c>
      <c r="F323" t="s">
        <v>3864</v>
      </c>
      <c r="G323" s="1"/>
      <c r="H323">
        <v>2021</v>
      </c>
      <c r="I323" t="s">
        <v>4155</v>
      </c>
      <c r="J323" t="s">
        <v>2830</v>
      </c>
      <c r="M323" t="s">
        <v>4361</v>
      </c>
      <c r="N323" t="s">
        <v>4677</v>
      </c>
      <c r="O323" t="s">
        <v>4865</v>
      </c>
      <c r="P323" t="s">
        <v>2830</v>
      </c>
      <c r="R323" t="s">
        <v>5356</v>
      </c>
      <c r="S323" t="s">
        <v>2830</v>
      </c>
      <c r="AB323" s="1"/>
      <c r="AE323" t="s">
        <v>5904</v>
      </c>
      <c r="AF323" t="s">
        <v>5983</v>
      </c>
      <c r="AG323" t="s">
        <v>5988</v>
      </c>
    </row>
    <row r="324" spans="1:33" x14ac:dyDescent="0.3">
      <c r="A324" s="4">
        <v>368</v>
      </c>
      <c r="B324" s="6" t="s">
        <v>3157</v>
      </c>
      <c r="C324" t="s">
        <v>3239</v>
      </c>
      <c r="D324" t="s">
        <v>3585</v>
      </c>
      <c r="F324" t="s">
        <v>3864</v>
      </c>
      <c r="G324" s="1"/>
      <c r="H324">
        <v>2021</v>
      </c>
      <c r="I324" t="s">
        <v>4155</v>
      </c>
      <c r="J324" t="s">
        <v>2830</v>
      </c>
      <c r="K324">
        <v>335</v>
      </c>
      <c r="L324">
        <v>347</v>
      </c>
      <c r="M324" t="s">
        <v>4362</v>
      </c>
      <c r="N324" t="s">
        <v>4677</v>
      </c>
      <c r="O324" t="s">
        <v>4865</v>
      </c>
      <c r="P324" t="s">
        <v>5110</v>
      </c>
      <c r="R324" t="s">
        <v>5357</v>
      </c>
      <c r="S324" t="s">
        <v>5741</v>
      </c>
      <c r="AB324" s="1"/>
      <c r="AE324" t="s">
        <v>5904</v>
      </c>
      <c r="AF324" t="s">
        <v>5982</v>
      </c>
      <c r="AG324" t="s">
        <v>5988</v>
      </c>
    </row>
    <row r="325" spans="1:33" x14ac:dyDescent="0.3">
      <c r="A325" s="3">
        <v>369</v>
      </c>
      <c r="B325" s="3" t="s">
        <v>3157</v>
      </c>
      <c r="C325" t="s">
        <v>1660</v>
      </c>
      <c r="D325" t="s">
        <v>3586</v>
      </c>
      <c r="F325" t="s">
        <v>146</v>
      </c>
      <c r="G325" s="1"/>
      <c r="H325">
        <v>2021</v>
      </c>
      <c r="I325" t="s">
        <v>2830</v>
      </c>
      <c r="J325" t="s">
        <v>2830</v>
      </c>
      <c r="M325" t="s">
        <v>4363</v>
      </c>
      <c r="N325" t="s">
        <v>4680</v>
      </c>
      <c r="O325" t="s">
        <v>2830</v>
      </c>
      <c r="P325" t="s">
        <v>1664</v>
      </c>
      <c r="R325" t="s">
        <v>5358</v>
      </c>
      <c r="S325" t="s">
        <v>5742</v>
      </c>
      <c r="AB325" s="1"/>
      <c r="AE325" t="s">
        <v>5897</v>
      </c>
      <c r="AF325" t="s">
        <v>5981</v>
      </c>
      <c r="AG325" t="s">
        <v>5988</v>
      </c>
    </row>
    <row r="326" spans="1:33" x14ac:dyDescent="0.3">
      <c r="A326" s="4">
        <v>370</v>
      </c>
      <c r="B326" s="6" t="s">
        <v>3157</v>
      </c>
      <c r="C326" t="s">
        <v>3240</v>
      </c>
      <c r="D326" t="s">
        <v>3587</v>
      </c>
      <c r="F326" t="s">
        <v>3864</v>
      </c>
      <c r="G326" s="1"/>
      <c r="H326">
        <v>2021</v>
      </c>
      <c r="I326" t="s">
        <v>4156</v>
      </c>
      <c r="J326" t="s">
        <v>2830</v>
      </c>
      <c r="K326">
        <v>150</v>
      </c>
      <c r="L326">
        <v>161</v>
      </c>
      <c r="M326" t="s">
        <v>4364</v>
      </c>
      <c r="N326" t="s">
        <v>4677</v>
      </c>
      <c r="O326" t="s">
        <v>4866</v>
      </c>
      <c r="P326" t="s">
        <v>5111</v>
      </c>
      <c r="R326" t="s">
        <v>5359</v>
      </c>
      <c r="S326" t="s">
        <v>5743</v>
      </c>
      <c r="AB326" s="1"/>
      <c r="AE326" t="s">
        <v>5904</v>
      </c>
      <c r="AF326" t="s">
        <v>5982</v>
      </c>
      <c r="AG326" t="s">
        <v>5988</v>
      </c>
    </row>
    <row r="327" spans="1:33" x14ac:dyDescent="0.3">
      <c r="A327" s="3">
        <v>371</v>
      </c>
      <c r="B327" s="3" t="s">
        <v>3157</v>
      </c>
      <c r="C327" t="s">
        <v>3241</v>
      </c>
      <c r="D327" t="s">
        <v>3588</v>
      </c>
      <c r="F327" t="s">
        <v>3921</v>
      </c>
      <c r="G327" s="1"/>
      <c r="H327">
        <v>2021</v>
      </c>
      <c r="I327" t="s">
        <v>4157</v>
      </c>
      <c r="J327" t="s">
        <v>2830</v>
      </c>
      <c r="K327">
        <v>623</v>
      </c>
      <c r="L327">
        <v>629</v>
      </c>
      <c r="M327" t="s">
        <v>4365</v>
      </c>
      <c r="N327" t="s">
        <v>4713</v>
      </c>
      <c r="O327" t="s">
        <v>4867</v>
      </c>
      <c r="P327" t="s">
        <v>5112</v>
      </c>
      <c r="R327" t="s">
        <v>5360</v>
      </c>
      <c r="S327" t="s">
        <v>5744</v>
      </c>
      <c r="AB327" s="1"/>
      <c r="AE327" t="s">
        <v>5904</v>
      </c>
      <c r="AF327" t="s">
        <v>5982</v>
      </c>
      <c r="AG327" t="s">
        <v>5988</v>
      </c>
    </row>
    <row r="328" spans="1:33" x14ac:dyDescent="0.3">
      <c r="A328" s="4">
        <v>372</v>
      </c>
      <c r="B328" s="6" t="s">
        <v>3157</v>
      </c>
      <c r="C328" t="s">
        <v>3242</v>
      </c>
      <c r="D328" t="s">
        <v>3589</v>
      </c>
      <c r="F328" t="s">
        <v>3922</v>
      </c>
      <c r="G328" s="1"/>
      <c r="H328">
        <v>2021</v>
      </c>
      <c r="I328" t="s">
        <v>4158</v>
      </c>
      <c r="J328" t="s">
        <v>2869</v>
      </c>
      <c r="K328">
        <v>500</v>
      </c>
      <c r="L328">
        <v>511</v>
      </c>
      <c r="M328" t="s">
        <v>4366</v>
      </c>
      <c r="N328" t="s">
        <v>4714</v>
      </c>
      <c r="O328" t="s">
        <v>2830</v>
      </c>
      <c r="P328" t="s">
        <v>5113</v>
      </c>
      <c r="R328" t="s">
        <v>5361</v>
      </c>
      <c r="S328" t="s">
        <v>5745</v>
      </c>
      <c r="AB328" s="1"/>
      <c r="AE328" t="s">
        <v>5926</v>
      </c>
      <c r="AF328" t="s">
        <v>5981</v>
      </c>
      <c r="AG328" t="s">
        <v>5988</v>
      </c>
    </row>
    <row r="329" spans="1:33" x14ac:dyDescent="0.3">
      <c r="A329" s="3">
        <v>373</v>
      </c>
      <c r="B329" s="3" t="s">
        <v>3157</v>
      </c>
      <c r="C329" t="s">
        <v>3243</v>
      </c>
      <c r="D329" t="s">
        <v>3590</v>
      </c>
      <c r="F329" t="s">
        <v>3886</v>
      </c>
      <c r="G329" s="1"/>
      <c r="H329">
        <v>2021</v>
      </c>
      <c r="I329" t="s">
        <v>4159</v>
      </c>
      <c r="J329" t="s">
        <v>2830</v>
      </c>
      <c r="K329">
        <v>492</v>
      </c>
      <c r="L329">
        <v>501</v>
      </c>
      <c r="M329" t="s">
        <v>4367</v>
      </c>
      <c r="N329" t="s">
        <v>4695</v>
      </c>
      <c r="O329" t="s">
        <v>2830</v>
      </c>
      <c r="P329" t="s">
        <v>5114</v>
      </c>
      <c r="R329" t="s">
        <v>5362</v>
      </c>
      <c r="S329" t="s">
        <v>5746</v>
      </c>
      <c r="AB329" s="1"/>
      <c r="AE329" t="s">
        <v>5899</v>
      </c>
      <c r="AF329" t="s">
        <v>5982</v>
      </c>
      <c r="AG329" t="s">
        <v>5988</v>
      </c>
    </row>
    <row r="330" spans="1:33" x14ac:dyDescent="0.3">
      <c r="A330" s="4">
        <v>374</v>
      </c>
      <c r="B330" s="6" t="s">
        <v>3157</v>
      </c>
      <c r="C330" t="s">
        <v>3244</v>
      </c>
      <c r="D330" t="s">
        <v>3518</v>
      </c>
      <c r="F330" t="s">
        <v>3923</v>
      </c>
      <c r="G330" s="1"/>
      <c r="H330">
        <v>2021</v>
      </c>
      <c r="I330" t="s">
        <v>4160</v>
      </c>
      <c r="J330" t="s">
        <v>2830</v>
      </c>
      <c r="M330" t="s">
        <v>4368</v>
      </c>
      <c r="N330" t="s">
        <v>4715</v>
      </c>
      <c r="O330" t="s">
        <v>4868</v>
      </c>
      <c r="P330" t="s">
        <v>2830</v>
      </c>
      <c r="R330" t="s">
        <v>5363</v>
      </c>
      <c r="S330" t="s">
        <v>2830</v>
      </c>
      <c r="AB330" s="1"/>
      <c r="AE330" t="s">
        <v>5894</v>
      </c>
      <c r="AF330" t="s">
        <v>5983</v>
      </c>
      <c r="AG330" t="s">
        <v>5988</v>
      </c>
    </row>
    <row r="331" spans="1:33" x14ac:dyDescent="0.3">
      <c r="A331" s="3">
        <v>375</v>
      </c>
      <c r="B331" s="3" t="s">
        <v>3157</v>
      </c>
      <c r="C331" t="s">
        <v>3245</v>
      </c>
      <c r="D331" t="s">
        <v>3591</v>
      </c>
      <c r="F331" t="s">
        <v>3924</v>
      </c>
      <c r="G331" s="1"/>
      <c r="H331">
        <v>2020</v>
      </c>
      <c r="I331" t="s">
        <v>4146</v>
      </c>
      <c r="J331" t="s">
        <v>2891</v>
      </c>
      <c r="M331" t="s">
        <v>4369</v>
      </c>
      <c r="N331" t="s">
        <v>4716</v>
      </c>
      <c r="O331" t="s">
        <v>2830</v>
      </c>
      <c r="P331" t="s">
        <v>2830</v>
      </c>
      <c r="R331" t="s">
        <v>5364</v>
      </c>
      <c r="S331" t="s">
        <v>5747</v>
      </c>
      <c r="AB331" s="1"/>
      <c r="AE331" t="s">
        <v>5927</v>
      </c>
      <c r="AF331" t="s">
        <v>5981</v>
      </c>
      <c r="AG331" t="s">
        <v>5991</v>
      </c>
    </row>
    <row r="332" spans="1:33" x14ac:dyDescent="0.3">
      <c r="A332" s="4">
        <v>376</v>
      </c>
      <c r="B332" s="6" t="s">
        <v>3157</v>
      </c>
      <c r="C332" t="s">
        <v>3246</v>
      </c>
      <c r="D332" t="s">
        <v>3592</v>
      </c>
      <c r="F332" t="s">
        <v>3925</v>
      </c>
      <c r="G332" s="1"/>
      <c r="H332">
        <v>2020</v>
      </c>
      <c r="I332" t="s">
        <v>2830</v>
      </c>
      <c r="J332" t="s">
        <v>2830</v>
      </c>
      <c r="K332">
        <v>856</v>
      </c>
      <c r="L332">
        <v>863</v>
      </c>
      <c r="M332" t="s">
        <v>4370</v>
      </c>
      <c r="N332" t="s">
        <v>2830</v>
      </c>
      <c r="O332" t="s">
        <v>4869</v>
      </c>
      <c r="P332" t="s">
        <v>1609</v>
      </c>
      <c r="R332" t="s">
        <v>5365</v>
      </c>
      <c r="S332" t="s">
        <v>5748</v>
      </c>
      <c r="AB332" s="1"/>
      <c r="AE332" t="s">
        <v>5897</v>
      </c>
      <c r="AF332" t="s">
        <v>5982</v>
      </c>
      <c r="AG332" t="s">
        <v>5988</v>
      </c>
    </row>
    <row r="333" spans="1:33" x14ac:dyDescent="0.3">
      <c r="A333" s="3">
        <v>377</v>
      </c>
      <c r="B333" s="3" t="s">
        <v>3157</v>
      </c>
      <c r="C333" t="s">
        <v>3247</v>
      </c>
      <c r="D333" t="s">
        <v>3593</v>
      </c>
      <c r="F333" t="s">
        <v>3926</v>
      </c>
      <c r="G333" s="1"/>
      <c r="H333">
        <v>2020</v>
      </c>
      <c r="I333" t="s">
        <v>2830</v>
      </c>
      <c r="J333" t="s">
        <v>2830</v>
      </c>
      <c r="K333">
        <v>1920</v>
      </c>
      <c r="L333">
        <v>1925</v>
      </c>
      <c r="M333" t="s">
        <v>4371</v>
      </c>
      <c r="N333" t="s">
        <v>2830</v>
      </c>
      <c r="O333" t="s">
        <v>4870</v>
      </c>
      <c r="P333" t="s">
        <v>176</v>
      </c>
      <c r="R333" t="s">
        <v>5366</v>
      </c>
      <c r="S333" t="s">
        <v>5749</v>
      </c>
      <c r="AB333" s="1"/>
      <c r="AE333" t="s">
        <v>5897</v>
      </c>
      <c r="AF333" t="s">
        <v>5982</v>
      </c>
      <c r="AG333" t="s">
        <v>5988</v>
      </c>
    </row>
    <row r="334" spans="1:33" x14ac:dyDescent="0.3">
      <c r="A334" s="4">
        <v>378</v>
      </c>
      <c r="B334" s="6" t="s">
        <v>3157</v>
      </c>
      <c r="C334" t="s">
        <v>3248</v>
      </c>
      <c r="D334" t="s">
        <v>3594</v>
      </c>
      <c r="F334" t="s">
        <v>3927</v>
      </c>
      <c r="G334" s="1"/>
      <c r="H334">
        <v>2020</v>
      </c>
      <c r="I334" t="s">
        <v>2876</v>
      </c>
      <c r="J334" t="s">
        <v>4227</v>
      </c>
      <c r="K334">
        <v>1</v>
      </c>
      <c r="L334">
        <v>15</v>
      </c>
      <c r="M334" t="s">
        <v>4372</v>
      </c>
      <c r="N334" t="s">
        <v>4717</v>
      </c>
      <c r="O334" t="s">
        <v>2830</v>
      </c>
      <c r="P334" t="s">
        <v>5115</v>
      </c>
      <c r="R334" t="s">
        <v>5367</v>
      </c>
      <c r="S334" t="s">
        <v>5750</v>
      </c>
      <c r="AB334" s="1"/>
      <c r="AE334" t="s">
        <v>5918</v>
      </c>
      <c r="AF334" t="s">
        <v>5981</v>
      </c>
      <c r="AG334" t="s">
        <v>5988</v>
      </c>
    </row>
    <row r="335" spans="1:33" x14ac:dyDescent="0.3">
      <c r="A335" s="3">
        <v>379</v>
      </c>
      <c r="B335" s="3" t="s">
        <v>3157</v>
      </c>
      <c r="C335" t="s">
        <v>3249</v>
      </c>
      <c r="D335" t="s">
        <v>3518</v>
      </c>
      <c r="F335" t="s">
        <v>3249</v>
      </c>
      <c r="G335" s="1"/>
      <c r="H335">
        <v>2020</v>
      </c>
      <c r="I335" t="s">
        <v>2830</v>
      </c>
      <c r="J335" t="s">
        <v>2830</v>
      </c>
      <c r="M335" t="s">
        <v>4373</v>
      </c>
      <c r="N335" t="s">
        <v>2830</v>
      </c>
      <c r="O335" t="s">
        <v>4871</v>
      </c>
      <c r="P335" t="s">
        <v>2830</v>
      </c>
      <c r="R335" t="s">
        <v>5368</v>
      </c>
      <c r="S335" t="s">
        <v>2830</v>
      </c>
      <c r="AB335" s="1"/>
      <c r="AE335" t="s">
        <v>5897</v>
      </c>
      <c r="AF335" t="s">
        <v>5983</v>
      </c>
      <c r="AG335" t="s">
        <v>5988</v>
      </c>
    </row>
    <row r="336" spans="1:33" x14ac:dyDescent="0.3">
      <c r="A336" s="4">
        <v>380</v>
      </c>
      <c r="B336" s="6" t="s">
        <v>3157</v>
      </c>
      <c r="C336" t="s">
        <v>3250</v>
      </c>
      <c r="D336" t="s">
        <v>3518</v>
      </c>
      <c r="F336" t="s">
        <v>3250</v>
      </c>
      <c r="G336" s="1"/>
      <c r="H336">
        <v>2020</v>
      </c>
      <c r="I336" t="s">
        <v>2830</v>
      </c>
      <c r="J336" t="s">
        <v>2830</v>
      </c>
      <c r="M336" t="s">
        <v>4374</v>
      </c>
      <c r="N336" t="s">
        <v>2830</v>
      </c>
      <c r="O336" t="s">
        <v>4872</v>
      </c>
      <c r="P336" t="s">
        <v>2830</v>
      </c>
      <c r="R336" t="s">
        <v>5369</v>
      </c>
      <c r="S336" t="s">
        <v>2830</v>
      </c>
      <c r="AB336" s="1"/>
      <c r="AE336" t="s">
        <v>5897</v>
      </c>
      <c r="AF336" t="s">
        <v>5983</v>
      </c>
      <c r="AG336" t="s">
        <v>5988</v>
      </c>
    </row>
    <row r="337" spans="1:33" x14ac:dyDescent="0.3">
      <c r="A337" s="3">
        <v>381</v>
      </c>
      <c r="B337" s="3" t="s">
        <v>3157</v>
      </c>
      <c r="C337" t="s">
        <v>3251</v>
      </c>
      <c r="D337" t="s">
        <v>3595</v>
      </c>
      <c r="F337" t="s">
        <v>3928</v>
      </c>
      <c r="G337" s="1"/>
      <c r="H337">
        <v>2020</v>
      </c>
      <c r="I337" t="s">
        <v>2880</v>
      </c>
      <c r="J337" t="s">
        <v>2830</v>
      </c>
      <c r="M337" t="s">
        <v>4375</v>
      </c>
      <c r="N337" t="s">
        <v>4718</v>
      </c>
      <c r="O337" t="s">
        <v>2830</v>
      </c>
      <c r="P337" t="s">
        <v>5116</v>
      </c>
      <c r="R337" t="s">
        <v>5370</v>
      </c>
      <c r="S337" t="s">
        <v>2830</v>
      </c>
      <c r="AB337" s="1"/>
      <c r="AE337" t="s">
        <v>5899</v>
      </c>
      <c r="AF337" t="s">
        <v>5981</v>
      </c>
      <c r="AG337" t="s">
        <v>5988</v>
      </c>
    </row>
    <row r="338" spans="1:33" x14ac:dyDescent="0.3">
      <c r="A338" s="4">
        <v>382</v>
      </c>
      <c r="B338" s="6" t="s">
        <v>3157</v>
      </c>
      <c r="C338" t="s">
        <v>3252</v>
      </c>
      <c r="D338" t="s">
        <v>3596</v>
      </c>
      <c r="F338" t="s">
        <v>3929</v>
      </c>
      <c r="G338" s="1"/>
      <c r="H338">
        <v>2020</v>
      </c>
      <c r="I338" t="s">
        <v>2830</v>
      </c>
      <c r="J338" t="s">
        <v>2830</v>
      </c>
      <c r="K338">
        <v>3817</v>
      </c>
      <c r="L338">
        <v>3821</v>
      </c>
      <c r="M338" t="s">
        <v>4376</v>
      </c>
      <c r="N338" t="s">
        <v>2830</v>
      </c>
      <c r="O338" t="s">
        <v>4873</v>
      </c>
      <c r="P338" t="s">
        <v>1096</v>
      </c>
      <c r="R338" t="s">
        <v>5371</v>
      </c>
      <c r="S338" t="s">
        <v>5751</v>
      </c>
      <c r="AB338" s="1"/>
      <c r="AE338" t="s">
        <v>5897</v>
      </c>
      <c r="AF338" t="s">
        <v>5982</v>
      </c>
      <c r="AG338" t="s">
        <v>5988</v>
      </c>
    </row>
    <row r="339" spans="1:33" x14ac:dyDescent="0.3">
      <c r="A339" s="3">
        <v>383</v>
      </c>
      <c r="B339" s="3" t="s">
        <v>3157</v>
      </c>
      <c r="C339" t="s">
        <v>365</v>
      </c>
      <c r="D339" t="s">
        <v>3597</v>
      </c>
      <c r="F339" t="s">
        <v>3930</v>
      </c>
      <c r="G339" s="1"/>
      <c r="H339">
        <v>2020</v>
      </c>
      <c r="I339" t="s">
        <v>4161</v>
      </c>
      <c r="J339" t="s">
        <v>2830</v>
      </c>
      <c r="K339">
        <v>2822</v>
      </c>
      <c r="L339">
        <v>2829</v>
      </c>
      <c r="M339" t="s">
        <v>4377</v>
      </c>
      <c r="N339" t="s">
        <v>4719</v>
      </c>
      <c r="O339" t="s">
        <v>4874</v>
      </c>
      <c r="P339" t="s">
        <v>371</v>
      </c>
      <c r="R339" t="s">
        <v>5372</v>
      </c>
      <c r="S339" t="s">
        <v>5752</v>
      </c>
      <c r="AB339" s="1"/>
      <c r="AE339" t="s">
        <v>5897</v>
      </c>
      <c r="AF339" t="s">
        <v>5982</v>
      </c>
      <c r="AG339" t="s">
        <v>5988</v>
      </c>
    </row>
    <row r="340" spans="1:33" x14ac:dyDescent="0.3">
      <c r="A340" s="4">
        <v>384</v>
      </c>
      <c r="B340" s="6" t="s">
        <v>3157</v>
      </c>
      <c r="C340" t="s">
        <v>3253</v>
      </c>
      <c r="D340" t="s">
        <v>3518</v>
      </c>
      <c r="F340" t="s">
        <v>3253</v>
      </c>
      <c r="G340" s="1"/>
      <c r="H340">
        <v>2020</v>
      </c>
      <c r="I340" t="s">
        <v>2830</v>
      </c>
      <c r="J340" t="s">
        <v>2830</v>
      </c>
      <c r="M340" t="s">
        <v>4378</v>
      </c>
      <c r="N340" t="s">
        <v>2830</v>
      </c>
      <c r="O340" t="s">
        <v>4875</v>
      </c>
      <c r="P340" t="s">
        <v>2830</v>
      </c>
      <c r="R340" t="s">
        <v>5373</v>
      </c>
      <c r="S340" t="s">
        <v>2830</v>
      </c>
      <c r="AB340" s="1"/>
      <c r="AE340" t="s">
        <v>5897</v>
      </c>
      <c r="AF340" t="s">
        <v>5983</v>
      </c>
      <c r="AG340" t="s">
        <v>5988</v>
      </c>
    </row>
    <row r="341" spans="1:33" x14ac:dyDescent="0.3">
      <c r="A341" s="3">
        <v>385</v>
      </c>
      <c r="B341" s="3" t="s">
        <v>3157</v>
      </c>
      <c r="C341" t="s">
        <v>3254</v>
      </c>
      <c r="D341" t="s">
        <v>3598</v>
      </c>
      <c r="F341" t="s">
        <v>3931</v>
      </c>
      <c r="G341" s="1"/>
      <c r="H341">
        <v>2020</v>
      </c>
      <c r="I341" t="s">
        <v>4162</v>
      </c>
      <c r="J341" t="s">
        <v>2830</v>
      </c>
      <c r="K341">
        <v>425</v>
      </c>
      <c r="L341">
        <v>451</v>
      </c>
      <c r="M341" t="s">
        <v>4379</v>
      </c>
      <c r="N341" t="s">
        <v>4720</v>
      </c>
      <c r="O341" t="s">
        <v>2830</v>
      </c>
      <c r="P341" t="s">
        <v>5117</v>
      </c>
      <c r="R341" t="s">
        <v>5374</v>
      </c>
      <c r="S341" t="s">
        <v>5753</v>
      </c>
      <c r="AB341" s="1"/>
      <c r="AE341" t="s">
        <v>5928</v>
      </c>
      <c r="AF341" t="s">
        <v>5981</v>
      </c>
      <c r="AG341" t="s">
        <v>5988</v>
      </c>
    </row>
    <row r="342" spans="1:33" x14ac:dyDescent="0.3">
      <c r="A342" s="4">
        <v>386</v>
      </c>
      <c r="B342" s="6" t="s">
        <v>3157</v>
      </c>
      <c r="C342" t="s">
        <v>3255</v>
      </c>
      <c r="D342" t="s">
        <v>3599</v>
      </c>
      <c r="F342" t="s">
        <v>3932</v>
      </c>
      <c r="G342" s="1"/>
      <c r="H342">
        <v>2020</v>
      </c>
      <c r="I342" t="s">
        <v>4163</v>
      </c>
      <c r="J342" t="s">
        <v>2830</v>
      </c>
      <c r="K342">
        <v>681</v>
      </c>
      <c r="L342">
        <v>697</v>
      </c>
      <c r="M342" t="s">
        <v>4380</v>
      </c>
      <c r="N342" t="s">
        <v>4721</v>
      </c>
      <c r="O342" t="s">
        <v>2830</v>
      </c>
      <c r="P342" t="s">
        <v>5118</v>
      </c>
      <c r="R342" t="s">
        <v>5375</v>
      </c>
      <c r="S342" t="s">
        <v>5754</v>
      </c>
      <c r="AB342" s="1"/>
      <c r="AE342" t="s">
        <v>5899</v>
      </c>
      <c r="AF342" t="s">
        <v>5981</v>
      </c>
      <c r="AG342" t="s">
        <v>5988</v>
      </c>
    </row>
    <row r="343" spans="1:33" x14ac:dyDescent="0.3">
      <c r="A343" s="3">
        <v>387</v>
      </c>
      <c r="B343" s="3" t="s">
        <v>3157</v>
      </c>
      <c r="C343" t="s">
        <v>3256</v>
      </c>
      <c r="D343" t="s">
        <v>3600</v>
      </c>
      <c r="F343" t="s">
        <v>3846</v>
      </c>
      <c r="G343" s="1"/>
      <c r="H343">
        <v>2020</v>
      </c>
      <c r="I343" t="s">
        <v>2830</v>
      </c>
      <c r="J343" t="s">
        <v>2830</v>
      </c>
      <c r="K343">
        <v>122</v>
      </c>
      <c r="L343">
        <v>123</v>
      </c>
      <c r="M343" t="s">
        <v>4381</v>
      </c>
      <c r="N343" t="s">
        <v>2830</v>
      </c>
      <c r="O343" t="s">
        <v>4876</v>
      </c>
      <c r="P343" t="s">
        <v>5119</v>
      </c>
      <c r="R343" t="s">
        <v>5376</v>
      </c>
      <c r="S343" t="s">
        <v>2830</v>
      </c>
      <c r="AB343" s="1"/>
      <c r="AE343" t="s">
        <v>3155</v>
      </c>
      <c r="AF343" t="s">
        <v>5982</v>
      </c>
      <c r="AG343" t="s">
        <v>5988</v>
      </c>
    </row>
    <row r="344" spans="1:33" x14ac:dyDescent="0.3">
      <c r="A344" s="4">
        <v>388</v>
      </c>
      <c r="B344" s="6" t="s">
        <v>3157</v>
      </c>
      <c r="C344" t="s">
        <v>3257</v>
      </c>
      <c r="D344" t="s">
        <v>3601</v>
      </c>
      <c r="F344" t="s">
        <v>3933</v>
      </c>
      <c r="G344" s="1"/>
      <c r="H344">
        <v>2020</v>
      </c>
      <c r="I344" t="s">
        <v>2830</v>
      </c>
      <c r="J344" t="s">
        <v>2830</v>
      </c>
      <c r="M344" t="s">
        <v>4382</v>
      </c>
      <c r="N344" t="s">
        <v>2830</v>
      </c>
      <c r="O344" t="s">
        <v>4877</v>
      </c>
      <c r="P344" t="s">
        <v>1009</v>
      </c>
      <c r="R344" t="s">
        <v>5377</v>
      </c>
      <c r="S344" t="s">
        <v>5755</v>
      </c>
      <c r="AB344" s="1"/>
      <c r="AE344" t="s">
        <v>5897</v>
      </c>
      <c r="AF344" t="s">
        <v>5982</v>
      </c>
      <c r="AG344" t="s">
        <v>5988</v>
      </c>
    </row>
    <row r="345" spans="1:33" x14ac:dyDescent="0.3">
      <c r="A345" s="3">
        <v>389</v>
      </c>
      <c r="B345" s="3" t="s">
        <v>3157</v>
      </c>
      <c r="C345" t="s">
        <v>1543</v>
      </c>
      <c r="D345" t="s">
        <v>3602</v>
      </c>
      <c r="F345" t="s">
        <v>3934</v>
      </c>
      <c r="G345" s="1"/>
      <c r="H345">
        <v>2020</v>
      </c>
      <c r="I345" t="s">
        <v>4164</v>
      </c>
      <c r="J345" t="s">
        <v>2830</v>
      </c>
      <c r="K345">
        <v>889</v>
      </c>
      <c r="L345">
        <v>896</v>
      </c>
      <c r="M345" t="s">
        <v>4383</v>
      </c>
      <c r="N345" t="s">
        <v>4722</v>
      </c>
      <c r="O345" t="s">
        <v>4878</v>
      </c>
      <c r="P345" t="s">
        <v>1550</v>
      </c>
      <c r="R345" t="s">
        <v>5378</v>
      </c>
      <c r="S345" t="s">
        <v>5756</v>
      </c>
      <c r="AB345" s="1"/>
      <c r="AE345" t="s">
        <v>5897</v>
      </c>
      <c r="AF345" t="s">
        <v>5982</v>
      </c>
      <c r="AG345" t="s">
        <v>5988</v>
      </c>
    </row>
    <row r="346" spans="1:33" x14ac:dyDescent="0.3">
      <c r="A346" s="4">
        <v>390</v>
      </c>
      <c r="B346" s="6" t="s">
        <v>3157</v>
      </c>
      <c r="C346" t="s">
        <v>3258</v>
      </c>
      <c r="D346" t="s">
        <v>3603</v>
      </c>
      <c r="F346" t="s">
        <v>3935</v>
      </c>
      <c r="G346" s="1"/>
      <c r="H346">
        <v>2020</v>
      </c>
      <c r="I346" t="s">
        <v>4165</v>
      </c>
      <c r="J346" t="s">
        <v>2830</v>
      </c>
      <c r="M346" t="s">
        <v>4384</v>
      </c>
      <c r="N346" t="s">
        <v>4723</v>
      </c>
      <c r="O346" t="s">
        <v>2830</v>
      </c>
      <c r="P346" t="s">
        <v>5120</v>
      </c>
      <c r="R346" t="s">
        <v>5379</v>
      </c>
      <c r="S346" t="s">
        <v>5757</v>
      </c>
      <c r="AB346" s="1"/>
      <c r="AE346" t="s">
        <v>5900</v>
      </c>
      <c r="AF346" t="s">
        <v>5981</v>
      </c>
      <c r="AG346" t="s">
        <v>5988</v>
      </c>
    </row>
    <row r="347" spans="1:33" x14ac:dyDescent="0.3">
      <c r="A347" s="3">
        <v>391</v>
      </c>
      <c r="B347" s="3" t="s">
        <v>3157</v>
      </c>
      <c r="C347" t="s">
        <v>3259</v>
      </c>
      <c r="D347" t="s">
        <v>3604</v>
      </c>
      <c r="F347" t="s">
        <v>3936</v>
      </c>
      <c r="G347" s="1"/>
      <c r="H347">
        <v>2020</v>
      </c>
      <c r="I347" t="s">
        <v>2830</v>
      </c>
      <c r="J347" t="s">
        <v>2830</v>
      </c>
      <c r="K347">
        <v>722</v>
      </c>
      <c r="L347">
        <v>738</v>
      </c>
      <c r="M347" t="s">
        <v>4385</v>
      </c>
      <c r="N347" t="s">
        <v>2830</v>
      </c>
      <c r="O347" t="s">
        <v>4879</v>
      </c>
      <c r="P347" t="s">
        <v>5121</v>
      </c>
      <c r="R347" t="s">
        <v>5380</v>
      </c>
      <c r="S347" t="s">
        <v>2830</v>
      </c>
      <c r="AB347" s="1"/>
      <c r="AE347" t="s">
        <v>5929</v>
      </c>
      <c r="AF347" t="s">
        <v>5984</v>
      </c>
      <c r="AG347" t="s">
        <v>5988</v>
      </c>
    </row>
    <row r="348" spans="1:33" x14ac:dyDescent="0.3">
      <c r="A348" s="4">
        <v>392</v>
      </c>
      <c r="B348" s="6" t="s">
        <v>3157</v>
      </c>
      <c r="C348" t="s">
        <v>205</v>
      </c>
      <c r="D348" t="s">
        <v>3605</v>
      </c>
      <c r="F348" t="s">
        <v>3937</v>
      </c>
      <c r="G348" s="1"/>
      <c r="H348">
        <v>2020</v>
      </c>
      <c r="I348" t="s">
        <v>2830</v>
      </c>
      <c r="J348" t="s">
        <v>2830</v>
      </c>
      <c r="K348">
        <v>267</v>
      </c>
      <c r="L348">
        <v>270</v>
      </c>
      <c r="M348" t="s">
        <v>4386</v>
      </c>
      <c r="N348" t="s">
        <v>2830</v>
      </c>
      <c r="O348" t="s">
        <v>4880</v>
      </c>
      <c r="P348" t="s">
        <v>211</v>
      </c>
      <c r="R348" t="s">
        <v>5381</v>
      </c>
      <c r="S348" t="s">
        <v>5758</v>
      </c>
      <c r="AB348" s="1"/>
      <c r="AE348" t="s">
        <v>5897</v>
      </c>
      <c r="AF348" t="s">
        <v>5982</v>
      </c>
      <c r="AG348" t="s">
        <v>5988</v>
      </c>
    </row>
    <row r="349" spans="1:33" x14ac:dyDescent="0.3">
      <c r="A349" s="3">
        <v>393</v>
      </c>
      <c r="B349" s="3" t="s">
        <v>3157</v>
      </c>
      <c r="C349" t="s">
        <v>3260</v>
      </c>
      <c r="D349" t="s">
        <v>3606</v>
      </c>
      <c r="F349" t="s">
        <v>3938</v>
      </c>
      <c r="G349" s="1"/>
      <c r="H349">
        <v>2020</v>
      </c>
      <c r="I349" t="s">
        <v>4166</v>
      </c>
      <c r="J349" t="s">
        <v>2830</v>
      </c>
      <c r="M349" t="s">
        <v>4387</v>
      </c>
      <c r="N349" t="s">
        <v>4724</v>
      </c>
      <c r="O349" t="s">
        <v>4881</v>
      </c>
      <c r="P349" t="s">
        <v>1808</v>
      </c>
      <c r="R349" t="s">
        <v>5382</v>
      </c>
      <c r="S349" t="s">
        <v>5759</v>
      </c>
      <c r="AB349" s="1"/>
      <c r="AE349" t="s">
        <v>5908</v>
      </c>
      <c r="AF349" t="s">
        <v>5982</v>
      </c>
      <c r="AG349" t="s">
        <v>5988</v>
      </c>
    </row>
    <row r="350" spans="1:33" x14ac:dyDescent="0.3">
      <c r="A350" s="4">
        <v>394</v>
      </c>
      <c r="B350" s="6" t="s">
        <v>3157</v>
      </c>
      <c r="C350" t="s">
        <v>658</v>
      </c>
      <c r="D350" t="s">
        <v>3607</v>
      </c>
      <c r="F350" t="s">
        <v>3939</v>
      </c>
      <c r="G350" s="1"/>
      <c r="H350">
        <v>2020</v>
      </c>
      <c r="I350" t="s">
        <v>4166</v>
      </c>
      <c r="J350" t="s">
        <v>2830</v>
      </c>
      <c r="M350" t="s">
        <v>4388</v>
      </c>
      <c r="N350" t="s">
        <v>4725</v>
      </c>
      <c r="O350" t="s">
        <v>4882</v>
      </c>
      <c r="P350" t="s">
        <v>665</v>
      </c>
      <c r="R350" t="s">
        <v>5383</v>
      </c>
      <c r="S350" t="s">
        <v>5760</v>
      </c>
      <c r="AB350" s="1"/>
      <c r="AE350" t="s">
        <v>5897</v>
      </c>
      <c r="AF350" t="s">
        <v>5982</v>
      </c>
      <c r="AG350" t="s">
        <v>5988</v>
      </c>
    </row>
    <row r="351" spans="1:33" x14ac:dyDescent="0.3">
      <c r="A351" s="3">
        <v>395</v>
      </c>
      <c r="B351" s="3" t="s">
        <v>3157</v>
      </c>
      <c r="C351" t="s">
        <v>3261</v>
      </c>
      <c r="D351" t="s">
        <v>3608</v>
      </c>
      <c r="F351" t="s">
        <v>3846</v>
      </c>
      <c r="G351" s="1"/>
      <c r="H351">
        <v>2020</v>
      </c>
      <c r="I351" t="s">
        <v>2830</v>
      </c>
      <c r="J351" t="s">
        <v>2830</v>
      </c>
      <c r="K351">
        <v>224</v>
      </c>
      <c r="L351">
        <v>231</v>
      </c>
      <c r="M351" t="s">
        <v>4389</v>
      </c>
      <c r="N351" t="s">
        <v>2830</v>
      </c>
      <c r="O351" t="s">
        <v>4883</v>
      </c>
      <c r="P351" t="s">
        <v>5122</v>
      </c>
      <c r="R351" t="s">
        <v>5384</v>
      </c>
      <c r="S351" t="s">
        <v>2830</v>
      </c>
      <c r="AB351" s="1"/>
      <c r="AE351" t="s">
        <v>3155</v>
      </c>
      <c r="AF351" t="s">
        <v>5982</v>
      </c>
      <c r="AG351" t="s">
        <v>5988</v>
      </c>
    </row>
    <row r="352" spans="1:33" x14ac:dyDescent="0.3">
      <c r="A352" s="4">
        <v>396</v>
      </c>
      <c r="B352" s="6" t="s">
        <v>3157</v>
      </c>
      <c r="C352" t="s">
        <v>3262</v>
      </c>
      <c r="D352" t="s">
        <v>3609</v>
      </c>
      <c r="F352" t="s">
        <v>3940</v>
      </c>
      <c r="G352" s="1"/>
      <c r="H352">
        <v>2020</v>
      </c>
      <c r="I352" t="s">
        <v>2897</v>
      </c>
      <c r="J352" t="s">
        <v>2891</v>
      </c>
      <c r="K352">
        <v>25</v>
      </c>
      <c r="L352">
        <v>26</v>
      </c>
      <c r="M352" t="s">
        <v>4390</v>
      </c>
      <c r="N352" t="s">
        <v>4726</v>
      </c>
      <c r="O352" t="s">
        <v>2830</v>
      </c>
      <c r="P352" t="s">
        <v>5123</v>
      </c>
      <c r="R352" t="s">
        <v>5385</v>
      </c>
      <c r="S352" t="s">
        <v>5761</v>
      </c>
      <c r="AB352" s="1"/>
      <c r="AE352" t="s">
        <v>3155</v>
      </c>
      <c r="AF352" t="s">
        <v>5981</v>
      </c>
      <c r="AG352" t="s">
        <v>5988</v>
      </c>
    </row>
    <row r="353" spans="1:33" x14ac:dyDescent="0.3">
      <c r="A353" s="3">
        <v>397</v>
      </c>
      <c r="B353" s="3" t="s">
        <v>3157</v>
      </c>
      <c r="C353" t="s">
        <v>887</v>
      </c>
      <c r="D353" t="s">
        <v>3610</v>
      </c>
      <c r="F353" t="s">
        <v>3941</v>
      </c>
      <c r="G353" s="1"/>
      <c r="H353">
        <v>2020</v>
      </c>
      <c r="I353" t="s">
        <v>2830</v>
      </c>
      <c r="J353" t="s">
        <v>2830</v>
      </c>
      <c r="K353">
        <v>1005</v>
      </c>
      <c r="L353">
        <v>1010</v>
      </c>
      <c r="M353" t="s">
        <v>4391</v>
      </c>
      <c r="N353" t="s">
        <v>2830</v>
      </c>
      <c r="O353" t="s">
        <v>4884</v>
      </c>
      <c r="P353" t="s">
        <v>894</v>
      </c>
      <c r="R353" t="s">
        <v>5386</v>
      </c>
      <c r="S353" t="s">
        <v>5762</v>
      </c>
      <c r="AB353" s="1"/>
      <c r="AE353" t="s">
        <v>5897</v>
      </c>
      <c r="AF353" t="s">
        <v>5982</v>
      </c>
      <c r="AG353" t="s">
        <v>5988</v>
      </c>
    </row>
    <row r="354" spans="1:33" x14ac:dyDescent="0.3">
      <c r="A354" s="4">
        <v>398</v>
      </c>
      <c r="B354" s="6" t="s">
        <v>3157</v>
      </c>
      <c r="C354" t="s">
        <v>3263</v>
      </c>
      <c r="D354" t="s">
        <v>3611</v>
      </c>
      <c r="F354" t="s">
        <v>3856</v>
      </c>
      <c r="G354" s="1"/>
      <c r="H354">
        <v>2020</v>
      </c>
      <c r="I354" t="s">
        <v>4167</v>
      </c>
      <c r="J354" t="s">
        <v>2887</v>
      </c>
      <c r="K354">
        <v>1997</v>
      </c>
      <c r="L354">
        <v>2018</v>
      </c>
      <c r="M354" t="s">
        <v>4392</v>
      </c>
      <c r="N354" t="s">
        <v>4669</v>
      </c>
      <c r="O354" t="s">
        <v>2830</v>
      </c>
      <c r="P354" t="s">
        <v>5124</v>
      </c>
      <c r="R354" t="s">
        <v>5387</v>
      </c>
      <c r="S354" t="s">
        <v>5763</v>
      </c>
      <c r="AB354" s="1"/>
      <c r="AE354" t="s">
        <v>5902</v>
      </c>
      <c r="AF354" t="s">
        <v>5985</v>
      </c>
      <c r="AG354" t="s">
        <v>5989</v>
      </c>
    </row>
    <row r="355" spans="1:33" x14ac:dyDescent="0.3">
      <c r="A355" s="3">
        <v>399</v>
      </c>
      <c r="B355" s="3" t="s">
        <v>3157</v>
      </c>
      <c r="C355" t="s">
        <v>3264</v>
      </c>
      <c r="D355" t="s">
        <v>3612</v>
      </c>
      <c r="F355" t="s">
        <v>3899</v>
      </c>
      <c r="G355" s="1"/>
      <c r="H355">
        <v>2020</v>
      </c>
      <c r="I355" t="s">
        <v>4168</v>
      </c>
      <c r="J355" t="s">
        <v>2830</v>
      </c>
      <c r="M355" t="s">
        <v>4393</v>
      </c>
      <c r="N355" t="s">
        <v>4705</v>
      </c>
      <c r="O355" t="s">
        <v>2830</v>
      </c>
      <c r="P355" t="s">
        <v>2830</v>
      </c>
      <c r="R355" t="s">
        <v>5388</v>
      </c>
      <c r="S355" t="s">
        <v>2830</v>
      </c>
      <c r="AB355" s="1"/>
      <c r="AE355" t="s">
        <v>5917</v>
      </c>
      <c r="AF355" t="s">
        <v>5982</v>
      </c>
      <c r="AG355" t="s">
        <v>5988</v>
      </c>
    </row>
    <row r="356" spans="1:33" x14ac:dyDescent="0.3">
      <c r="A356" s="4">
        <v>400</v>
      </c>
      <c r="B356" s="6" t="s">
        <v>3157</v>
      </c>
      <c r="C356" t="s">
        <v>3262</v>
      </c>
      <c r="D356" t="s">
        <v>3613</v>
      </c>
      <c r="F356" t="s">
        <v>3942</v>
      </c>
      <c r="G356" s="1"/>
      <c r="H356">
        <v>2020</v>
      </c>
      <c r="I356" t="s">
        <v>2830</v>
      </c>
      <c r="J356" t="s">
        <v>2830</v>
      </c>
      <c r="K356">
        <v>25</v>
      </c>
      <c r="L356">
        <v>26</v>
      </c>
      <c r="M356" t="s">
        <v>4394</v>
      </c>
      <c r="N356" t="s">
        <v>2830</v>
      </c>
      <c r="O356" t="s">
        <v>4885</v>
      </c>
      <c r="P356" t="s">
        <v>5123</v>
      </c>
      <c r="R356" t="s">
        <v>5389</v>
      </c>
      <c r="S356" t="s">
        <v>5764</v>
      </c>
      <c r="AB356" s="1"/>
      <c r="AE356" t="s">
        <v>5898</v>
      </c>
      <c r="AF356" t="s">
        <v>5982</v>
      </c>
      <c r="AG356" t="s">
        <v>5988</v>
      </c>
    </row>
    <row r="357" spans="1:33" x14ac:dyDescent="0.3">
      <c r="A357" s="3">
        <v>401</v>
      </c>
      <c r="B357" s="3" t="s">
        <v>3157</v>
      </c>
      <c r="C357" t="s">
        <v>3265</v>
      </c>
      <c r="D357" t="s">
        <v>3614</v>
      </c>
      <c r="F357" t="s">
        <v>281</v>
      </c>
      <c r="G357" s="1"/>
      <c r="H357">
        <v>2020</v>
      </c>
      <c r="I357" t="s">
        <v>2833</v>
      </c>
      <c r="J357" t="s">
        <v>2869</v>
      </c>
      <c r="K357">
        <v>548</v>
      </c>
      <c r="L357">
        <v>561</v>
      </c>
      <c r="M357" t="s">
        <v>4395</v>
      </c>
      <c r="N357" t="s">
        <v>4727</v>
      </c>
      <c r="O357" t="s">
        <v>2830</v>
      </c>
      <c r="P357" t="s">
        <v>284</v>
      </c>
      <c r="R357" t="s">
        <v>5390</v>
      </c>
      <c r="S357" t="s">
        <v>5765</v>
      </c>
      <c r="AB357" s="1"/>
      <c r="AE357" t="s">
        <v>5897</v>
      </c>
      <c r="AF357" t="s">
        <v>5981</v>
      </c>
      <c r="AG357" t="s">
        <v>5988</v>
      </c>
    </row>
    <row r="358" spans="1:33" x14ac:dyDescent="0.3">
      <c r="A358" s="4">
        <v>402</v>
      </c>
      <c r="B358" s="6" t="s">
        <v>3157</v>
      </c>
      <c r="C358" t="s">
        <v>439</v>
      </c>
      <c r="D358" t="s">
        <v>3615</v>
      </c>
      <c r="F358" t="s">
        <v>3943</v>
      </c>
      <c r="G358" s="1"/>
      <c r="H358">
        <v>2020</v>
      </c>
      <c r="I358" t="s">
        <v>2830</v>
      </c>
      <c r="J358" t="s">
        <v>2830</v>
      </c>
      <c r="M358" t="s">
        <v>4396</v>
      </c>
      <c r="N358" t="s">
        <v>2830</v>
      </c>
      <c r="O358" t="s">
        <v>4886</v>
      </c>
      <c r="P358" t="s">
        <v>445</v>
      </c>
      <c r="R358" t="s">
        <v>5391</v>
      </c>
      <c r="S358" t="s">
        <v>5766</v>
      </c>
      <c r="AB358" s="1"/>
      <c r="AE358" t="s">
        <v>5897</v>
      </c>
      <c r="AF358" t="s">
        <v>5982</v>
      </c>
      <c r="AG358" t="s">
        <v>5988</v>
      </c>
    </row>
    <row r="359" spans="1:33" x14ac:dyDescent="0.3">
      <c r="A359" s="3">
        <v>403</v>
      </c>
      <c r="B359" s="3" t="s">
        <v>3157</v>
      </c>
      <c r="C359" t="s">
        <v>106</v>
      </c>
      <c r="D359" t="s">
        <v>3616</v>
      </c>
      <c r="F359" t="s">
        <v>109</v>
      </c>
      <c r="G359" s="1"/>
      <c r="H359">
        <v>2020</v>
      </c>
      <c r="I359" t="s">
        <v>2836</v>
      </c>
      <c r="J359" t="s">
        <v>2833</v>
      </c>
      <c r="K359">
        <v>3871</v>
      </c>
      <c r="L359">
        <v>3880</v>
      </c>
      <c r="M359" t="s">
        <v>4397</v>
      </c>
      <c r="N359" t="s">
        <v>4707</v>
      </c>
      <c r="O359" t="s">
        <v>2830</v>
      </c>
      <c r="P359" t="s">
        <v>112</v>
      </c>
      <c r="R359" t="s">
        <v>5392</v>
      </c>
      <c r="S359" t="s">
        <v>5767</v>
      </c>
      <c r="AB359" s="1"/>
      <c r="AE359" t="s">
        <v>5908</v>
      </c>
      <c r="AF359" t="s">
        <v>5981</v>
      </c>
      <c r="AG359" t="s">
        <v>5988</v>
      </c>
    </row>
    <row r="360" spans="1:33" x14ac:dyDescent="0.3">
      <c r="A360" s="4">
        <v>404</v>
      </c>
      <c r="B360" s="6" t="s">
        <v>3157</v>
      </c>
      <c r="C360" t="s">
        <v>2031</v>
      </c>
      <c r="D360" t="s">
        <v>3617</v>
      </c>
      <c r="F360" t="s">
        <v>3944</v>
      </c>
      <c r="G360" s="1"/>
      <c r="H360">
        <v>2020</v>
      </c>
      <c r="I360" t="s">
        <v>2830</v>
      </c>
      <c r="J360" t="s">
        <v>2830</v>
      </c>
      <c r="K360">
        <v>1092</v>
      </c>
      <c r="L360">
        <v>1101</v>
      </c>
      <c r="M360" t="s">
        <v>4398</v>
      </c>
      <c r="N360" t="s">
        <v>2830</v>
      </c>
      <c r="O360" t="s">
        <v>4887</v>
      </c>
      <c r="P360" t="s">
        <v>2038</v>
      </c>
      <c r="R360" t="s">
        <v>5393</v>
      </c>
      <c r="S360" t="s">
        <v>5768</v>
      </c>
      <c r="AB360" s="1"/>
      <c r="AE360" t="s">
        <v>5897</v>
      </c>
      <c r="AF360" t="s">
        <v>5982</v>
      </c>
      <c r="AG360" t="s">
        <v>5988</v>
      </c>
    </row>
    <row r="361" spans="1:33" x14ac:dyDescent="0.3">
      <c r="A361" s="3">
        <v>405</v>
      </c>
      <c r="B361" s="3" t="s">
        <v>3157</v>
      </c>
      <c r="C361" t="s">
        <v>3266</v>
      </c>
      <c r="D361" t="s">
        <v>3618</v>
      </c>
      <c r="F361" t="s">
        <v>3945</v>
      </c>
      <c r="G361" s="1"/>
      <c r="H361">
        <v>2020</v>
      </c>
      <c r="I361" t="s">
        <v>2904</v>
      </c>
      <c r="J361" t="s">
        <v>2868</v>
      </c>
      <c r="K361">
        <v>736</v>
      </c>
      <c r="L361">
        <v>745</v>
      </c>
      <c r="M361" t="s">
        <v>4399</v>
      </c>
      <c r="N361" t="s">
        <v>4728</v>
      </c>
      <c r="O361" t="s">
        <v>2830</v>
      </c>
      <c r="P361" t="s">
        <v>5125</v>
      </c>
      <c r="R361" t="s">
        <v>5394</v>
      </c>
      <c r="S361" t="s">
        <v>5769</v>
      </c>
      <c r="AB361" s="1"/>
      <c r="AE361" t="s">
        <v>5930</v>
      </c>
      <c r="AF361" t="s">
        <v>5981</v>
      </c>
      <c r="AG361" t="s">
        <v>5989</v>
      </c>
    </row>
    <row r="362" spans="1:33" x14ac:dyDescent="0.3">
      <c r="A362" s="4">
        <v>406</v>
      </c>
      <c r="B362" s="6" t="s">
        <v>3157</v>
      </c>
      <c r="C362" t="s">
        <v>3267</v>
      </c>
      <c r="D362" t="s">
        <v>3619</v>
      </c>
      <c r="F362" t="s">
        <v>3946</v>
      </c>
      <c r="G362" s="1"/>
      <c r="H362">
        <v>2020</v>
      </c>
      <c r="I362" t="s">
        <v>4169</v>
      </c>
      <c r="J362" t="s">
        <v>2869</v>
      </c>
      <c r="K362">
        <v>366</v>
      </c>
      <c r="L362">
        <v>380</v>
      </c>
      <c r="M362" t="s">
        <v>4400</v>
      </c>
      <c r="N362" t="s">
        <v>4729</v>
      </c>
      <c r="O362" t="s">
        <v>2830</v>
      </c>
      <c r="P362" t="s">
        <v>5126</v>
      </c>
      <c r="R362" t="s">
        <v>5395</v>
      </c>
      <c r="S362" t="s">
        <v>5770</v>
      </c>
      <c r="AB362" s="1"/>
      <c r="AE362" t="s">
        <v>5930</v>
      </c>
      <c r="AF362" t="s">
        <v>5981</v>
      </c>
      <c r="AG362" t="s">
        <v>5989</v>
      </c>
    </row>
    <row r="363" spans="1:33" x14ac:dyDescent="0.3">
      <c r="A363" s="3">
        <v>407</v>
      </c>
      <c r="B363" s="3" t="s">
        <v>3157</v>
      </c>
      <c r="C363" t="s">
        <v>3268</v>
      </c>
      <c r="D363" t="s">
        <v>3620</v>
      </c>
      <c r="F363" t="s">
        <v>3875</v>
      </c>
      <c r="G363" s="1"/>
      <c r="H363">
        <v>2020</v>
      </c>
      <c r="I363" t="s">
        <v>4170</v>
      </c>
      <c r="J363" t="s">
        <v>2830</v>
      </c>
      <c r="K363">
        <v>61</v>
      </c>
      <c r="L363">
        <v>74</v>
      </c>
      <c r="M363" t="s">
        <v>4401</v>
      </c>
      <c r="N363" t="s">
        <v>4687</v>
      </c>
      <c r="O363" t="s">
        <v>4888</v>
      </c>
      <c r="P363" t="s">
        <v>5127</v>
      </c>
      <c r="R363" t="s">
        <v>5396</v>
      </c>
      <c r="S363" t="s">
        <v>5771</v>
      </c>
      <c r="AB363" s="1"/>
      <c r="AE363" t="s">
        <v>5904</v>
      </c>
      <c r="AF363" t="s">
        <v>5982</v>
      </c>
      <c r="AG363" t="s">
        <v>5988</v>
      </c>
    </row>
    <row r="364" spans="1:33" x14ac:dyDescent="0.3">
      <c r="A364" s="4">
        <v>408</v>
      </c>
      <c r="B364" s="6" t="s">
        <v>3157</v>
      </c>
      <c r="C364" t="s">
        <v>3269</v>
      </c>
      <c r="D364" t="s">
        <v>3503</v>
      </c>
      <c r="F364" t="s">
        <v>3947</v>
      </c>
      <c r="G364" s="1"/>
      <c r="H364">
        <v>2020</v>
      </c>
      <c r="I364" t="s">
        <v>2869</v>
      </c>
      <c r="J364" t="s">
        <v>2830</v>
      </c>
      <c r="M364" t="s">
        <v>4402</v>
      </c>
      <c r="N364" t="s">
        <v>2830</v>
      </c>
      <c r="O364" t="s">
        <v>4889</v>
      </c>
      <c r="P364" t="s">
        <v>5128</v>
      </c>
      <c r="R364" t="s">
        <v>5397</v>
      </c>
      <c r="S364" t="s">
        <v>5772</v>
      </c>
      <c r="AB364" s="1"/>
      <c r="AE364" t="s">
        <v>5931</v>
      </c>
      <c r="AF364" t="s">
        <v>5982</v>
      </c>
      <c r="AG364" t="s">
        <v>5988</v>
      </c>
    </row>
    <row r="365" spans="1:33" x14ac:dyDescent="0.3">
      <c r="A365" s="3">
        <v>409</v>
      </c>
      <c r="B365" s="3" t="s">
        <v>3157</v>
      </c>
      <c r="C365" t="s">
        <v>3270</v>
      </c>
      <c r="D365" t="s">
        <v>3621</v>
      </c>
      <c r="F365" t="s">
        <v>3864</v>
      </c>
      <c r="G365" s="1"/>
      <c r="H365">
        <v>2020</v>
      </c>
      <c r="I365" t="s">
        <v>4171</v>
      </c>
      <c r="J365" t="s">
        <v>2830</v>
      </c>
      <c r="K365">
        <v>380</v>
      </c>
      <c r="L365">
        <v>385</v>
      </c>
      <c r="M365" t="s">
        <v>4403</v>
      </c>
      <c r="N365" t="s">
        <v>4677</v>
      </c>
      <c r="O365" t="s">
        <v>4890</v>
      </c>
      <c r="P365" t="s">
        <v>5129</v>
      </c>
      <c r="R365" t="s">
        <v>5398</v>
      </c>
      <c r="S365" t="s">
        <v>5773</v>
      </c>
      <c r="AB365" s="1"/>
      <c r="AE365" t="s">
        <v>5904</v>
      </c>
      <c r="AF365" t="s">
        <v>5982</v>
      </c>
      <c r="AG365" t="s">
        <v>5988</v>
      </c>
    </row>
    <row r="366" spans="1:33" x14ac:dyDescent="0.3">
      <c r="A366" s="4">
        <v>410</v>
      </c>
      <c r="B366" s="6" t="s">
        <v>3157</v>
      </c>
      <c r="C366" t="s">
        <v>3271</v>
      </c>
      <c r="D366" t="s">
        <v>3622</v>
      </c>
      <c r="F366" t="s">
        <v>3948</v>
      </c>
      <c r="G366" s="1"/>
      <c r="H366">
        <v>2020</v>
      </c>
      <c r="I366" t="s">
        <v>4158</v>
      </c>
      <c r="J366" t="s">
        <v>2830</v>
      </c>
      <c r="K366">
        <v>4613</v>
      </c>
      <c r="L366">
        <v>4623</v>
      </c>
      <c r="M366" t="s">
        <v>4404</v>
      </c>
      <c r="N366" t="s">
        <v>4730</v>
      </c>
      <c r="O366" t="s">
        <v>2830</v>
      </c>
      <c r="P366" t="s">
        <v>5130</v>
      </c>
      <c r="R366" t="s">
        <v>5399</v>
      </c>
      <c r="S366" t="s">
        <v>5774</v>
      </c>
      <c r="AB366" s="1"/>
      <c r="AE366" t="s">
        <v>5932</v>
      </c>
      <c r="AF366" t="s">
        <v>5985</v>
      </c>
      <c r="AG366" t="s">
        <v>5988</v>
      </c>
    </row>
    <row r="367" spans="1:33" x14ac:dyDescent="0.3">
      <c r="A367" s="3">
        <v>411</v>
      </c>
      <c r="B367" s="3" t="s">
        <v>3157</v>
      </c>
      <c r="C367" t="s">
        <v>3272</v>
      </c>
      <c r="D367" t="s">
        <v>3623</v>
      </c>
      <c r="F367" t="s">
        <v>3949</v>
      </c>
      <c r="G367" s="1"/>
      <c r="H367">
        <v>2020</v>
      </c>
      <c r="I367" t="s">
        <v>4120</v>
      </c>
      <c r="J367" t="s">
        <v>2841</v>
      </c>
      <c r="M367" t="s">
        <v>4405</v>
      </c>
      <c r="N367" t="s">
        <v>4731</v>
      </c>
      <c r="O367" t="s">
        <v>2830</v>
      </c>
      <c r="P367" t="s">
        <v>5131</v>
      </c>
      <c r="R367" t="s">
        <v>5400</v>
      </c>
      <c r="S367" t="s">
        <v>5775</v>
      </c>
      <c r="AB367" s="1"/>
      <c r="AE367" t="s">
        <v>5933</v>
      </c>
      <c r="AF367" t="s">
        <v>5981</v>
      </c>
      <c r="AG367" t="s">
        <v>5988</v>
      </c>
    </row>
    <row r="368" spans="1:33" x14ac:dyDescent="0.3">
      <c r="A368" s="4">
        <v>412</v>
      </c>
      <c r="B368" s="6" t="s">
        <v>3157</v>
      </c>
      <c r="C368" t="s">
        <v>3273</v>
      </c>
      <c r="D368" t="s">
        <v>3624</v>
      </c>
      <c r="F368" t="s">
        <v>3950</v>
      </c>
      <c r="G368" s="1"/>
      <c r="H368">
        <v>2020</v>
      </c>
      <c r="I368" t="s">
        <v>4113</v>
      </c>
      <c r="J368" t="s">
        <v>2830</v>
      </c>
      <c r="M368" t="s">
        <v>4406</v>
      </c>
      <c r="N368" t="s">
        <v>2830</v>
      </c>
      <c r="O368" t="s">
        <v>4891</v>
      </c>
      <c r="P368" t="s">
        <v>5132</v>
      </c>
      <c r="R368" t="s">
        <v>5401</v>
      </c>
      <c r="S368" t="s">
        <v>5776</v>
      </c>
      <c r="AB368" s="1"/>
      <c r="AE368" t="s">
        <v>5901</v>
      </c>
      <c r="AF368" t="s">
        <v>5982</v>
      </c>
      <c r="AG368" t="s">
        <v>5988</v>
      </c>
    </row>
    <row r="369" spans="1:33" x14ac:dyDescent="0.3">
      <c r="A369" s="3">
        <v>413</v>
      </c>
      <c r="B369" s="3" t="s">
        <v>3157</v>
      </c>
      <c r="C369" t="s">
        <v>3274</v>
      </c>
      <c r="D369" t="s">
        <v>3625</v>
      </c>
      <c r="F369" t="s">
        <v>3951</v>
      </c>
      <c r="G369" s="1"/>
      <c r="H369">
        <v>2020</v>
      </c>
      <c r="I369" t="s">
        <v>2830</v>
      </c>
      <c r="J369" t="s">
        <v>2830</v>
      </c>
      <c r="M369" t="s">
        <v>4407</v>
      </c>
      <c r="N369" t="s">
        <v>2830</v>
      </c>
      <c r="O369" t="s">
        <v>4892</v>
      </c>
      <c r="P369" t="s">
        <v>2830</v>
      </c>
      <c r="R369" t="s">
        <v>5402</v>
      </c>
      <c r="S369" t="s">
        <v>2830</v>
      </c>
      <c r="AB369" s="1"/>
      <c r="AE369" t="s">
        <v>5912</v>
      </c>
      <c r="AF369" t="s">
        <v>5982</v>
      </c>
      <c r="AG369" t="s">
        <v>5988</v>
      </c>
    </row>
    <row r="370" spans="1:33" x14ac:dyDescent="0.3">
      <c r="A370" s="4">
        <v>414</v>
      </c>
      <c r="B370" s="6" t="s">
        <v>3157</v>
      </c>
      <c r="C370" t="s">
        <v>3275</v>
      </c>
      <c r="D370" t="s">
        <v>3518</v>
      </c>
      <c r="F370" t="s">
        <v>3864</v>
      </c>
      <c r="G370" s="1"/>
      <c r="H370">
        <v>2020</v>
      </c>
      <c r="I370" t="s">
        <v>4172</v>
      </c>
      <c r="J370" t="s">
        <v>2830</v>
      </c>
      <c r="M370" t="s">
        <v>4408</v>
      </c>
      <c r="N370" t="s">
        <v>4677</v>
      </c>
      <c r="O370" t="s">
        <v>4893</v>
      </c>
      <c r="P370" t="s">
        <v>2830</v>
      </c>
      <c r="R370" t="s">
        <v>5403</v>
      </c>
      <c r="S370" t="s">
        <v>2830</v>
      </c>
      <c r="AB370" s="1"/>
      <c r="AE370" t="s">
        <v>5894</v>
      </c>
      <c r="AF370" t="s">
        <v>5983</v>
      </c>
      <c r="AG370" t="s">
        <v>5988</v>
      </c>
    </row>
    <row r="371" spans="1:33" x14ac:dyDescent="0.3">
      <c r="A371" s="3">
        <v>415</v>
      </c>
      <c r="B371" s="3" t="s">
        <v>3157</v>
      </c>
      <c r="C371" t="s">
        <v>3276</v>
      </c>
      <c r="D371" t="s">
        <v>3518</v>
      </c>
      <c r="F371" t="s">
        <v>3864</v>
      </c>
      <c r="G371" s="1"/>
      <c r="H371">
        <v>2020</v>
      </c>
      <c r="I371" t="s">
        <v>4173</v>
      </c>
      <c r="J371" t="s">
        <v>2830</v>
      </c>
      <c r="M371" t="s">
        <v>4409</v>
      </c>
      <c r="N371" t="s">
        <v>4677</v>
      </c>
      <c r="O371" t="s">
        <v>4894</v>
      </c>
      <c r="P371" t="s">
        <v>2830</v>
      </c>
      <c r="R371" t="s">
        <v>5404</v>
      </c>
      <c r="S371" t="s">
        <v>2830</v>
      </c>
      <c r="AB371" s="1"/>
      <c r="AE371" t="s">
        <v>5894</v>
      </c>
      <c r="AF371" t="s">
        <v>5983</v>
      </c>
      <c r="AG371" t="s">
        <v>5988</v>
      </c>
    </row>
    <row r="372" spans="1:33" x14ac:dyDescent="0.3">
      <c r="A372" s="4">
        <v>416</v>
      </c>
      <c r="B372" s="6" t="s">
        <v>3157</v>
      </c>
      <c r="C372" t="s">
        <v>3277</v>
      </c>
      <c r="D372" t="s">
        <v>3518</v>
      </c>
      <c r="F372" t="s">
        <v>3864</v>
      </c>
      <c r="G372" s="1"/>
      <c r="H372">
        <v>2020</v>
      </c>
      <c r="I372" t="s">
        <v>4174</v>
      </c>
      <c r="J372" t="s">
        <v>2830</v>
      </c>
      <c r="M372" t="s">
        <v>4410</v>
      </c>
      <c r="N372" t="s">
        <v>4677</v>
      </c>
      <c r="O372" t="s">
        <v>4895</v>
      </c>
      <c r="P372" t="s">
        <v>2830</v>
      </c>
      <c r="R372" t="s">
        <v>5405</v>
      </c>
      <c r="S372" t="s">
        <v>2830</v>
      </c>
      <c r="AB372" s="1"/>
      <c r="AE372" t="s">
        <v>5894</v>
      </c>
      <c r="AF372" t="s">
        <v>5983</v>
      </c>
      <c r="AG372" t="s">
        <v>5988</v>
      </c>
    </row>
    <row r="373" spans="1:33" x14ac:dyDescent="0.3">
      <c r="A373" s="3">
        <v>417</v>
      </c>
      <c r="B373" s="3" t="s">
        <v>3157</v>
      </c>
      <c r="C373" t="s">
        <v>3278</v>
      </c>
      <c r="D373" t="s">
        <v>3626</v>
      </c>
      <c r="F373" t="s">
        <v>3923</v>
      </c>
      <c r="G373" s="1"/>
      <c r="H373">
        <v>2020</v>
      </c>
      <c r="I373" t="s">
        <v>4175</v>
      </c>
      <c r="J373" t="s">
        <v>2830</v>
      </c>
      <c r="K373">
        <v>352</v>
      </c>
      <c r="L373">
        <v>361</v>
      </c>
      <c r="M373" t="s">
        <v>4411</v>
      </c>
      <c r="N373" t="s">
        <v>4715</v>
      </c>
      <c r="O373" t="s">
        <v>4896</v>
      </c>
      <c r="P373" t="s">
        <v>5133</v>
      </c>
      <c r="R373" t="s">
        <v>5406</v>
      </c>
      <c r="S373" t="s">
        <v>5777</v>
      </c>
      <c r="AB373" s="1"/>
      <c r="AE373" t="s">
        <v>5894</v>
      </c>
      <c r="AF373" t="s">
        <v>5982</v>
      </c>
      <c r="AG373" t="s">
        <v>5988</v>
      </c>
    </row>
    <row r="374" spans="1:33" x14ac:dyDescent="0.3">
      <c r="A374" s="4">
        <v>418</v>
      </c>
      <c r="B374" s="6" t="s">
        <v>3157</v>
      </c>
      <c r="C374" t="s">
        <v>3279</v>
      </c>
      <c r="D374" t="s">
        <v>3627</v>
      </c>
      <c r="F374" t="s">
        <v>3952</v>
      </c>
      <c r="G374" s="1"/>
      <c r="H374">
        <v>2020</v>
      </c>
      <c r="I374" t="s">
        <v>4176</v>
      </c>
      <c r="J374" t="s">
        <v>2830</v>
      </c>
      <c r="M374" t="s">
        <v>4412</v>
      </c>
      <c r="N374" t="s">
        <v>4732</v>
      </c>
      <c r="O374" t="s">
        <v>4897</v>
      </c>
      <c r="P374" t="s">
        <v>5134</v>
      </c>
      <c r="R374" t="s">
        <v>5407</v>
      </c>
      <c r="S374" t="s">
        <v>5778</v>
      </c>
      <c r="AB374" s="1"/>
      <c r="AE374" t="s">
        <v>5934</v>
      </c>
      <c r="AF374" t="s">
        <v>5982</v>
      </c>
      <c r="AG374" t="s">
        <v>5988</v>
      </c>
    </row>
    <row r="375" spans="1:33" x14ac:dyDescent="0.3">
      <c r="A375" s="3">
        <v>419</v>
      </c>
      <c r="B375" s="3" t="s">
        <v>3157</v>
      </c>
      <c r="C375" t="s">
        <v>3280</v>
      </c>
      <c r="D375" t="s">
        <v>3518</v>
      </c>
      <c r="F375" t="s">
        <v>3866</v>
      </c>
      <c r="G375" s="1"/>
      <c r="H375">
        <v>2020</v>
      </c>
      <c r="I375" t="s">
        <v>4177</v>
      </c>
      <c r="J375" t="s">
        <v>2830</v>
      </c>
      <c r="M375" t="s">
        <v>4413</v>
      </c>
      <c r="N375" t="s">
        <v>4679</v>
      </c>
      <c r="O375" t="s">
        <v>4898</v>
      </c>
      <c r="P375" t="s">
        <v>2830</v>
      </c>
      <c r="R375" t="s">
        <v>5408</v>
      </c>
      <c r="S375" t="s">
        <v>2830</v>
      </c>
      <c r="AB375" s="1"/>
      <c r="AE375" t="s">
        <v>5894</v>
      </c>
      <c r="AF375" t="s">
        <v>5983</v>
      </c>
      <c r="AG375" t="s">
        <v>5988</v>
      </c>
    </row>
    <row r="376" spans="1:33" x14ac:dyDescent="0.3">
      <c r="A376" s="4">
        <v>420</v>
      </c>
      <c r="B376" s="6" t="s">
        <v>3157</v>
      </c>
      <c r="C376" t="s">
        <v>3281</v>
      </c>
      <c r="D376" t="s">
        <v>3518</v>
      </c>
      <c r="F376" t="s">
        <v>3923</v>
      </c>
      <c r="G376" s="1"/>
      <c r="H376">
        <v>2020</v>
      </c>
      <c r="I376" t="s">
        <v>4178</v>
      </c>
      <c r="J376" t="s">
        <v>2830</v>
      </c>
      <c r="M376" t="s">
        <v>4414</v>
      </c>
      <c r="N376" t="s">
        <v>4715</v>
      </c>
      <c r="O376" t="s">
        <v>4899</v>
      </c>
      <c r="P376" t="s">
        <v>2830</v>
      </c>
      <c r="R376" t="s">
        <v>5409</v>
      </c>
      <c r="S376" t="s">
        <v>2830</v>
      </c>
      <c r="AB376" s="1"/>
      <c r="AE376" t="s">
        <v>5894</v>
      </c>
      <c r="AF376" t="s">
        <v>5983</v>
      </c>
      <c r="AG376" t="s">
        <v>5988</v>
      </c>
    </row>
    <row r="377" spans="1:33" x14ac:dyDescent="0.3">
      <c r="A377" s="3">
        <v>421</v>
      </c>
      <c r="B377" s="3" t="s">
        <v>3157</v>
      </c>
      <c r="C377" t="s">
        <v>3282</v>
      </c>
      <c r="D377" t="s">
        <v>3518</v>
      </c>
      <c r="F377" t="s">
        <v>3953</v>
      </c>
      <c r="G377" s="1"/>
      <c r="H377">
        <v>2020</v>
      </c>
      <c r="I377" t="s">
        <v>4117</v>
      </c>
      <c r="J377" t="s">
        <v>2830</v>
      </c>
      <c r="M377" t="s">
        <v>4415</v>
      </c>
      <c r="N377" t="s">
        <v>4733</v>
      </c>
      <c r="O377" t="s">
        <v>2830</v>
      </c>
      <c r="P377" t="s">
        <v>2830</v>
      </c>
      <c r="R377" t="s">
        <v>5410</v>
      </c>
      <c r="S377" t="s">
        <v>2830</v>
      </c>
      <c r="AB377" s="1"/>
      <c r="AE377" t="s">
        <v>5899</v>
      </c>
      <c r="AF377" t="s">
        <v>5983</v>
      </c>
      <c r="AG377" t="s">
        <v>5988</v>
      </c>
    </row>
    <row r="378" spans="1:33" x14ac:dyDescent="0.3">
      <c r="A378" s="4">
        <v>422</v>
      </c>
      <c r="B378" s="6" t="s">
        <v>3157</v>
      </c>
      <c r="C378" t="s">
        <v>3283</v>
      </c>
      <c r="D378" t="s">
        <v>3628</v>
      </c>
      <c r="F378" t="s">
        <v>3864</v>
      </c>
      <c r="G378" s="1"/>
      <c r="H378">
        <v>2020</v>
      </c>
      <c r="I378" t="s">
        <v>4179</v>
      </c>
      <c r="J378" t="s">
        <v>2830</v>
      </c>
      <c r="K378">
        <v>402</v>
      </c>
      <c r="L378">
        <v>418</v>
      </c>
      <c r="M378" t="s">
        <v>4416</v>
      </c>
      <c r="N378" t="s">
        <v>4677</v>
      </c>
      <c r="O378" t="s">
        <v>4900</v>
      </c>
      <c r="P378" t="s">
        <v>5135</v>
      </c>
      <c r="R378" t="s">
        <v>5411</v>
      </c>
      <c r="S378" t="s">
        <v>2830</v>
      </c>
      <c r="AB378" s="1"/>
      <c r="AE378" t="s">
        <v>5894</v>
      </c>
      <c r="AF378" t="s">
        <v>5982</v>
      </c>
      <c r="AG378" t="s">
        <v>5988</v>
      </c>
    </row>
    <row r="379" spans="1:33" x14ac:dyDescent="0.3">
      <c r="A379" s="3">
        <v>423</v>
      </c>
      <c r="B379" s="3" t="s">
        <v>3157</v>
      </c>
      <c r="C379" t="s">
        <v>3284</v>
      </c>
      <c r="D379" t="s">
        <v>3629</v>
      </c>
      <c r="F379" t="s">
        <v>3954</v>
      </c>
      <c r="G379" s="1"/>
      <c r="H379">
        <v>2020</v>
      </c>
      <c r="I379" t="s">
        <v>4180</v>
      </c>
      <c r="J379" t="s">
        <v>2830</v>
      </c>
      <c r="M379" t="s">
        <v>4417</v>
      </c>
      <c r="N379" t="s">
        <v>4734</v>
      </c>
      <c r="O379" t="s">
        <v>2830</v>
      </c>
      <c r="P379" t="s">
        <v>5136</v>
      </c>
      <c r="R379" t="s">
        <v>5412</v>
      </c>
      <c r="S379" t="s">
        <v>5779</v>
      </c>
      <c r="AB379" s="1"/>
      <c r="AE379" t="s">
        <v>5900</v>
      </c>
      <c r="AF379" t="s">
        <v>5981</v>
      </c>
      <c r="AG379" t="s">
        <v>5988</v>
      </c>
    </row>
    <row r="380" spans="1:33" x14ac:dyDescent="0.3">
      <c r="A380" s="4">
        <v>424</v>
      </c>
      <c r="B380" s="6" t="s">
        <v>3157</v>
      </c>
      <c r="C380" t="s">
        <v>3285</v>
      </c>
      <c r="D380" t="s">
        <v>3630</v>
      </c>
      <c r="F380" t="s">
        <v>3880</v>
      </c>
      <c r="G380" s="1"/>
      <c r="H380">
        <v>2020</v>
      </c>
      <c r="I380" t="s">
        <v>4181</v>
      </c>
      <c r="J380" t="s">
        <v>2830</v>
      </c>
      <c r="K380">
        <v>41</v>
      </c>
      <c r="L380">
        <v>54</v>
      </c>
      <c r="M380" t="s">
        <v>4418</v>
      </c>
      <c r="N380" t="s">
        <v>4691</v>
      </c>
      <c r="O380" t="s">
        <v>4901</v>
      </c>
      <c r="P380" t="s">
        <v>5137</v>
      </c>
      <c r="R380" t="s">
        <v>5413</v>
      </c>
      <c r="S380" t="s">
        <v>5780</v>
      </c>
      <c r="AB380" s="1"/>
      <c r="AE380" t="s">
        <v>5894</v>
      </c>
      <c r="AF380" t="s">
        <v>5982</v>
      </c>
      <c r="AG380" t="s">
        <v>5988</v>
      </c>
    </row>
    <row r="381" spans="1:33" x14ac:dyDescent="0.3">
      <c r="A381" s="3">
        <v>425</v>
      </c>
      <c r="B381" s="3" t="s">
        <v>3157</v>
      </c>
      <c r="C381" t="s">
        <v>3286</v>
      </c>
      <c r="D381" t="s">
        <v>3631</v>
      </c>
      <c r="F381" t="s">
        <v>3955</v>
      </c>
      <c r="G381" s="1"/>
      <c r="H381">
        <v>2020</v>
      </c>
      <c r="I381" t="s">
        <v>2830</v>
      </c>
      <c r="J381" t="s">
        <v>2830</v>
      </c>
      <c r="K381">
        <v>321</v>
      </c>
      <c r="L381">
        <v>334</v>
      </c>
      <c r="M381" t="s">
        <v>4419</v>
      </c>
      <c r="N381" t="s">
        <v>2830</v>
      </c>
      <c r="O381" t="s">
        <v>4902</v>
      </c>
      <c r="P381" t="s">
        <v>2830</v>
      </c>
      <c r="R381" t="s">
        <v>5414</v>
      </c>
      <c r="S381" t="s">
        <v>2830</v>
      </c>
      <c r="AB381" s="1"/>
      <c r="AE381" t="s">
        <v>5935</v>
      </c>
      <c r="AF381" t="s">
        <v>5982</v>
      </c>
      <c r="AG381" t="s">
        <v>5988</v>
      </c>
    </row>
    <row r="382" spans="1:33" x14ac:dyDescent="0.3">
      <c r="A382" s="4">
        <v>426</v>
      </c>
      <c r="B382" s="6" t="s">
        <v>3157</v>
      </c>
      <c r="C382" t="s">
        <v>3287</v>
      </c>
      <c r="D382" t="s">
        <v>3518</v>
      </c>
      <c r="F382" t="s">
        <v>3923</v>
      </c>
      <c r="G382" s="1"/>
      <c r="H382">
        <v>2020</v>
      </c>
      <c r="I382" t="s">
        <v>4182</v>
      </c>
      <c r="J382" t="s">
        <v>2830</v>
      </c>
      <c r="M382" t="s">
        <v>4420</v>
      </c>
      <c r="N382" t="s">
        <v>4715</v>
      </c>
      <c r="O382" t="s">
        <v>4903</v>
      </c>
      <c r="P382" t="s">
        <v>2830</v>
      </c>
      <c r="R382" t="s">
        <v>5415</v>
      </c>
      <c r="S382" t="s">
        <v>2830</v>
      </c>
      <c r="AB382" s="1"/>
      <c r="AE382" t="s">
        <v>5936</v>
      </c>
      <c r="AF382" t="s">
        <v>5983</v>
      </c>
      <c r="AG382" t="s">
        <v>5988</v>
      </c>
    </row>
    <row r="383" spans="1:33" x14ac:dyDescent="0.3">
      <c r="A383" s="3">
        <v>427</v>
      </c>
      <c r="B383" s="3" t="s">
        <v>3157</v>
      </c>
      <c r="C383" t="s">
        <v>3288</v>
      </c>
      <c r="D383" t="s">
        <v>3632</v>
      </c>
      <c r="F383" t="s">
        <v>3956</v>
      </c>
      <c r="G383" s="1"/>
      <c r="H383">
        <v>2019</v>
      </c>
      <c r="I383" t="s">
        <v>2830</v>
      </c>
      <c r="J383" t="s">
        <v>2830</v>
      </c>
      <c r="K383">
        <v>150</v>
      </c>
      <c r="L383">
        <v>155</v>
      </c>
      <c r="M383" t="s">
        <v>4421</v>
      </c>
      <c r="N383" t="s">
        <v>2830</v>
      </c>
      <c r="O383" t="s">
        <v>4904</v>
      </c>
      <c r="P383" t="s">
        <v>273</v>
      </c>
      <c r="R383" t="s">
        <v>5416</v>
      </c>
      <c r="S383" t="s">
        <v>5781</v>
      </c>
      <c r="AB383" s="1"/>
      <c r="AE383" t="s">
        <v>5897</v>
      </c>
      <c r="AF383" t="s">
        <v>5982</v>
      </c>
      <c r="AG383" t="s">
        <v>5988</v>
      </c>
    </row>
    <row r="384" spans="1:33" x14ac:dyDescent="0.3">
      <c r="A384" s="4">
        <v>428</v>
      </c>
      <c r="B384" s="6" t="s">
        <v>3157</v>
      </c>
      <c r="C384" t="s">
        <v>500</v>
      </c>
      <c r="D384" t="s">
        <v>3633</v>
      </c>
      <c r="F384" t="s">
        <v>503</v>
      </c>
      <c r="G384" s="1"/>
      <c r="H384">
        <v>2019</v>
      </c>
      <c r="I384" t="s">
        <v>2873</v>
      </c>
      <c r="J384" t="s">
        <v>2833</v>
      </c>
      <c r="K384">
        <v>6313</v>
      </c>
      <c r="L384">
        <v>6323</v>
      </c>
      <c r="M384" t="s">
        <v>4422</v>
      </c>
      <c r="N384" t="s">
        <v>4735</v>
      </c>
      <c r="O384" t="s">
        <v>2830</v>
      </c>
      <c r="P384" t="s">
        <v>506</v>
      </c>
      <c r="R384" t="s">
        <v>5417</v>
      </c>
      <c r="S384" t="s">
        <v>5782</v>
      </c>
      <c r="AB384" s="1"/>
      <c r="AE384" t="s">
        <v>5897</v>
      </c>
      <c r="AF384" t="s">
        <v>5981</v>
      </c>
      <c r="AG384" t="s">
        <v>5988</v>
      </c>
    </row>
    <row r="385" spans="1:33" x14ac:dyDescent="0.3">
      <c r="A385" s="3">
        <v>429</v>
      </c>
      <c r="B385" s="3" t="s">
        <v>3157</v>
      </c>
      <c r="C385" t="s">
        <v>3289</v>
      </c>
      <c r="D385" t="s">
        <v>3634</v>
      </c>
      <c r="F385" t="s">
        <v>3927</v>
      </c>
      <c r="G385" s="1"/>
      <c r="H385">
        <v>2019</v>
      </c>
      <c r="I385" t="s">
        <v>2839</v>
      </c>
      <c r="J385" t="s">
        <v>4149</v>
      </c>
      <c r="M385" t="s">
        <v>4423</v>
      </c>
      <c r="N385" t="s">
        <v>4717</v>
      </c>
      <c r="O385" t="s">
        <v>2830</v>
      </c>
      <c r="P385" t="s">
        <v>5138</v>
      </c>
      <c r="R385" t="s">
        <v>5418</v>
      </c>
      <c r="S385" t="s">
        <v>5783</v>
      </c>
      <c r="AB385" s="1"/>
      <c r="AE385" t="s">
        <v>5918</v>
      </c>
      <c r="AF385" t="s">
        <v>5981</v>
      </c>
      <c r="AG385" t="s">
        <v>5988</v>
      </c>
    </row>
    <row r="386" spans="1:33" x14ac:dyDescent="0.3">
      <c r="A386" s="4">
        <v>430</v>
      </c>
      <c r="B386" s="6" t="s">
        <v>3157</v>
      </c>
      <c r="C386" t="s">
        <v>2254</v>
      </c>
      <c r="D386" t="s">
        <v>3635</v>
      </c>
      <c r="F386" t="s">
        <v>3957</v>
      </c>
      <c r="G386" s="1"/>
      <c r="H386">
        <v>2019</v>
      </c>
      <c r="I386" t="s">
        <v>2830</v>
      </c>
      <c r="J386" t="s">
        <v>2830</v>
      </c>
      <c r="K386">
        <v>107</v>
      </c>
      <c r="L386">
        <v>115</v>
      </c>
      <c r="M386" t="s">
        <v>4424</v>
      </c>
      <c r="N386" t="s">
        <v>2830</v>
      </c>
      <c r="O386" t="s">
        <v>4905</v>
      </c>
      <c r="P386" t="s">
        <v>2260</v>
      </c>
      <c r="R386" t="s">
        <v>5419</v>
      </c>
      <c r="S386" t="s">
        <v>5784</v>
      </c>
      <c r="AB386" s="1"/>
      <c r="AE386" t="s">
        <v>5897</v>
      </c>
      <c r="AF386" t="s">
        <v>5982</v>
      </c>
      <c r="AG386" t="s">
        <v>5988</v>
      </c>
    </row>
    <row r="387" spans="1:33" x14ac:dyDescent="0.3">
      <c r="A387" s="3">
        <v>431</v>
      </c>
      <c r="B387" s="3" t="s">
        <v>3157</v>
      </c>
      <c r="C387" t="s">
        <v>3290</v>
      </c>
      <c r="D387" t="s">
        <v>3636</v>
      </c>
      <c r="F387" t="s">
        <v>3958</v>
      </c>
      <c r="G387" s="1"/>
      <c r="H387">
        <v>2019</v>
      </c>
      <c r="I387" t="s">
        <v>2830</v>
      </c>
      <c r="J387" t="s">
        <v>2830</v>
      </c>
      <c r="K387">
        <v>337</v>
      </c>
      <c r="L387">
        <v>350</v>
      </c>
      <c r="M387" t="s">
        <v>4425</v>
      </c>
      <c r="N387" t="s">
        <v>2830</v>
      </c>
      <c r="O387" t="s">
        <v>4906</v>
      </c>
      <c r="P387" t="s">
        <v>784</v>
      </c>
      <c r="R387" t="s">
        <v>5420</v>
      </c>
      <c r="S387" t="s">
        <v>5785</v>
      </c>
      <c r="AB387" s="1"/>
      <c r="AE387" t="s">
        <v>5897</v>
      </c>
      <c r="AF387" t="s">
        <v>5982</v>
      </c>
      <c r="AG387" t="s">
        <v>5988</v>
      </c>
    </row>
    <row r="388" spans="1:33" x14ac:dyDescent="0.3">
      <c r="A388" s="4">
        <v>432</v>
      </c>
      <c r="B388" s="6" t="s">
        <v>3157</v>
      </c>
      <c r="C388" t="s">
        <v>3291</v>
      </c>
      <c r="D388" t="s">
        <v>3637</v>
      </c>
      <c r="F388" t="s">
        <v>3959</v>
      </c>
      <c r="G388" s="1"/>
      <c r="H388">
        <v>2019</v>
      </c>
      <c r="I388" t="s">
        <v>2830</v>
      </c>
      <c r="J388" t="s">
        <v>2830</v>
      </c>
      <c r="K388">
        <v>128</v>
      </c>
      <c r="L388">
        <v>135</v>
      </c>
      <c r="M388" t="s">
        <v>4426</v>
      </c>
      <c r="N388" t="s">
        <v>4736</v>
      </c>
      <c r="O388" t="s">
        <v>4907</v>
      </c>
      <c r="P388" t="s">
        <v>1655</v>
      </c>
      <c r="R388" t="s">
        <v>5421</v>
      </c>
      <c r="S388" t="s">
        <v>5786</v>
      </c>
      <c r="AB388" s="1"/>
      <c r="AE388" t="s">
        <v>5937</v>
      </c>
      <c r="AF388" t="s">
        <v>5982</v>
      </c>
      <c r="AG388" t="s">
        <v>5988</v>
      </c>
    </row>
    <row r="389" spans="1:33" x14ac:dyDescent="0.3">
      <c r="A389" s="3">
        <v>433</v>
      </c>
      <c r="B389" s="3" t="s">
        <v>3157</v>
      </c>
      <c r="C389" t="s">
        <v>3292</v>
      </c>
      <c r="D389" t="s">
        <v>3638</v>
      </c>
      <c r="F389" t="s">
        <v>3960</v>
      </c>
      <c r="G389" s="1"/>
      <c r="H389">
        <v>2019</v>
      </c>
      <c r="I389" t="s">
        <v>4183</v>
      </c>
      <c r="J389" t="s">
        <v>2891</v>
      </c>
      <c r="M389" t="s">
        <v>4427</v>
      </c>
      <c r="N389" t="s">
        <v>4737</v>
      </c>
      <c r="O389" t="s">
        <v>2830</v>
      </c>
      <c r="P389" t="s">
        <v>5139</v>
      </c>
      <c r="R389" t="s">
        <v>5422</v>
      </c>
      <c r="S389" t="s">
        <v>2830</v>
      </c>
      <c r="AB389" s="1"/>
      <c r="AE389" t="s">
        <v>5938</v>
      </c>
      <c r="AF389" t="s">
        <v>5982</v>
      </c>
      <c r="AG389" t="s">
        <v>5988</v>
      </c>
    </row>
    <row r="390" spans="1:33" x14ac:dyDescent="0.3">
      <c r="A390" s="4">
        <v>434</v>
      </c>
      <c r="B390" s="6" t="s">
        <v>3157</v>
      </c>
      <c r="C390" t="s">
        <v>3293</v>
      </c>
      <c r="D390" t="s">
        <v>3639</v>
      </c>
      <c r="F390" t="s">
        <v>3961</v>
      </c>
      <c r="G390" s="1"/>
      <c r="H390">
        <v>2019</v>
      </c>
      <c r="I390" t="s">
        <v>2910</v>
      </c>
      <c r="J390" t="s">
        <v>2830</v>
      </c>
      <c r="M390" t="s">
        <v>4428</v>
      </c>
      <c r="N390" t="s">
        <v>4738</v>
      </c>
      <c r="O390" t="s">
        <v>2830</v>
      </c>
      <c r="P390" t="s">
        <v>5140</v>
      </c>
      <c r="R390" t="s">
        <v>5423</v>
      </c>
      <c r="S390" t="s">
        <v>2830</v>
      </c>
      <c r="AB390" s="1"/>
      <c r="AE390" t="s">
        <v>5939</v>
      </c>
      <c r="AF390" t="s">
        <v>5982</v>
      </c>
      <c r="AG390" t="s">
        <v>5988</v>
      </c>
    </row>
    <row r="391" spans="1:33" x14ac:dyDescent="0.3">
      <c r="A391" s="3">
        <v>435</v>
      </c>
      <c r="B391" s="3" t="s">
        <v>3157</v>
      </c>
      <c r="C391" t="s">
        <v>3294</v>
      </c>
      <c r="D391" t="s">
        <v>3640</v>
      </c>
      <c r="F391" t="s">
        <v>3962</v>
      </c>
      <c r="G391" s="1"/>
      <c r="H391">
        <v>2019</v>
      </c>
      <c r="I391" t="s">
        <v>2830</v>
      </c>
      <c r="J391" t="s">
        <v>2830</v>
      </c>
      <c r="K391">
        <v>2270</v>
      </c>
      <c r="L391">
        <v>2277</v>
      </c>
      <c r="M391" t="s">
        <v>4429</v>
      </c>
      <c r="N391" t="s">
        <v>2830</v>
      </c>
      <c r="O391" t="s">
        <v>4908</v>
      </c>
      <c r="P391" t="s">
        <v>1250</v>
      </c>
      <c r="R391" t="s">
        <v>5424</v>
      </c>
      <c r="S391" t="s">
        <v>5787</v>
      </c>
      <c r="AB391" s="1"/>
      <c r="AE391" t="s">
        <v>5897</v>
      </c>
      <c r="AF391" t="s">
        <v>5982</v>
      </c>
      <c r="AG391" t="s">
        <v>5988</v>
      </c>
    </row>
    <row r="392" spans="1:33" x14ac:dyDescent="0.3">
      <c r="A392" s="4">
        <v>436</v>
      </c>
      <c r="B392" s="6" t="s">
        <v>3157</v>
      </c>
      <c r="C392" t="s">
        <v>1877</v>
      </c>
      <c r="D392" t="s">
        <v>3641</v>
      </c>
      <c r="F392" t="s">
        <v>3963</v>
      </c>
      <c r="G392" s="1"/>
      <c r="H392">
        <v>2019</v>
      </c>
      <c r="I392" t="s">
        <v>2959</v>
      </c>
      <c r="J392" t="s">
        <v>2868</v>
      </c>
      <c r="K392">
        <v>32</v>
      </c>
      <c r="L392">
        <v>37</v>
      </c>
      <c r="M392" t="s">
        <v>4430</v>
      </c>
      <c r="N392" t="s">
        <v>4739</v>
      </c>
      <c r="O392" t="s">
        <v>2830</v>
      </c>
      <c r="P392" t="s">
        <v>1883</v>
      </c>
      <c r="R392" t="s">
        <v>5425</v>
      </c>
      <c r="S392" t="s">
        <v>2830</v>
      </c>
      <c r="AB392" s="1"/>
      <c r="AE392" t="s">
        <v>5897</v>
      </c>
      <c r="AF392" t="s">
        <v>5981</v>
      </c>
      <c r="AG392" t="s">
        <v>5988</v>
      </c>
    </row>
    <row r="393" spans="1:33" x14ac:dyDescent="0.3">
      <c r="A393" s="3">
        <v>437</v>
      </c>
      <c r="B393" s="3" t="s">
        <v>3157</v>
      </c>
      <c r="C393" t="s">
        <v>3295</v>
      </c>
      <c r="D393" t="s">
        <v>3642</v>
      </c>
      <c r="F393" t="s">
        <v>3964</v>
      </c>
      <c r="G393" s="1"/>
      <c r="H393">
        <v>2019</v>
      </c>
      <c r="I393" t="s">
        <v>2830</v>
      </c>
      <c r="J393" t="s">
        <v>2830</v>
      </c>
      <c r="K393">
        <v>194</v>
      </c>
      <c r="L393">
        <v>199</v>
      </c>
      <c r="M393" t="s">
        <v>4431</v>
      </c>
      <c r="N393" t="s">
        <v>2830</v>
      </c>
      <c r="O393" t="s">
        <v>4909</v>
      </c>
      <c r="P393" t="s">
        <v>5141</v>
      </c>
      <c r="R393" t="s">
        <v>5426</v>
      </c>
      <c r="S393" t="s">
        <v>5788</v>
      </c>
      <c r="AB393" s="1"/>
      <c r="AE393" t="s">
        <v>5897</v>
      </c>
      <c r="AF393" t="s">
        <v>5982</v>
      </c>
      <c r="AG393" t="s">
        <v>5988</v>
      </c>
    </row>
    <row r="394" spans="1:33" x14ac:dyDescent="0.3">
      <c r="A394" s="4">
        <v>438</v>
      </c>
      <c r="B394" s="6" t="s">
        <v>3157</v>
      </c>
      <c r="C394" t="s">
        <v>3296</v>
      </c>
      <c r="D394" t="s">
        <v>3643</v>
      </c>
      <c r="F394" t="s">
        <v>3965</v>
      </c>
      <c r="G394" s="1"/>
      <c r="H394">
        <v>2019</v>
      </c>
      <c r="I394" t="s">
        <v>4158</v>
      </c>
      <c r="J394" t="s">
        <v>2833</v>
      </c>
      <c r="M394" t="s">
        <v>4432</v>
      </c>
      <c r="N394" t="s">
        <v>4740</v>
      </c>
      <c r="O394" t="s">
        <v>2830</v>
      </c>
      <c r="P394" t="s">
        <v>5142</v>
      </c>
      <c r="R394" t="s">
        <v>5427</v>
      </c>
      <c r="S394" t="s">
        <v>2830</v>
      </c>
      <c r="AB394" s="1"/>
      <c r="AE394" t="s">
        <v>5940</v>
      </c>
      <c r="AF394" t="s">
        <v>5981</v>
      </c>
      <c r="AG394" t="s">
        <v>5988</v>
      </c>
    </row>
    <row r="395" spans="1:33" x14ac:dyDescent="0.3">
      <c r="A395" s="3">
        <v>439</v>
      </c>
      <c r="B395" s="3" t="s">
        <v>3157</v>
      </c>
      <c r="C395" t="s">
        <v>563</v>
      </c>
      <c r="D395" t="s">
        <v>3644</v>
      </c>
      <c r="F395" t="s">
        <v>3966</v>
      </c>
      <c r="G395" s="1"/>
      <c r="H395">
        <v>2019</v>
      </c>
      <c r="I395" t="s">
        <v>2830</v>
      </c>
      <c r="J395" t="s">
        <v>2830</v>
      </c>
      <c r="K395">
        <v>121</v>
      </c>
      <c r="L395">
        <v>130</v>
      </c>
      <c r="M395" t="s">
        <v>4433</v>
      </c>
      <c r="N395" t="s">
        <v>2830</v>
      </c>
      <c r="O395" t="s">
        <v>4910</v>
      </c>
      <c r="P395" t="s">
        <v>569</v>
      </c>
      <c r="R395" t="s">
        <v>5428</v>
      </c>
      <c r="S395" t="s">
        <v>5789</v>
      </c>
      <c r="AB395" s="1"/>
      <c r="AE395" t="s">
        <v>5897</v>
      </c>
      <c r="AF395" t="s">
        <v>5982</v>
      </c>
      <c r="AG395" t="s">
        <v>5988</v>
      </c>
    </row>
    <row r="396" spans="1:33" x14ac:dyDescent="0.3">
      <c r="A396" s="4">
        <v>440</v>
      </c>
      <c r="B396" s="6" t="s">
        <v>3157</v>
      </c>
      <c r="C396" t="s">
        <v>3297</v>
      </c>
      <c r="D396" t="s">
        <v>3645</v>
      </c>
      <c r="F396" t="s">
        <v>3967</v>
      </c>
      <c r="G396" s="1"/>
      <c r="H396">
        <v>2019</v>
      </c>
      <c r="I396" t="s">
        <v>2830</v>
      </c>
      <c r="J396" t="s">
        <v>2830</v>
      </c>
      <c r="K396">
        <v>132</v>
      </c>
      <c r="L396">
        <v>136</v>
      </c>
      <c r="M396" t="s">
        <v>4434</v>
      </c>
      <c r="N396" t="s">
        <v>2830</v>
      </c>
      <c r="O396" t="s">
        <v>4911</v>
      </c>
      <c r="P396" t="s">
        <v>5143</v>
      </c>
      <c r="R396" t="s">
        <v>5429</v>
      </c>
      <c r="S396" t="s">
        <v>5790</v>
      </c>
      <c r="AB396" s="1"/>
      <c r="AE396" t="s">
        <v>5897</v>
      </c>
      <c r="AF396" t="s">
        <v>5982</v>
      </c>
      <c r="AG396" t="s">
        <v>5988</v>
      </c>
    </row>
    <row r="397" spans="1:33" x14ac:dyDescent="0.3">
      <c r="A397" s="3">
        <v>441</v>
      </c>
      <c r="B397" s="3" t="s">
        <v>3157</v>
      </c>
      <c r="C397" t="s">
        <v>3298</v>
      </c>
      <c r="D397" t="s">
        <v>3646</v>
      </c>
      <c r="F397" t="s">
        <v>3932</v>
      </c>
      <c r="G397" s="1"/>
      <c r="H397">
        <v>2019</v>
      </c>
      <c r="I397" t="s">
        <v>2945</v>
      </c>
      <c r="J397" t="s">
        <v>2830</v>
      </c>
      <c r="K397">
        <v>18</v>
      </c>
      <c r="L397">
        <v>32</v>
      </c>
      <c r="M397" t="s">
        <v>4435</v>
      </c>
      <c r="N397" t="s">
        <v>4721</v>
      </c>
      <c r="O397" t="s">
        <v>2830</v>
      </c>
      <c r="P397" t="s">
        <v>5144</v>
      </c>
      <c r="R397" t="s">
        <v>5430</v>
      </c>
      <c r="S397" t="s">
        <v>5791</v>
      </c>
      <c r="AB397" s="1"/>
      <c r="AE397" t="s">
        <v>5899</v>
      </c>
      <c r="AF397" t="s">
        <v>5981</v>
      </c>
      <c r="AG397" t="s">
        <v>5988</v>
      </c>
    </row>
    <row r="398" spans="1:33" x14ac:dyDescent="0.3">
      <c r="A398" s="4">
        <v>442</v>
      </c>
      <c r="B398" s="6" t="s">
        <v>3157</v>
      </c>
      <c r="C398" t="s">
        <v>3299</v>
      </c>
      <c r="D398" t="s">
        <v>3647</v>
      </c>
      <c r="F398" t="s">
        <v>3968</v>
      </c>
      <c r="G398" s="1"/>
      <c r="H398">
        <v>2019</v>
      </c>
      <c r="I398" t="s">
        <v>2863</v>
      </c>
      <c r="J398" t="s">
        <v>2830</v>
      </c>
      <c r="K398">
        <v>48</v>
      </c>
      <c r="L398">
        <v>68</v>
      </c>
      <c r="M398" t="s">
        <v>4436</v>
      </c>
      <c r="N398" t="s">
        <v>4741</v>
      </c>
      <c r="O398" t="s">
        <v>2830</v>
      </c>
      <c r="P398" t="s">
        <v>5145</v>
      </c>
      <c r="R398" t="s">
        <v>5431</v>
      </c>
      <c r="S398" t="s">
        <v>5792</v>
      </c>
      <c r="AB398" s="1"/>
      <c r="AE398" t="s">
        <v>5899</v>
      </c>
      <c r="AF398" t="s">
        <v>5981</v>
      </c>
      <c r="AG398" t="s">
        <v>5988</v>
      </c>
    </row>
    <row r="399" spans="1:33" x14ac:dyDescent="0.3">
      <c r="A399" s="3">
        <v>443</v>
      </c>
      <c r="B399" s="3" t="s">
        <v>3157</v>
      </c>
      <c r="C399" t="s">
        <v>575</v>
      </c>
      <c r="D399" t="s">
        <v>3648</v>
      </c>
      <c r="F399" t="s">
        <v>3969</v>
      </c>
      <c r="G399" s="1"/>
      <c r="H399">
        <v>2019</v>
      </c>
      <c r="I399" t="s">
        <v>2830</v>
      </c>
      <c r="J399" t="s">
        <v>2830</v>
      </c>
      <c r="K399">
        <v>781</v>
      </c>
      <c r="L399">
        <v>788</v>
      </c>
      <c r="M399" t="s">
        <v>4437</v>
      </c>
      <c r="N399" t="s">
        <v>2830</v>
      </c>
      <c r="O399" t="s">
        <v>4912</v>
      </c>
      <c r="P399" t="s">
        <v>581</v>
      </c>
      <c r="R399" t="s">
        <v>5432</v>
      </c>
      <c r="S399" t="s">
        <v>5793</v>
      </c>
      <c r="AB399" s="1"/>
      <c r="AE399" t="s">
        <v>5897</v>
      </c>
      <c r="AF399" t="s">
        <v>5982</v>
      </c>
      <c r="AG399" t="s">
        <v>5988</v>
      </c>
    </row>
    <row r="400" spans="1:33" x14ac:dyDescent="0.3">
      <c r="A400" s="4">
        <v>444</v>
      </c>
      <c r="B400" s="6" t="s">
        <v>3157</v>
      </c>
      <c r="C400" t="s">
        <v>981</v>
      </c>
      <c r="D400" t="s">
        <v>3649</v>
      </c>
      <c r="F400" t="s">
        <v>3969</v>
      </c>
      <c r="G400" s="1"/>
      <c r="H400">
        <v>2019</v>
      </c>
      <c r="I400" t="s">
        <v>2830</v>
      </c>
      <c r="J400" t="s">
        <v>2830</v>
      </c>
      <c r="K400">
        <v>1177</v>
      </c>
      <c r="L400">
        <v>1182</v>
      </c>
      <c r="M400" t="s">
        <v>4438</v>
      </c>
      <c r="N400" t="s">
        <v>2830</v>
      </c>
      <c r="O400" t="s">
        <v>4912</v>
      </c>
      <c r="P400" t="s">
        <v>985</v>
      </c>
      <c r="R400" t="s">
        <v>5433</v>
      </c>
      <c r="S400" t="s">
        <v>5794</v>
      </c>
      <c r="AB400" s="1"/>
      <c r="AE400" t="s">
        <v>5897</v>
      </c>
      <c r="AF400" t="s">
        <v>5982</v>
      </c>
      <c r="AG400" t="s">
        <v>5988</v>
      </c>
    </row>
    <row r="401" spans="1:33" x14ac:dyDescent="0.3">
      <c r="A401" s="3">
        <v>445</v>
      </c>
      <c r="B401" s="3" t="s">
        <v>3157</v>
      </c>
      <c r="C401" t="s">
        <v>3300</v>
      </c>
      <c r="D401" t="s">
        <v>3650</v>
      </c>
      <c r="F401" t="s">
        <v>3970</v>
      </c>
      <c r="G401" s="1"/>
      <c r="H401">
        <v>2019</v>
      </c>
      <c r="I401" t="s">
        <v>2830</v>
      </c>
      <c r="J401" t="s">
        <v>2830</v>
      </c>
      <c r="K401">
        <v>1</v>
      </c>
      <c r="L401">
        <v>473</v>
      </c>
      <c r="M401" t="s">
        <v>4439</v>
      </c>
      <c r="N401" t="s">
        <v>2830</v>
      </c>
      <c r="O401" t="s">
        <v>4913</v>
      </c>
      <c r="P401" t="s">
        <v>5146</v>
      </c>
      <c r="R401" t="s">
        <v>5434</v>
      </c>
      <c r="S401" t="s">
        <v>2830</v>
      </c>
      <c r="AB401" s="1"/>
      <c r="AE401" t="s">
        <v>5941</v>
      </c>
      <c r="AF401" t="s">
        <v>5986</v>
      </c>
      <c r="AG401" t="s">
        <v>5988</v>
      </c>
    </row>
    <row r="402" spans="1:33" x14ac:dyDescent="0.3">
      <c r="A402" s="4">
        <v>446</v>
      </c>
      <c r="B402" s="6" t="s">
        <v>3157</v>
      </c>
      <c r="C402" t="s">
        <v>3301</v>
      </c>
      <c r="D402" t="s">
        <v>3651</v>
      </c>
      <c r="F402" t="s">
        <v>3971</v>
      </c>
      <c r="G402" s="1"/>
      <c r="H402">
        <v>2019</v>
      </c>
      <c r="I402" t="s">
        <v>2830</v>
      </c>
      <c r="J402" t="s">
        <v>2830</v>
      </c>
      <c r="M402" t="s">
        <v>4440</v>
      </c>
      <c r="N402" t="s">
        <v>2830</v>
      </c>
      <c r="O402" t="s">
        <v>4914</v>
      </c>
      <c r="P402" t="s">
        <v>5147</v>
      </c>
      <c r="R402" t="s">
        <v>5435</v>
      </c>
      <c r="S402" t="s">
        <v>5795</v>
      </c>
      <c r="AB402" s="1"/>
      <c r="AE402" t="s">
        <v>5912</v>
      </c>
      <c r="AF402" t="s">
        <v>5982</v>
      </c>
      <c r="AG402" t="s">
        <v>5988</v>
      </c>
    </row>
    <row r="403" spans="1:33" x14ac:dyDescent="0.3">
      <c r="A403" s="3">
        <v>447</v>
      </c>
      <c r="B403" s="3" t="s">
        <v>3157</v>
      </c>
      <c r="C403" t="s">
        <v>3302</v>
      </c>
      <c r="D403" t="s">
        <v>3652</v>
      </c>
      <c r="F403" t="s">
        <v>3972</v>
      </c>
      <c r="G403" s="1"/>
      <c r="H403">
        <v>2019</v>
      </c>
      <c r="I403" t="s">
        <v>4184</v>
      </c>
      <c r="J403" t="s">
        <v>2830</v>
      </c>
      <c r="K403">
        <v>473</v>
      </c>
      <c r="L403">
        <v>492</v>
      </c>
      <c r="M403" t="s">
        <v>4441</v>
      </c>
      <c r="N403" t="s">
        <v>2830</v>
      </c>
      <c r="O403" t="s">
        <v>4915</v>
      </c>
      <c r="P403" t="s">
        <v>5148</v>
      </c>
      <c r="R403" t="s">
        <v>5436</v>
      </c>
      <c r="S403" t="s">
        <v>5796</v>
      </c>
      <c r="AB403" s="1"/>
      <c r="AE403" t="s">
        <v>5923</v>
      </c>
      <c r="AF403" t="s">
        <v>5984</v>
      </c>
      <c r="AG403" t="s">
        <v>5988</v>
      </c>
    </row>
    <row r="404" spans="1:33" x14ac:dyDescent="0.3">
      <c r="A404" s="4">
        <v>448</v>
      </c>
      <c r="B404" s="6" t="s">
        <v>3157</v>
      </c>
      <c r="C404" t="s">
        <v>2682</v>
      </c>
      <c r="D404" t="s">
        <v>3653</v>
      </c>
      <c r="F404" t="s">
        <v>146</v>
      </c>
      <c r="G404" s="1"/>
      <c r="H404">
        <v>2019</v>
      </c>
      <c r="I404" t="s">
        <v>2887</v>
      </c>
      <c r="J404" t="s">
        <v>2830</v>
      </c>
      <c r="K404">
        <v>169657</v>
      </c>
      <c r="L404">
        <v>169676</v>
      </c>
      <c r="M404" t="s">
        <v>4442</v>
      </c>
      <c r="N404" t="s">
        <v>4680</v>
      </c>
      <c r="O404" t="s">
        <v>2830</v>
      </c>
      <c r="P404" t="s">
        <v>2686</v>
      </c>
      <c r="R404" t="s">
        <v>5437</v>
      </c>
      <c r="S404" t="s">
        <v>5797</v>
      </c>
      <c r="AB404" s="1"/>
      <c r="AE404" t="s">
        <v>5897</v>
      </c>
      <c r="AF404" t="s">
        <v>5981</v>
      </c>
      <c r="AG404" t="s">
        <v>5988</v>
      </c>
    </row>
    <row r="405" spans="1:33" x14ac:dyDescent="0.3">
      <c r="A405" s="3">
        <v>449</v>
      </c>
      <c r="B405" s="3" t="s">
        <v>3157</v>
      </c>
      <c r="C405" t="s">
        <v>3303</v>
      </c>
      <c r="D405" t="s">
        <v>3654</v>
      </c>
      <c r="F405" t="s">
        <v>3864</v>
      </c>
      <c r="G405" s="1"/>
      <c r="H405">
        <v>2019</v>
      </c>
      <c r="I405" t="s">
        <v>4185</v>
      </c>
      <c r="J405" t="s">
        <v>2830</v>
      </c>
      <c r="K405">
        <v>63</v>
      </c>
      <c r="L405">
        <v>78</v>
      </c>
      <c r="M405" t="s">
        <v>4443</v>
      </c>
      <c r="N405" t="s">
        <v>4677</v>
      </c>
      <c r="O405" t="s">
        <v>4916</v>
      </c>
      <c r="P405" t="s">
        <v>5149</v>
      </c>
      <c r="R405" t="s">
        <v>5438</v>
      </c>
      <c r="S405" t="s">
        <v>5798</v>
      </c>
      <c r="AB405" s="1"/>
      <c r="AE405" t="s">
        <v>5894</v>
      </c>
      <c r="AF405" t="s">
        <v>5982</v>
      </c>
      <c r="AG405" t="s">
        <v>5988</v>
      </c>
    </row>
    <row r="406" spans="1:33" x14ac:dyDescent="0.3">
      <c r="A406" s="4">
        <v>450</v>
      </c>
      <c r="B406" s="6" t="s">
        <v>3157</v>
      </c>
      <c r="C406" t="s">
        <v>3304</v>
      </c>
      <c r="D406" t="s">
        <v>3655</v>
      </c>
      <c r="F406" t="s">
        <v>3973</v>
      </c>
      <c r="G406" s="1"/>
      <c r="H406">
        <v>2019</v>
      </c>
      <c r="I406" t="s">
        <v>2830</v>
      </c>
      <c r="J406" t="s">
        <v>2830</v>
      </c>
      <c r="K406">
        <v>313</v>
      </c>
      <c r="L406">
        <v>326</v>
      </c>
      <c r="M406" t="s">
        <v>4444</v>
      </c>
      <c r="N406" t="s">
        <v>2830</v>
      </c>
      <c r="O406" t="s">
        <v>4917</v>
      </c>
      <c r="P406" t="s">
        <v>2830</v>
      </c>
      <c r="R406" t="s">
        <v>5439</v>
      </c>
      <c r="S406" t="s">
        <v>2830</v>
      </c>
      <c r="AB406" s="1"/>
      <c r="AE406" t="s">
        <v>5935</v>
      </c>
      <c r="AF406" t="s">
        <v>5982</v>
      </c>
      <c r="AG406" t="s">
        <v>5988</v>
      </c>
    </row>
    <row r="407" spans="1:33" x14ac:dyDescent="0.3">
      <c r="A407" s="3">
        <v>451</v>
      </c>
      <c r="B407" s="3" t="s">
        <v>3157</v>
      </c>
      <c r="C407" t="s">
        <v>3305</v>
      </c>
      <c r="D407" t="s">
        <v>3656</v>
      </c>
      <c r="F407" t="s">
        <v>3974</v>
      </c>
      <c r="G407" s="1"/>
      <c r="H407">
        <v>2019</v>
      </c>
      <c r="I407" t="s">
        <v>2887</v>
      </c>
      <c r="J407" t="s">
        <v>2869</v>
      </c>
      <c r="K407">
        <v>171</v>
      </c>
      <c r="L407">
        <v>184</v>
      </c>
      <c r="M407" t="s">
        <v>4445</v>
      </c>
      <c r="N407" t="s">
        <v>4742</v>
      </c>
      <c r="O407" t="s">
        <v>2830</v>
      </c>
      <c r="P407" t="s">
        <v>5150</v>
      </c>
      <c r="R407" t="s">
        <v>5440</v>
      </c>
      <c r="S407" t="s">
        <v>5799</v>
      </c>
      <c r="AB407" s="1"/>
      <c r="AE407" t="s">
        <v>5942</v>
      </c>
      <c r="AF407" t="s">
        <v>5981</v>
      </c>
      <c r="AG407" t="s">
        <v>5988</v>
      </c>
    </row>
    <row r="408" spans="1:33" x14ac:dyDescent="0.3">
      <c r="A408" s="4">
        <v>452</v>
      </c>
      <c r="B408" s="6" t="s">
        <v>3157</v>
      </c>
      <c r="C408" t="s">
        <v>3306</v>
      </c>
      <c r="D408" t="s">
        <v>3657</v>
      </c>
      <c r="F408" t="s">
        <v>3975</v>
      </c>
      <c r="G408" s="1"/>
      <c r="H408">
        <v>2019</v>
      </c>
      <c r="I408" t="s">
        <v>4186</v>
      </c>
      <c r="J408" t="s">
        <v>2883</v>
      </c>
      <c r="K408">
        <v>925</v>
      </c>
      <c r="L408">
        <v>945</v>
      </c>
      <c r="M408" t="s">
        <v>4446</v>
      </c>
      <c r="N408" t="s">
        <v>4743</v>
      </c>
      <c r="O408" t="s">
        <v>2830</v>
      </c>
      <c r="P408" t="s">
        <v>2830</v>
      </c>
      <c r="R408" t="s">
        <v>5441</v>
      </c>
      <c r="S408" t="s">
        <v>5800</v>
      </c>
      <c r="AB408" s="1"/>
      <c r="AE408" t="s">
        <v>5943</v>
      </c>
      <c r="AF408" t="s">
        <v>5981</v>
      </c>
      <c r="AG408" t="s">
        <v>5988</v>
      </c>
    </row>
    <row r="409" spans="1:33" x14ac:dyDescent="0.3">
      <c r="A409" s="3">
        <v>453</v>
      </c>
      <c r="B409" s="3" t="s">
        <v>3157</v>
      </c>
      <c r="C409" t="s">
        <v>3307</v>
      </c>
      <c r="D409" t="s">
        <v>3658</v>
      </c>
      <c r="F409" t="s">
        <v>3870</v>
      </c>
      <c r="G409" s="1"/>
      <c r="H409">
        <v>2019</v>
      </c>
      <c r="I409" t="s">
        <v>4187</v>
      </c>
      <c r="J409" t="s">
        <v>2830</v>
      </c>
      <c r="M409" t="s">
        <v>4447</v>
      </c>
      <c r="N409" t="s">
        <v>2830</v>
      </c>
      <c r="O409" t="s">
        <v>4918</v>
      </c>
      <c r="P409" t="s">
        <v>5151</v>
      </c>
      <c r="R409" t="s">
        <v>5442</v>
      </c>
      <c r="S409" t="s">
        <v>2830</v>
      </c>
      <c r="AB409" s="1"/>
      <c r="AE409" t="s">
        <v>5903</v>
      </c>
      <c r="AF409" t="s">
        <v>5982</v>
      </c>
      <c r="AG409" t="s">
        <v>5988</v>
      </c>
    </row>
    <row r="410" spans="1:33" x14ac:dyDescent="0.3">
      <c r="A410" s="4">
        <v>454</v>
      </c>
      <c r="B410" s="6" t="s">
        <v>3157</v>
      </c>
      <c r="C410" t="s">
        <v>3308</v>
      </c>
      <c r="D410" t="s">
        <v>3518</v>
      </c>
      <c r="F410" t="s">
        <v>3976</v>
      </c>
      <c r="G410" s="1"/>
      <c r="H410">
        <v>2019</v>
      </c>
      <c r="I410" t="s">
        <v>4188</v>
      </c>
      <c r="J410" t="s">
        <v>2830</v>
      </c>
      <c r="M410" t="s">
        <v>4448</v>
      </c>
      <c r="N410" t="s">
        <v>4744</v>
      </c>
      <c r="O410" t="s">
        <v>4919</v>
      </c>
      <c r="P410" t="s">
        <v>2830</v>
      </c>
      <c r="R410" t="s">
        <v>5443</v>
      </c>
      <c r="S410" t="s">
        <v>2830</v>
      </c>
      <c r="AB410" s="1"/>
      <c r="AE410" t="s">
        <v>5936</v>
      </c>
      <c r="AF410" t="s">
        <v>5983</v>
      </c>
      <c r="AG410" t="s">
        <v>5988</v>
      </c>
    </row>
    <row r="411" spans="1:33" x14ac:dyDescent="0.3">
      <c r="A411" s="3">
        <v>455</v>
      </c>
      <c r="B411" s="3" t="s">
        <v>3157</v>
      </c>
      <c r="C411" t="s">
        <v>3309</v>
      </c>
      <c r="D411" t="s">
        <v>3659</v>
      </c>
      <c r="F411" t="s">
        <v>3977</v>
      </c>
      <c r="G411" s="1"/>
      <c r="H411">
        <v>2019</v>
      </c>
      <c r="I411" t="s">
        <v>2830</v>
      </c>
      <c r="J411" t="s">
        <v>2830</v>
      </c>
      <c r="K411">
        <v>747</v>
      </c>
      <c r="L411">
        <v>756</v>
      </c>
      <c r="M411" t="s">
        <v>4449</v>
      </c>
      <c r="N411" t="s">
        <v>2830</v>
      </c>
      <c r="O411" t="s">
        <v>4920</v>
      </c>
      <c r="P411" t="s">
        <v>2830</v>
      </c>
      <c r="R411" t="s">
        <v>5444</v>
      </c>
      <c r="S411" t="s">
        <v>5801</v>
      </c>
      <c r="AB411" s="1"/>
      <c r="AE411" t="s">
        <v>5944</v>
      </c>
      <c r="AF411" t="s">
        <v>5982</v>
      </c>
      <c r="AG411" t="s">
        <v>5988</v>
      </c>
    </row>
    <row r="412" spans="1:33" x14ac:dyDescent="0.3">
      <c r="A412" s="4">
        <v>456</v>
      </c>
      <c r="B412" s="6" t="s">
        <v>3157</v>
      </c>
      <c r="C412" t="s">
        <v>3310</v>
      </c>
      <c r="D412" t="s">
        <v>3518</v>
      </c>
      <c r="F412" t="s">
        <v>3864</v>
      </c>
      <c r="G412" s="1"/>
      <c r="H412">
        <v>2019</v>
      </c>
      <c r="I412" t="s">
        <v>4189</v>
      </c>
      <c r="J412" t="s">
        <v>2830</v>
      </c>
      <c r="M412" t="s">
        <v>4450</v>
      </c>
      <c r="N412" t="s">
        <v>4677</v>
      </c>
      <c r="O412" t="s">
        <v>4921</v>
      </c>
      <c r="P412" t="s">
        <v>2830</v>
      </c>
      <c r="R412" t="s">
        <v>5445</v>
      </c>
      <c r="S412" t="s">
        <v>2830</v>
      </c>
      <c r="AB412" s="1"/>
      <c r="AE412" t="s">
        <v>5936</v>
      </c>
      <c r="AF412" t="s">
        <v>5983</v>
      </c>
      <c r="AG412" t="s">
        <v>5988</v>
      </c>
    </row>
    <row r="413" spans="1:33" x14ac:dyDescent="0.3">
      <c r="A413" s="3">
        <v>457</v>
      </c>
      <c r="B413" s="3" t="s">
        <v>3157</v>
      </c>
      <c r="C413" t="s">
        <v>648</v>
      </c>
      <c r="D413" t="s">
        <v>3660</v>
      </c>
      <c r="F413" t="s">
        <v>146</v>
      </c>
      <c r="G413" s="1"/>
      <c r="H413">
        <v>2019</v>
      </c>
      <c r="I413" t="s">
        <v>2887</v>
      </c>
      <c r="J413" t="s">
        <v>2830</v>
      </c>
      <c r="K413">
        <v>69422</v>
      </c>
      <c r="L413">
        <v>69433</v>
      </c>
      <c r="M413" t="s">
        <v>4451</v>
      </c>
      <c r="N413" t="s">
        <v>4680</v>
      </c>
      <c r="O413" t="s">
        <v>2830</v>
      </c>
      <c r="P413" t="s">
        <v>652</v>
      </c>
      <c r="R413" t="s">
        <v>5446</v>
      </c>
      <c r="S413" t="s">
        <v>5802</v>
      </c>
      <c r="AB413" s="1"/>
      <c r="AE413" t="s">
        <v>5897</v>
      </c>
      <c r="AF413" t="s">
        <v>5981</v>
      </c>
      <c r="AG413" t="s">
        <v>5988</v>
      </c>
    </row>
    <row r="414" spans="1:33" x14ac:dyDescent="0.3">
      <c r="A414" s="4">
        <v>458</v>
      </c>
      <c r="B414" s="6" t="s">
        <v>3157</v>
      </c>
      <c r="C414" t="s">
        <v>3311</v>
      </c>
      <c r="D414" t="s">
        <v>3661</v>
      </c>
      <c r="F414" t="s">
        <v>3921</v>
      </c>
      <c r="G414" s="1"/>
      <c r="H414">
        <v>2019</v>
      </c>
      <c r="I414" t="s">
        <v>4190</v>
      </c>
      <c r="J414" t="s">
        <v>2830</v>
      </c>
      <c r="K414">
        <v>83</v>
      </c>
      <c r="L414">
        <v>94</v>
      </c>
      <c r="M414" t="s">
        <v>4452</v>
      </c>
      <c r="N414" t="s">
        <v>4713</v>
      </c>
      <c r="O414" t="s">
        <v>4922</v>
      </c>
      <c r="P414" t="s">
        <v>5152</v>
      </c>
      <c r="R414" t="s">
        <v>5447</v>
      </c>
      <c r="S414" t="s">
        <v>5803</v>
      </c>
      <c r="AB414" s="1"/>
      <c r="AE414" t="s">
        <v>5936</v>
      </c>
      <c r="AF414" t="s">
        <v>5982</v>
      </c>
      <c r="AG414" t="s">
        <v>5988</v>
      </c>
    </row>
    <row r="415" spans="1:33" x14ac:dyDescent="0.3">
      <c r="A415" s="3">
        <v>459</v>
      </c>
      <c r="B415" s="3" t="s">
        <v>3157</v>
      </c>
      <c r="C415" t="s">
        <v>1353</v>
      </c>
      <c r="D415" t="s">
        <v>3662</v>
      </c>
      <c r="F415" t="s">
        <v>146</v>
      </c>
      <c r="G415" s="1"/>
      <c r="H415">
        <v>2019</v>
      </c>
      <c r="I415" t="s">
        <v>2887</v>
      </c>
      <c r="J415" t="s">
        <v>2830</v>
      </c>
      <c r="K415">
        <v>24788</v>
      </c>
      <c r="L415">
        <v>24805</v>
      </c>
      <c r="M415" t="s">
        <v>4453</v>
      </c>
      <c r="N415" t="s">
        <v>4680</v>
      </c>
      <c r="O415" t="s">
        <v>2830</v>
      </c>
      <c r="P415" t="s">
        <v>1357</v>
      </c>
      <c r="R415" t="s">
        <v>5448</v>
      </c>
      <c r="S415" t="s">
        <v>5804</v>
      </c>
      <c r="AB415" s="1"/>
      <c r="AE415" t="s">
        <v>5897</v>
      </c>
      <c r="AF415" t="s">
        <v>5981</v>
      </c>
      <c r="AG415" t="s">
        <v>5988</v>
      </c>
    </row>
    <row r="416" spans="1:33" x14ac:dyDescent="0.3">
      <c r="A416" s="4">
        <v>460</v>
      </c>
      <c r="B416" s="6" t="s">
        <v>3157</v>
      </c>
      <c r="C416" t="s">
        <v>3312</v>
      </c>
      <c r="D416" t="s">
        <v>3663</v>
      </c>
      <c r="F416" t="s">
        <v>3864</v>
      </c>
      <c r="G416" s="1"/>
      <c r="H416">
        <v>2019</v>
      </c>
      <c r="I416" t="s">
        <v>4191</v>
      </c>
      <c r="J416" t="s">
        <v>2830</v>
      </c>
      <c r="K416">
        <v>461</v>
      </c>
      <c r="L416">
        <v>472</v>
      </c>
      <c r="M416" t="s">
        <v>4454</v>
      </c>
      <c r="N416" t="s">
        <v>4677</v>
      </c>
      <c r="O416" t="s">
        <v>4923</v>
      </c>
      <c r="P416" t="s">
        <v>5153</v>
      </c>
      <c r="R416" t="s">
        <v>5449</v>
      </c>
      <c r="S416" t="s">
        <v>5805</v>
      </c>
      <c r="AB416" s="1"/>
      <c r="AE416" t="s">
        <v>5936</v>
      </c>
      <c r="AF416" t="s">
        <v>5982</v>
      </c>
      <c r="AG416" t="s">
        <v>5988</v>
      </c>
    </row>
    <row r="417" spans="1:33" x14ac:dyDescent="0.3">
      <c r="A417" s="3">
        <v>461</v>
      </c>
      <c r="B417" s="3" t="s">
        <v>3157</v>
      </c>
      <c r="C417" t="s">
        <v>3313</v>
      </c>
      <c r="D417" t="s">
        <v>3664</v>
      </c>
      <c r="F417" t="s">
        <v>3978</v>
      </c>
      <c r="G417" s="1"/>
      <c r="H417">
        <v>2019</v>
      </c>
      <c r="I417" t="s">
        <v>2830</v>
      </c>
      <c r="J417" t="s">
        <v>2830</v>
      </c>
      <c r="M417" t="s">
        <v>4455</v>
      </c>
      <c r="N417" t="s">
        <v>2830</v>
      </c>
      <c r="O417" t="s">
        <v>4924</v>
      </c>
      <c r="P417" t="s">
        <v>2830</v>
      </c>
      <c r="R417" t="s">
        <v>5450</v>
      </c>
      <c r="S417" t="s">
        <v>5806</v>
      </c>
      <c r="AB417" s="1"/>
      <c r="AE417" t="s">
        <v>5912</v>
      </c>
      <c r="AF417" t="s">
        <v>5982</v>
      </c>
      <c r="AG417" t="s">
        <v>5988</v>
      </c>
    </row>
    <row r="418" spans="1:33" x14ac:dyDescent="0.3">
      <c r="A418" s="4">
        <v>462</v>
      </c>
      <c r="B418" s="6" t="s">
        <v>3157</v>
      </c>
      <c r="C418" t="s">
        <v>3314</v>
      </c>
      <c r="D418" t="s">
        <v>3518</v>
      </c>
      <c r="F418" t="s">
        <v>3892</v>
      </c>
      <c r="G418" s="1"/>
      <c r="H418">
        <v>2019</v>
      </c>
      <c r="I418" t="s">
        <v>4192</v>
      </c>
      <c r="J418" t="s">
        <v>2830</v>
      </c>
      <c r="M418" t="s">
        <v>4456</v>
      </c>
      <c r="N418" t="s">
        <v>4700</v>
      </c>
      <c r="O418" t="s">
        <v>4925</v>
      </c>
      <c r="P418" t="s">
        <v>2830</v>
      </c>
      <c r="R418" t="s">
        <v>5451</v>
      </c>
      <c r="S418" t="s">
        <v>2830</v>
      </c>
      <c r="AB418" s="1"/>
      <c r="AE418" t="s">
        <v>5904</v>
      </c>
      <c r="AF418" t="s">
        <v>5983</v>
      </c>
      <c r="AG418" t="s">
        <v>5988</v>
      </c>
    </row>
    <row r="419" spans="1:33" x14ac:dyDescent="0.3">
      <c r="A419" s="3">
        <v>463</v>
      </c>
      <c r="B419" s="3" t="s">
        <v>3157</v>
      </c>
      <c r="C419" t="s">
        <v>3314</v>
      </c>
      <c r="D419" t="s">
        <v>3518</v>
      </c>
      <c r="F419" t="s">
        <v>3892</v>
      </c>
      <c r="G419" s="1"/>
      <c r="H419">
        <v>2019</v>
      </c>
      <c r="I419" t="s">
        <v>2834</v>
      </c>
      <c r="J419" t="s">
        <v>2830</v>
      </c>
      <c r="M419" t="s">
        <v>4456</v>
      </c>
      <c r="N419" t="s">
        <v>4700</v>
      </c>
      <c r="O419" t="s">
        <v>4926</v>
      </c>
      <c r="P419" t="s">
        <v>2830</v>
      </c>
      <c r="R419" t="s">
        <v>5452</v>
      </c>
      <c r="S419" t="s">
        <v>2830</v>
      </c>
      <c r="AB419" s="1"/>
      <c r="AE419" t="s">
        <v>5904</v>
      </c>
      <c r="AF419" t="s">
        <v>5983</v>
      </c>
      <c r="AG419" t="s">
        <v>5988</v>
      </c>
    </row>
    <row r="420" spans="1:33" x14ac:dyDescent="0.3">
      <c r="A420" s="4">
        <v>464</v>
      </c>
      <c r="B420" s="6" t="s">
        <v>3157</v>
      </c>
      <c r="C420" t="s">
        <v>3315</v>
      </c>
      <c r="D420" t="s">
        <v>3665</v>
      </c>
      <c r="F420" t="s">
        <v>3880</v>
      </c>
      <c r="G420" s="1"/>
      <c r="H420">
        <v>2019</v>
      </c>
      <c r="I420" t="s">
        <v>4193</v>
      </c>
      <c r="J420" t="s">
        <v>2830</v>
      </c>
      <c r="K420">
        <v>59</v>
      </c>
      <c r="L420">
        <v>65</v>
      </c>
      <c r="M420" t="s">
        <v>4457</v>
      </c>
      <c r="N420" t="s">
        <v>4691</v>
      </c>
      <c r="O420" t="s">
        <v>4927</v>
      </c>
      <c r="P420" t="s">
        <v>5154</v>
      </c>
      <c r="R420" t="s">
        <v>5453</v>
      </c>
      <c r="S420" t="s">
        <v>5807</v>
      </c>
      <c r="AB420" s="1"/>
      <c r="AE420" t="s">
        <v>5936</v>
      </c>
      <c r="AF420" t="s">
        <v>5982</v>
      </c>
      <c r="AG420" t="s">
        <v>5988</v>
      </c>
    </row>
    <row r="421" spans="1:33" x14ac:dyDescent="0.3">
      <c r="A421" s="3">
        <v>465</v>
      </c>
      <c r="B421" s="3" t="s">
        <v>3157</v>
      </c>
      <c r="C421" t="s">
        <v>3316</v>
      </c>
      <c r="D421" t="s">
        <v>3666</v>
      </c>
      <c r="F421" t="s">
        <v>3979</v>
      </c>
      <c r="G421" s="1"/>
      <c r="H421">
        <v>2018</v>
      </c>
      <c r="I421" t="s">
        <v>2830</v>
      </c>
      <c r="J421" t="s">
        <v>2830</v>
      </c>
      <c r="K421">
        <v>19</v>
      </c>
      <c r="L421">
        <v>28</v>
      </c>
      <c r="M421" t="s">
        <v>4458</v>
      </c>
      <c r="N421" t="s">
        <v>2830</v>
      </c>
      <c r="O421" t="s">
        <v>4928</v>
      </c>
      <c r="P421" t="s">
        <v>2365</v>
      </c>
      <c r="R421" t="s">
        <v>5454</v>
      </c>
      <c r="S421" t="s">
        <v>5808</v>
      </c>
      <c r="AB421" s="1"/>
      <c r="AE421" t="s">
        <v>5897</v>
      </c>
      <c r="AF421" t="s">
        <v>5982</v>
      </c>
      <c r="AG421" t="s">
        <v>5988</v>
      </c>
    </row>
    <row r="422" spans="1:33" x14ac:dyDescent="0.3">
      <c r="A422" s="4">
        <v>466</v>
      </c>
      <c r="B422" s="6" t="s">
        <v>3157</v>
      </c>
      <c r="C422" t="s">
        <v>2428</v>
      </c>
      <c r="D422" t="s">
        <v>3641</v>
      </c>
      <c r="F422" t="s">
        <v>3980</v>
      </c>
      <c r="G422" s="1"/>
      <c r="H422">
        <v>2018</v>
      </c>
      <c r="I422" t="s">
        <v>4194</v>
      </c>
      <c r="J422" t="s">
        <v>2830</v>
      </c>
      <c r="M422" t="s">
        <v>4459</v>
      </c>
      <c r="N422" t="s">
        <v>2830</v>
      </c>
      <c r="O422" t="s">
        <v>4929</v>
      </c>
      <c r="P422" t="s">
        <v>2433</v>
      </c>
      <c r="R422" t="s">
        <v>5455</v>
      </c>
      <c r="S422" t="s">
        <v>5809</v>
      </c>
      <c r="AB422" s="1"/>
      <c r="AE422" t="s">
        <v>5897</v>
      </c>
      <c r="AF422" t="s">
        <v>5982</v>
      </c>
      <c r="AG422" t="s">
        <v>5988</v>
      </c>
    </row>
    <row r="423" spans="1:33" x14ac:dyDescent="0.3">
      <c r="A423" s="3">
        <v>467</v>
      </c>
      <c r="B423" s="3" t="s">
        <v>3157</v>
      </c>
      <c r="C423" t="s">
        <v>3317</v>
      </c>
      <c r="D423" t="s">
        <v>3667</v>
      </c>
      <c r="F423" t="s">
        <v>3981</v>
      </c>
      <c r="G423" s="1"/>
      <c r="H423">
        <v>2018</v>
      </c>
      <c r="I423" t="s">
        <v>2830</v>
      </c>
      <c r="J423" t="s">
        <v>2830</v>
      </c>
      <c r="K423">
        <v>140</v>
      </c>
      <c r="L423">
        <v>143</v>
      </c>
      <c r="M423" t="s">
        <v>4460</v>
      </c>
      <c r="N423" t="s">
        <v>2830</v>
      </c>
      <c r="O423" t="s">
        <v>4930</v>
      </c>
      <c r="P423" t="s">
        <v>346</v>
      </c>
      <c r="R423" t="s">
        <v>5456</v>
      </c>
      <c r="S423" t="s">
        <v>5810</v>
      </c>
      <c r="AB423" s="1"/>
      <c r="AE423" t="s">
        <v>5897</v>
      </c>
      <c r="AF423" t="s">
        <v>5982</v>
      </c>
      <c r="AG423" t="s">
        <v>5988</v>
      </c>
    </row>
    <row r="424" spans="1:33" x14ac:dyDescent="0.3">
      <c r="A424" s="4">
        <v>468</v>
      </c>
      <c r="B424" s="6" t="s">
        <v>3157</v>
      </c>
      <c r="C424" t="s">
        <v>3318</v>
      </c>
      <c r="D424" t="s">
        <v>3668</v>
      </c>
      <c r="F424" t="s">
        <v>3982</v>
      </c>
      <c r="G424" s="1"/>
      <c r="H424">
        <v>2018</v>
      </c>
      <c r="I424" t="s">
        <v>2830</v>
      </c>
      <c r="J424" t="s">
        <v>2830</v>
      </c>
      <c r="K424">
        <v>60</v>
      </c>
      <c r="L424">
        <v>70</v>
      </c>
      <c r="M424" t="s">
        <v>4461</v>
      </c>
      <c r="N424" t="s">
        <v>2830</v>
      </c>
      <c r="O424" t="s">
        <v>4931</v>
      </c>
      <c r="P424" t="s">
        <v>5155</v>
      </c>
      <c r="R424" t="s">
        <v>5457</v>
      </c>
      <c r="S424" t="s">
        <v>5811</v>
      </c>
      <c r="AB424" s="1"/>
      <c r="AE424" t="s">
        <v>5898</v>
      </c>
      <c r="AF424" t="s">
        <v>5982</v>
      </c>
      <c r="AG424" t="s">
        <v>5988</v>
      </c>
    </row>
    <row r="425" spans="1:33" x14ac:dyDescent="0.3">
      <c r="A425" s="3">
        <v>469</v>
      </c>
      <c r="B425" s="3" t="s">
        <v>3157</v>
      </c>
      <c r="C425" t="s">
        <v>3319</v>
      </c>
      <c r="D425" t="s">
        <v>3669</v>
      </c>
      <c r="F425" t="s">
        <v>3983</v>
      </c>
      <c r="G425" s="1"/>
      <c r="H425">
        <v>2018</v>
      </c>
      <c r="I425" t="s">
        <v>2830</v>
      </c>
      <c r="J425" t="s">
        <v>2830</v>
      </c>
      <c r="K425">
        <v>159</v>
      </c>
      <c r="L425">
        <v>165</v>
      </c>
      <c r="M425" t="s">
        <v>4462</v>
      </c>
      <c r="N425" t="s">
        <v>2830</v>
      </c>
      <c r="O425" t="s">
        <v>4932</v>
      </c>
      <c r="P425" t="s">
        <v>845</v>
      </c>
      <c r="R425" t="s">
        <v>5458</v>
      </c>
      <c r="S425" t="s">
        <v>5812</v>
      </c>
      <c r="AB425" s="1"/>
      <c r="AE425" t="s">
        <v>5897</v>
      </c>
      <c r="AF425" t="s">
        <v>5982</v>
      </c>
      <c r="AG425" t="s">
        <v>5988</v>
      </c>
    </row>
    <row r="426" spans="1:33" x14ac:dyDescent="0.3">
      <c r="A426" s="4">
        <v>470</v>
      </c>
      <c r="B426" s="6" t="s">
        <v>3157</v>
      </c>
      <c r="C426" t="s">
        <v>3320</v>
      </c>
      <c r="D426" t="s">
        <v>3670</v>
      </c>
      <c r="F426" t="s">
        <v>3984</v>
      </c>
      <c r="G426" s="1"/>
      <c r="H426">
        <v>2018</v>
      </c>
      <c r="I426" t="s">
        <v>2830</v>
      </c>
      <c r="J426" t="s">
        <v>2830</v>
      </c>
      <c r="K426">
        <v>1131</v>
      </c>
      <c r="L426">
        <v>1138</v>
      </c>
      <c r="M426" t="s">
        <v>4463</v>
      </c>
      <c r="N426" t="s">
        <v>2830</v>
      </c>
      <c r="O426" t="s">
        <v>4933</v>
      </c>
      <c r="P426" t="s">
        <v>1738</v>
      </c>
      <c r="R426" t="s">
        <v>5459</v>
      </c>
      <c r="S426" t="s">
        <v>5813</v>
      </c>
      <c r="AB426" s="1"/>
      <c r="AE426" t="s">
        <v>5897</v>
      </c>
      <c r="AF426" t="s">
        <v>5982</v>
      </c>
      <c r="AG426" t="s">
        <v>5988</v>
      </c>
    </row>
    <row r="427" spans="1:33" x14ac:dyDescent="0.3">
      <c r="A427" s="3">
        <v>471</v>
      </c>
      <c r="B427" s="3" t="s">
        <v>3157</v>
      </c>
      <c r="C427" t="s">
        <v>3321</v>
      </c>
      <c r="D427" t="s">
        <v>3671</v>
      </c>
      <c r="F427" t="s">
        <v>3985</v>
      </c>
      <c r="G427" s="1"/>
      <c r="H427">
        <v>2018</v>
      </c>
      <c r="I427" t="s">
        <v>2830</v>
      </c>
      <c r="J427" t="s">
        <v>2830</v>
      </c>
      <c r="K427">
        <v>34</v>
      </c>
      <c r="L427">
        <v>45</v>
      </c>
      <c r="M427" t="s">
        <v>4464</v>
      </c>
      <c r="N427" t="s">
        <v>2830</v>
      </c>
      <c r="O427" t="s">
        <v>4934</v>
      </c>
      <c r="P427" t="s">
        <v>5156</v>
      </c>
      <c r="R427" t="s">
        <v>5460</v>
      </c>
      <c r="S427" t="s">
        <v>5814</v>
      </c>
      <c r="AB427" s="1"/>
      <c r="AE427" t="s">
        <v>5898</v>
      </c>
      <c r="AF427" t="s">
        <v>5982</v>
      </c>
      <c r="AG427" t="s">
        <v>5988</v>
      </c>
    </row>
    <row r="428" spans="1:33" x14ac:dyDescent="0.3">
      <c r="A428" s="4">
        <v>472</v>
      </c>
      <c r="B428" s="6" t="s">
        <v>3157</v>
      </c>
      <c r="C428" t="s">
        <v>3322</v>
      </c>
      <c r="D428" t="s">
        <v>3672</v>
      </c>
      <c r="F428" t="s">
        <v>3986</v>
      </c>
      <c r="G428" s="1"/>
      <c r="H428">
        <v>2018</v>
      </c>
      <c r="I428" t="s">
        <v>4195</v>
      </c>
      <c r="J428" t="s">
        <v>2830</v>
      </c>
      <c r="K428">
        <v>59</v>
      </c>
      <c r="L428">
        <v>68</v>
      </c>
      <c r="M428" t="s">
        <v>4465</v>
      </c>
      <c r="N428" t="s">
        <v>4745</v>
      </c>
      <c r="O428" t="s">
        <v>2830</v>
      </c>
      <c r="P428" t="s">
        <v>5157</v>
      </c>
      <c r="R428" t="s">
        <v>5461</v>
      </c>
      <c r="S428" t="s">
        <v>5815</v>
      </c>
      <c r="AB428" s="1"/>
      <c r="AE428" t="s">
        <v>5899</v>
      </c>
      <c r="AF428" t="s">
        <v>5981</v>
      </c>
      <c r="AG428" t="s">
        <v>5988</v>
      </c>
    </row>
    <row r="429" spans="1:33" x14ac:dyDescent="0.3">
      <c r="A429" s="3">
        <v>473</v>
      </c>
      <c r="B429" s="3" t="s">
        <v>3157</v>
      </c>
      <c r="C429" t="s">
        <v>3323</v>
      </c>
      <c r="D429" t="s">
        <v>3673</v>
      </c>
      <c r="F429" t="s">
        <v>3961</v>
      </c>
      <c r="G429" s="1"/>
      <c r="H429">
        <v>2018</v>
      </c>
      <c r="I429" t="s">
        <v>4138</v>
      </c>
      <c r="J429" t="s">
        <v>2830</v>
      </c>
      <c r="M429" t="s">
        <v>4466</v>
      </c>
      <c r="N429" t="s">
        <v>4746</v>
      </c>
      <c r="O429" t="s">
        <v>2830</v>
      </c>
      <c r="P429" t="s">
        <v>5158</v>
      </c>
      <c r="R429" t="s">
        <v>5462</v>
      </c>
      <c r="S429" t="s">
        <v>2830</v>
      </c>
      <c r="AB429" s="1"/>
      <c r="AE429" t="s">
        <v>5939</v>
      </c>
      <c r="AF429" t="s">
        <v>5982</v>
      </c>
      <c r="AG429" t="s">
        <v>5988</v>
      </c>
    </row>
    <row r="430" spans="1:33" x14ac:dyDescent="0.3">
      <c r="A430" s="4">
        <v>474</v>
      </c>
      <c r="B430" s="6" t="s">
        <v>3157</v>
      </c>
      <c r="C430" t="s">
        <v>3324</v>
      </c>
      <c r="D430" t="s">
        <v>3674</v>
      </c>
      <c r="F430" t="s">
        <v>3935</v>
      </c>
      <c r="G430" s="1"/>
      <c r="H430">
        <v>2018</v>
      </c>
      <c r="I430" t="s">
        <v>2986</v>
      </c>
      <c r="J430" t="s">
        <v>2830</v>
      </c>
      <c r="K430">
        <v>103</v>
      </c>
      <c r="L430">
        <v>125</v>
      </c>
      <c r="M430" t="s">
        <v>4467</v>
      </c>
      <c r="N430" t="s">
        <v>4723</v>
      </c>
      <c r="O430" t="s">
        <v>2830</v>
      </c>
      <c r="P430" t="s">
        <v>5159</v>
      </c>
      <c r="R430" t="s">
        <v>5463</v>
      </c>
      <c r="S430" t="s">
        <v>5816</v>
      </c>
      <c r="AB430" s="1"/>
      <c r="AE430" t="s">
        <v>5900</v>
      </c>
      <c r="AF430" t="s">
        <v>5981</v>
      </c>
      <c r="AG430" t="s">
        <v>5988</v>
      </c>
    </row>
    <row r="431" spans="1:33" x14ac:dyDescent="0.3">
      <c r="A431" s="3">
        <v>475</v>
      </c>
      <c r="B431" s="3" t="s">
        <v>3157</v>
      </c>
      <c r="C431" t="s">
        <v>3325</v>
      </c>
      <c r="D431" t="s">
        <v>3675</v>
      </c>
      <c r="F431" t="s">
        <v>3987</v>
      </c>
      <c r="G431" s="1"/>
      <c r="H431">
        <v>2018</v>
      </c>
      <c r="I431" t="s">
        <v>2859</v>
      </c>
      <c r="J431" t="s">
        <v>2830</v>
      </c>
      <c r="K431">
        <v>172</v>
      </c>
      <c r="L431">
        <v>186</v>
      </c>
      <c r="M431" t="s">
        <v>4468</v>
      </c>
      <c r="N431" t="s">
        <v>4747</v>
      </c>
      <c r="O431" t="s">
        <v>2830</v>
      </c>
      <c r="P431" t="s">
        <v>5160</v>
      </c>
      <c r="R431" t="s">
        <v>5464</v>
      </c>
      <c r="S431" t="s">
        <v>5817</v>
      </c>
      <c r="AB431" s="1"/>
      <c r="AE431" t="s">
        <v>5928</v>
      </c>
      <c r="AF431" t="s">
        <v>5981</v>
      </c>
      <c r="AG431" t="s">
        <v>5988</v>
      </c>
    </row>
    <row r="432" spans="1:33" x14ac:dyDescent="0.3">
      <c r="A432" s="4">
        <v>476</v>
      </c>
      <c r="B432" s="6" t="s">
        <v>3157</v>
      </c>
      <c r="C432" t="s">
        <v>3326</v>
      </c>
      <c r="D432" t="s">
        <v>3648</v>
      </c>
      <c r="F432" t="s">
        <v>3846</v>
      </c>
      <c r="G432" s="1"/>
      <c r="H432">
        <v>2018</v>
      </c>
      <c r="I432" t="s">
        <v>2830</v>
      </c>
      <c r="J432" t="s">
        <v>2830</v>
      </c>
      <c r="M432" t="s">
        <v>4469</v>
      </c>
      <c r="N432" t="s">
        <v>2830</v>
      </c>
      <c r="O432" t="s">
        <v>4935</v>
      </c>
      <c r="P432" t="s">
        <v>5161</v>
      </c>
      <c r="R432" t="s">
        <v>5465</v>
      </c>
      <c r="S432" t="s">
        <v>5818</v>
      </c>
      <c r="AB432" s="1"/>
      <c r="AE432" t="s">
        <v>3155</v>
      </c>
      <c r="AF432" t="s">
        <v>5982</v>
      </c>
      <c r="AG432" t="s">
        <v>5988</v>
      </c>
    </row>
    <row r="433" spans="1:33" x14ac:dyDescent="0.3">
      <c r="A433" s="3">
        <v>477</v>
      </c>
      <c r="B433" s="3" t="s">
        <v>3157</v>
      </c>
      <c r="C433" t="s">
        <v>3327</v>
      </c>
      <c r="D433" t="s">
        <v>3676</v>
      </c>
      <c r="F433" t="s">
        <v>3988</v>
      </c>
      <c r="G433" s="1"/>
      <c r="H433">
        <v>2018</v>
      </c>
      <c r="I433" t="s">
        <v>4196</v>
      </c>
      <c r="J433" t="s">
        <v>2830</v>
      </c>
      <c r="K433">
        <v>1052</v>
      </c>
      <c r="L433">
        <v>1062</v>
      </c>
      <c r="M433" t="s">
        <v>4470</v>
      </c>
      <c r="N433" t="s">
        <v>2830</v>
      </c>
      <c r="O433" t="s">
        <v>4936</v>
      </c>
      <c r="P433" t="s">
        <v>65</v>
      </c>
      <c r="R433" t="s">
        <v>5466</v>
      </c>
      <c r="S433" t="s">
        <v>5819</v>
      </c>
      <c r="AB433" s="1"/>
      <c r="AE433" t="s">
        <v>5897</v>
      </c>
      <c r="AF433" t="s">
        <v>5982</v>
      </c>
      <c r="AG433" t="s">
        <v>5988</v>
      </c>
    </row>
    <row r="434" spans="1:33" x14ac:dyDescent="0.3">
      <c r="A434" s="4">
        <v>478</v>
      </c>
      <c r="B434" s="6" t="s">
        <v>3157</v>
      </c>
      <c r="C434" t="s">
        <v>3328</v>
      </c>
      <c r="D434" t="s">
        <v>3518</v>
      </c>
      <c r="F434" t="s">
        <v>3328</v>
      </c>
      <c r="G434" s="1"/>
      <c r="H434">
        <v>2018</v>
      </c>
      <c r="I434" t="s">
        <v>2830</v>
      </c>
      <c r="J434" t="s">
        <v>2830</v>
      </c>
      <c r="M434" t="s">
        <v>4471</v>
      </c>
      <c r="N434" t="s">
        <v>2830</v>
      </c>
      <c r="O434" t="s">
        <v>4937</v>
      </c>
      <c r="P434" t="s">
        <v>2830</v>
      </c>
      <c r="R434" t="s">
        <v>5467</v>
      </c>
      <c r="S434" t="s">
        <v>2830</v>
      </c>
      <c r="AB434" s="1"/>
      <c r="AE434" t="s">
        <v>5897</v>
      </c>
      <c r="AF434" t="s">
        <v>5983</v>
      </c>
      <c r="AG434" t="s">
        <v>5988</v>
      </c>
    </row>
    <row r="435" spans="1:33" x14ac:dyDescent="0.3">
      <c r="A435" s="3">
        <v>479</v>
      </c>
      <c r="B435" s="3" t="s">
        <v>3157</v>
      </c>
      <c r="C435" t="s">
        <v>3329</v>
      </c>
      <c r="D435" t="s">
        <v>3677</v>
      </c>
      <c r="F435" t="s">
        <v>3989</v>
      </c>
      <c r="G435" s="1"/>
      <c r="H435">
        <v>2018</v>
      </c>
      <c r="I435" t="s">
        <v>4197</v>
      </c>
      <c r="J435" t="s">
        <v>2830</v>
      </c>
      <c r="K435">
        <v>140</v>
      </c>
      <c r="L435">
        <v>150</v>
      </c>
      <c r="M435" t="s">
        <v>4472</v>
      </c>
      <c r="N435" t="s">
        <v>4748</v>
      </c>
      <c r="O435" t="s">
        <v>2830</v>
      </c>
      <c r="P435" t="s">
        <v>5162</v>
      </c>
      <c r="R435" t="s">
        <v>5468</v>
      </c>
      <c r="S435" t="s">
        <v>5820</v>
      </c>
      <c r="AB435" s="1"/>
      <c r="AE435" t="s">
        <v>5899</v>
      </c>
      <c r="AF435" t="s">
        <v>5981</v>
      </c>
      <c r="AG435" t="s">
        <v>5988</v>
      </c>
    </row>
    <row r="436" spans="1:33" x14ac:dyDescent="0.3">
      <c r="A436" s="4">
        <v>480</v>
      </c>
      <c r="B436" s="6" t="s">
        <v>3157</v>
      </c>
      <c r="C436" t="s">
        <v>3330</v>
      </c>
      <c r="D436" t="s">
        <v>3678</v>
      </c>
      <c r="F436" t="s">
        <v>3846</v>
      </c>
      <c r="G436" s="1"/>
      <c r="H436">
        <v>2018</v>
      </c>
      <c r="I436" t="s">
        <v>2830</v>
      </c>
      <c r="J436" t="s">
        <v>2830</v>
      </c>
      <c r="K436">
        <v>12</v>
      </c>
      <c r="L436">
        <v>17</v>
      </c>
      <c r="M436" t="s">
        <v>4473</v>
      </c>
      <c r="N436" t="s">
        <v>2830</v>
      </c>
      <c r="O436" t="s">
        <v>4938</v>
      </c>
      <c r="P436" t="s">
        <v>5163</v>
      </c>
      <c r="R436" t="s">
        <v>5469</v>
      </c>
      <c r="S436" t="s">
        <v>5821</v>
      </c>
      <c r="AB436" s="1"/>
      <c r="AE436" t="s">
        <v>3155</v>
      </c>
      <c r="AF436" t="s">
        <v>5982</v>
      </c>
      <c r="AG436" t="s">
        <v>5988</v>
      </c>
    </row>
    <row r="437" spans="1:33" x14ac:dyDescent="0.3">
      <c r="A437" s="3">
        <v>481</v>
      </c>
      <c r="B437" s="3" t="s">
        <v>3157</v>
      </c>
      <c r="C437" t="s">
        <v>3331</v>
      </c>
      <c r="D437" t="s">
        <v>3679</v>
      </c>
      <c r="F437" t="s">
        <v>3990</v>
      </c>
      <c r="G437" s="1"/>
      <c r="H437">
        <v>2018</v>
      </c>
      <c r="I437" t="s">
        <v>4198</v>
      </c>
      <c r="J437" t="s">
        <v>2830</v>
      </c>
      <c r="K437">
        <v>107</v>
      </c>
      <c r="L437">
        <v>114</v>
      </c>
      <c r="M437" t="s">
        <v>4474</v>
      </c>
      <c r="N437" t="s">
        <v>2830</v>
      </c>
      <c r="O437" t="s">
        <v>4939</v>
      </c>
      <c r="P437" t="s">
        <v>5164</v>
      </c>
      <c r="R437" t="s">
        <v>5470</v>
      </c>
      <c r="S437" t="s">
        <v>5822</v>
      </c>
      <c r="AB437" s="1"/>
      <c r="AE437" t="s">
        <v>5898</v>
      </c>
      <c r="AF437" t="s">
        <v>5982</v>
      </c>
      <c r="AG437" t="s">
        <v>5988</v>
      </c>
    </row>
    <row r="438" spans="1:33" x14ac:dyDescent="0.3">
      <c r="A438" s="4">
        <v>482</v>
      </c>
      <c r="B438" s="6" t="s">
        <v>3157</v>
      </c>
      <c r="C438" t="s">
        <v>921</v>
      </c>
      <c r="D438" t="s">
        <v>3680</v>
      </c>
      <c r="F438" t="s">
        <v>3991</v>
      </c>
      <c r="G438" s="1"/>
      <c r="H438">
        <v>2018</v>
      </c>
      <c r="I438" t="s">
        <v>4199</v>
      </c>
      <c r="J438" t="s">
        <v>2830</v>
      </c>
      <c r="K438">
        <v>1255</v>
      </c>
      <c r="L438">
        <v>1258</v>
      </c>
      <c r="M438" t="s">
        <v>4475</v>
      </c>
      <c r="N438" t="s">
        <v>2830</v>
      </c>
      <c r="O438" t="s">
        <v>4940</v>
      </c>
      <c r="P438" t="s">
        <v>925</v>
      </c>
      <c r="R438" t="s">
        <v>5471</v>
      </c>
      <c r="S438" t="s">
        <v>5823</v>
      </c>
      <c r="AB438" s="1"/>
      <c r="AE438" t="s">
        <v>5897</v>
      </c>
      <c r="AF438" t="s">
        <v>5982</v>
      </c>
      <c r="AG438" t="s">
        <v>5988</v>
      </c>
    </row>
    <row r="439" spans="1:33" x14ac:dyDescent="0.3">
      <c r="A439" s="3">
        <v>483</v>
      </c>
      <c r="B439" s="3" t="s">
        <v>3157</v>
      </c>
      <c r="C439" t="s">
        <v>427</v>
      </c>
      <c r="D439" t="s">
        <v>3681</v>
      </c>
      <c r="F439" t="s">
        <v>3991</v>
      </c>
      <c r="G439" s="1"/>
      <c r="H439">
        <v>2018</v>
      </c>
      <c r="I439" t="s">
        <v>4199</v>
      </c>
      <c r="J439" t="s">
        <v>2830</v>
      </c>
      <c r="K439">
        <v>519</v>
      </c>
      <c r="L439">
        <v>523</v>
      </c>
      <c r="M439" t="s">
        <v>4476</v>
      </c>
      <c r="N439" t="s">
        <v>2830</v>
      </c>
      <c r="O439" t="s">
        <v>4940</v>
      </c>
      <c r="P439" t="s">
        <v>433</v>
      </c>
      <c r="R439" t="s">
        <v>5472</v>
      </c>
      <c r="S439" t="s">
        <v>5824</v>
      </c>
      <c r="AB439" s="1"/>
      <c r="AE439" t="s">
        <v>5897</v>
      </c>
      <c r="AF439" t="s">
        <v>5982</v>
      </c>
      <c r="AG439" t="s">
        <v>5988</v>
      </c>
    </row>
    <row r="440" spans="1:33" x14ac:dyDescent="0.3">
      <c r="A440" s="4">
        <v>484</v>
      </c>
      <c r="B440" s="6" t="s">
        <v>3157</v>
      </c>
      <c r="C440" t="s">
        <v>3332</v>
      </c>
      <c r="D440" t="s">
        <v>3682</v>
      </c>
      <c r="F440" t="s">
        <v>3992</v>
      </c>
      <c r="G440" s="1"/>
      <c r="H440">
        <v>2018</v>
      </c>
      <c r="I440" t="s">
        <v>2830</v>
      </c>
      <c r="J440" t="s">
        <v>2830</v>
      </c>
      <c r="K440">
        <v>1</v>
      </c>
      <c r="L440">
        <v>139</v>
      </c>
      <c r="M440" t="s">
        <v>4477</v>
      </c>
      <c r="N440" t="s">
        <v>2830</v>
      </c>
      <c r="O440" t="s">
        <v>4941</v>
      </c>
      <c r="P440" t="s">
        <v>5165</v>
      </c>
      <c r="R440" t="s">
        <v>5473</v>
      </c>
      <c r="S440" t="s">
        <v>2830</v>
      </c>
      <c r="AB440" s="1"/>
      <c r="AE440" t="s">
        <v>5945</v>
      </c>
      <c r="AF440" t="s">
        <v>5986</v>
      </c>
      <c r="AG440" t="s">
        <v>5988</v>
      </c>
    </row>
    <row r="441" spans="1:33" x14ac:dyDescent="0.3">
      <c r="A441" s="3">
        <v>485</v>
      </c>
      <c r="B441" s="3" t="s">
        <v>3157</v>
      </c>
      <c r="C441" t="s">
        <v>3333</v>
      </c>
      <c r="D441" t="s">
        <v>3683</v>
      </c>
      <c r="F441" t="s">
        <v>3993</v>
      </c>
      <c r="G441" s="1"/>
      <c r="H441">
        <v>2018</v>
      </c>
      <c r="I441" t="s">
        <v>2924</v>
      </c>
      <c r="J441" t="s">
        <v>2924</v>
      </c>
      <c r="K441">
        <v>1942</v>
      </c>
      <c r="L441">
        <v>1945</v>
      </c>
      <c r="M441" t="s">
        <v>4478</v>
      </c>
      <c r="N441" t="s">
        <v>4749</v>
      </c>
      <c r="O441" t="s">
        <v>2830</v>
      </c>
      <c r="P441" t="s">
        <v>5166</v>
      </c>
      <c r="R441" t="s">
        <v>5474</v>
      </c>
      <c r="S441" t="s">
        <v>2830</v>
      </c>
      <c r="AB441" s="1"/>
      <c r="AE441" t="s">
        <v>5946</v>
      </c>
      <c r="AF441" t="s">
        <v>5982</v>
      </c>
      <c r="AG441" t="s">
        <v>5988</v>
      </c>
    </row>
    <row r="442" spans="1:33" x14ac:dyDescent="0.3">
      <c r="A442" s="4">
        <v>486</v>
      </c>
      <c r="B442" s="6" t="s">
        <v>3157</v>
      </c>
      <c r="C442" t="s">
        <v>3334</v>
      </c>
      <c r="D442" t="s">
        <v>3684</v>
      </c>
      <c r="F442" t="s">
        <v>3994</v>
      </c>
      <c r="G442" s="1"/>
      <c r="H442">
        <v>2018</v>
      </c>
      <c r="I442" t="s">
        <v>2845</v>
      </c>
      <c r="J442" t="s">
        <v>4244</v>
      </c>
      <c r="K442">
        <v>125</v>
      </c>
      <c r="L442">
        <v>132</v>
      </c>
      <c r="M442" t="s">
        <v>4479</v>
      </c>
      <c r="N442" t="s">
        <v>4750</v>
      </c>
      <c r="O442" t="s">
        <v>4942</v>
      </c>
      <c r="P442" t="s">
        <v>5167</v>
      </c>
      <c r="R442" t="s">
        <v>5475</v>
      </c>
      <c r="S442" t="s">
        <v>5825</v>
      </c>
      <c r="AB442" s="1"/>
      <c r="AE442" t="s">
        <v>5947</v>
      </c>
      <c r="AF442" t="s">
        <v>5982</v>
      </c>
      <c r="AG442" t="s">
        <v>5988</v>
      </c>
    </row>
    <row r="443" spans="1:33" x14ac:dyDescent="0.3">
      <c r="A443" s="3">
        <v>487</v>
      </c>
      <c r="B443" s="3" t="s">
        <v>3157</v>
      </c>
      <c r="C443" t="s">
        <v>3335</v>
      </c>
      <c r="D443" t="s">
        <v>3685</v>
      </c>
      <c r="F443" t="s">
        <v>3864</v>
      </c>
      <c r="G443" s="1"/>
      <c r="H443">
        <v>2018</v>
      </c>
      <c r="I443" t="s">
        <v>4200</v>
      </c>
      <c r="J443" t="s">
        <v>2830</v>
      </c>
      <c r="K443">
        <v>812</v>
      </c>
      <c r="L443">
        <v>827</v>
      </c>
      <c r="M443" t="s">
        <v>4480</v>
      </c>
      <c r="N443" t="s">
        <v>4677</v>
      </c>
      <c r="O443" t="s">
        <v>4943</v>
      </c>
      <c r="P443" t="s">
        <v>5168</v>
      </c>
      <c r="R443" t="s">
        <v>5476</v>
      </c>
      <c r="S443" t="s">
        <v>5826</v>
      </c>
      <c r="AB443" s="1"/>
      <c r="AE443" t="s">
        <v>5936</v>
      </c>
      <c r="AF443" t="s">
        <v>5982</v>
      </c>
      <c r="AG443" t="s">
        <v>5988</v>
      </c>
    </row>
    <row r="444" spans="1:33" x14ac:dyDescent="0.3">
      <c r="A444" s="4">
        <v>488</v>
      </c>
      <c r="B444" s="6" t="s">
        <v>3157</v>
      </c>
      <c r="C444" t="s">
        <v>3336</v>
      </c>
      <c r="D444" t="s">
        <v>3518</v>
      </c>
      <c r="F444" t="s">
        <v>3864</v>
      </c>
      <c r="G444" s="1"/>
      <c r="H444">
        <v>2018</v>
      </c>
      <c r="I444" t="s">
        <v>4201</v>
      </c>
      <c r="J444" t="s">
        <v>2830</v>
      </c>
      <c r="M444" t="s">
        <v>4481</v>
      </c>
      <c r="N444" t="s">
        <v>4677</v>
      </c>
      <c r="O444" t="s">
        <v>4944</v>
      </c>
      <c r="P444" t="s">
        <v>2830</v>
      </c>
      <c r="R444" t="s">
        <v>5477</v>
      </c>
      <c r="S444" t="s">
        <v>2830</v>
      </c>
      <c r="AB444" s="1"/>
      <c r="AE444" t="s">
        <v>5936</v>
      </c>
      <c r="AF444" t="s">
        <v>5983</v>
      </c>
      <c r="AG444" t="s">
        <v>5988</v>
      </c>
    </row>
    <row r="445" spans="1:33" x14ac:dyDescent="0.3">
      <c r="A445" s="3">
        <v>489</v>
      </c>
      <c r="B445" s="3" t="s">
        <v>3157</v>
      </c>
      <c r="C445" t="s">
        <v>3337</v>
      </c>
      <c r="D445" t="s">
        <v>3686</v>
      </c>
      <c r="F445" t="s">
        <v>3921</v>
      </c>
      <c r="G445" s="1"/>
      <c r="H445">
        <v>2018</v>
      </c>
      <c r="I445" t="s">
        <v>4202</v>
      </c>
      <c r="J445" t="s">
        <v>2830</v>
      </c>
      <c r="K445">
        <v>273</v>
      </c>
      <c r="L445">
        <v>284</v>
      </c>
      <c r="M445" t="s">
        <v>4482</v>
      </c>
      <c r="N445" t="s">
        <v>4713</v>
      </c>
      <c r="O445" t="s">
        <v>4945</v>
      </c>
      <c r="P445" t="s">
        <v>5169</v>
      </c>
      <c r="R445" t="s">
        <v>5478</v>
      </c>
      <c r="S445" t="s">
        <v>5827</v>
      </c>
      <c r="AB445" s="1"/>
      <c r="AE445" t="s">
        <v>5936</v>
      </c>
      <c r="AF445" t="s">
        <v>5982</v>
      </c>
      <c r="AG445" t="s">
        <v>5988</v>
      </c>
    </row>
    <row r="446" spans="1:33" x14ac:dyDescent="0.3">
      <c r="A446" s="4">
        <v>490</v>
      </c>
      <c r="B446" s="6" t="s">
        <v>3157</v>
      </c>
      <c r="C446" t="s">
        <v>30</v>
      </c>
      <c r="D446" t="s">
        <v>3687</v>
      </c>
      <c r="F446" t="s">
        <v>33</v>
      </c>
      <c r="G446" s="1"/>
      <c r="H446">
        <v>2017</v>
      </c>
      <c r="I446" t="s">
        <v>2828</v>
      </c>
      <c r="J446" t="s">
        <v>2924</v>
      </c>
      <c r="K446">
        <v>3397</v>
      </c>
      <c r="L446">
        <v>3417</v>
      </c>
      <c r="M446" t="s">
        <v>4483</v>
      </c>
      <c r="N446" t="s">
        <v>4751</v>
      </c>
      <c r="O446" t="s">
        <v>2830</v>
      </c>
      <c r="P446" t="s">
        <v>36</v>
      </c>
      <c r="R446" t="s">
        <v>5479</v>
      </c>
      <c r="S446" t="s">
        <v>5828</v>
      </c>
      <c r="AB446" s="1"/>
      <c r="AE446" t="s">
        <v>5897</v>
      </c>
      <c r="AF446" t="s">
        <v>5981</v>
      </c>
      <c r="AG446" t="s">
        <v>5988</v>
      </c>
    </row>
    <row r="447" spans="1:33" x14ac:dyDescent="0.3">
      <c r="A447" s="3">
        <v>491</v>
      </c>
      <c r="B447" s="3" t="s">
        <v>3157</v>
      </c>
      <c r="C447" t="s">
        <v>3338</v>
      </c>
      <c r="D447" t="s">
        <v>3688</v>
      </c>
      <c r="F447" t="s">
        <v>3995</v>
      </c>
      <c r="G447" s="1"/>
      <c r="H447">
        <v>2017</v>
      </c>
      <c r="I447" t="s">
        <v>2830</v>
      </c>
      <c r="J447" t="s">
        <v>2830</v>
      </c>
      <c r="M447" t="s">
        <v>4484</v>
      </c>
      <c r="N447" t="s">
        <v>2830</v>
      </c>
      <c r="O447" t="s">
        <v>4946</v>
      </c>
      <c r="P447" t="s">
        <v>5170</v>
      </c>
      <c r="R447" t="s">
        <v>5480</v>
      </c>
      <c r="S447" t="s">
        <v>5829</v>
      </c>
      <c r="AB447" s="1"/>
      <c r="AE447" t="s">
        <v>5897</v>
      </c>
      <c r="AF447" t="s">
        <v>5982</v>
      </c>
      <c r="AG447" t="s">
        <v>5988</v>
      </c>
    </row>
    <row r="448" spans="1:33" x14ac:dyDescent="0.3">
      <c r="A448" s="4">
        <v>492</v>
      </c>
      <c r="B448" s="6" t="s">
        <v>3157</v>
      </c>
      <c r="C448" t="s">
        <v>3339</v>
      </c>
      <c r="D448" t="s">
        <v>3689</v>
      </c>
      <c r="F448" t="s">
        <v>3996</v>
      </c>
      <c r="G448" s="1"/>
      <c r="H448">
        <v>2017</v>
      </c>
      <c r="I448" t="s">
        <v>2830</v>
      </c>
      <c r="J448" t="s">
        <v>2830</v>
      </c>
      <c r="K448">
        <v>1</v>
      </c>
      <c r="L448">
        <v>12</v>
      </c>
      <c r="M448" t="s">
        <v>4485</v>
      </c>
      <c r="N448" t="s">
        <v>2830</v>
      </c>
      <c r="O448" t="s">
        <v>4947</v>
      </c>
      <c r="P448" t="s">
        <v>5171</v>
      </c>
      <c r="R448" t="s">
        <v>5481</v>
      </c>
      <c r="S448" t="s">
        <v>2830</v>
      </c>
      <c r="AB448" s="1"/>
      <c r="AE448" t="s">
        <v>5898</v>
      </c>
      <c r="AF448" t="s">
        <v>5982</v>
      </c>
      <c r="AG448" t="s">
        <v>5988</v>
      </c>
    </row>
    <row r="449" spans="1:33" x14ac:dyDescent="0.3">
      <c r="A449" s="3">
        <v>493</v>
      </c>
      <c r="B449" s="3" t="s">
        <v>3157</v>
      </c>
      <c r="C449" t="s">
        <v>3340</v>
      </c>
      <c r="D449" t="s">
        <v>3690</v>
      </c>
      <c r="F449" t="s">
        <v>3997</v>
      </c>
      <c r="G449" s="1"/>
      <c r="H449">
        <v>2017</v>
      </c>
      <c r="I449" t="s">
        <v>2959</v>
      </c>
      <c r="J449" t="s">
        <v>4113</v>
      </c>
      <c r="K449">
        <v>1864</v>
      </c>
      <c r="L449">
        <v>1874</v>
      </c>
      <c r="M449" t="s">
        <v>4486</v>
      </c>
      <c r="N449" t="s">
        <v>4752</v>
      </c>
      <c r="O449" t="s">
        <v>2830</v>
      </c>
      <c r="P449" t="s">
        <v>5172</v>
      </c>
      <c r="R449" t="s">
        <v>5482</v>
      </c>
      <c r="S449" t="s">
        <v>5830</v>
      </c>
      <c r="AB449" s="1"/>
      <c r="AE449" t="s">
        <v>5936</v>
      </c>
      <c r="AF449" t="s">
        <v>5981</v>
      </c>
      <c r="AG449" t="s">
        <v>5988</v>
      </c>
    </row>
    <row r="450" spans="1:33" x14ac:dyDescent="0.3">
      <c r="A450" s="4">
        <v>494</v>
      </c>
      <c r="B450" s="6" t="s">
        <v>3157</v>
      </c>
      <c r="C450" t="s">
        <v>3341</v>
      </c>
      <c r="D450" t="s">
        <v>3691</v>
      </c>
      <c r="F450" t="s">
        <v>3998</v>
      </c>
      <c r="G450" s="1"/>
      <c r="H450">
        <v>2017</v>
      </c>
      <c r="I450" t="s">
        <v>4203</v>
      </c>
      <c r="J450" t="s">
        <v>2830</v>
      </c>
      <c r="K450">
        <v>447</v>
      </c>
      <c r="L450">
        <v>455</v>
      </c>
      <c r="M450" t="s">
        <v>4487</v>
      </c>
      <c r="N450" t="s">
        <v>4753</v>
      </c>
      <c r="O450" t="s">
        <v>4948</v>
      </c>
      <c r="P450" t="s">
        <v>5173</v>
      </c>
      <c r="R450" t="s">
        <v>5483</v>
      </c>
      <c r="S450" t="s">
        <v>5831</v>
      </c>
      <c r="AB450" s="1"/>
      <c r="AE450" t="s">
        <v>5908</v>
      </c>
      <c r="AF450" t="s">
        <v>5982</v>
      </c>
      <c r="AG450" t="s">
        <v>5988</v>
      </c>
    </row>
    <row r="451" spans="1:33" x14ac:dyDescent="0.3">
      <c r="A451" s="3">
        <v>495</v>
      </c>
      <c r="B451" s="3" t="s">
        <v>3157</v>
      </c>
      <c r="C451" t="s">
        <v>3342</v>
      </c>
      <c r="D451" t="s">
        <v>3692</v>
      </c>
      <c r="F451" t="s">
        <v>3999</v>
      </c>
      <c r="G451" s="1"/>
      <c r="H451">
        <v>2017</v>
      </c>
      <c r="I451" t="s">
        <v>2830</v>
      </c>
      <c r="J451" t="s">
        <v>2830</v>
      </c>
      <c r="M451" t="s">
        <v>4488</v>
      </c>
      <c r="N451" t="s">
        <v>2830</v>
      </c>
      <c r="O451" t="s">
        <v>4949</v>
      </c>
      <c r="P451" t="s">
        <v>5174</v>
      </c>
      <c r="R451" t="s">
        <v>5484</v>
      </c>
      <c r="S451" t="s">
        <v>2830</v>
      </c>
      <c r="AB451" s="1"/>
      <c r="AE451" t="s">
        <v>5898</v>
      </c>
      <c r="AF451" t="s">
        <v>5982</v>
      </c>
      <c r="AG451" t="s">
        <v>5988</v>
      </c>
    </row>
    <row r="452" spans="1:33" x14ac:dyDescent="0.3">
      <c r="A452" s="4">
        <v>496</v>
      </c>
      <c r="B452" s="6" t="s">
        <v>3157</v>
      </c>
      <c r="C452" t="s">
        <v>3343</v>
      </c>
      <c r="D452" t="s">
        <v>3693</v>
      </c>
      <c r="F452" t="s">
        <v>4000</v>
      </c>
      <c r="G452" s="1"/>
      <c r="H452">
        <v>2017</v>
      </c>
      <c r="I452" t="s">
        <v>4120</v>
      </c>
      <c r="J452" t="s">
        <v>2894</v>
      </c>
      <c r="K452">
        <v>1</v>
      </c>
      <c r="L452">
        <v>9</v>
      </c>
      <c r="M452" t="s">
        <v>4489</v>
      </c>
      <c r="N452" t="s">
        <v>4754</v>
      </c>
      <c r="O452" t="s">
        <v>2830</v>
      </c>
      <c r="P452" t="s">
        <v>5175</v>
      </c>
      <c r="R452" t="s">
        <v>5485</v>
      </c>
      <c r="S452" t="s">
        <v>2830</v>
      </c>
      <c r="AB452" s="1"/>
      <c r="AE452" t="s">
        <v>5948</v>
      </c>
      <c r="AF452" t="s">
        <v>5981</v>
      </c>
      <c r="AG452" t="s">
        <v>5988</v>
      </c>
    </row>
    <row r="453" spans="1:33" x14ac:dyDescent="0.3">
      <c r="A453" s="3">
        <v>497</v>
      </c>
      <c r="B453" s="3" t="s">
        <v>3157</v>
      </c>
      <c r="C453" t="s">
        <v>3344</v>
      </c>
      <c r="D453" t="s">
        <v>3694</v>
      </c>
      <c r="F453" t="s">
        <v>4001</v>
      </c>
      <c r="G453" s="1"/>
      <c r="H453">
        <v>2017</v>
      </c>
      <c r="I453" t="s">
        <v>2845</v>
      </c>
      <c r="J453" t="s">
        <v>2868</v>
      </c>
      <c r="K453">
        <v>519</v>
      </c>
      <c r="L453">
        <v>534</v>
      </c>
      <c r="M453" t="s">
        <v>4490</v>
      </c>
      <c r="N453" t="s">
        <v>4755</v>
      </c>
      <c r="O453" t="s">
        <v>2830</v>
      </c>
      <c r="P453" t="s">
        <v>5176</v>
      </c>
      <c r="R453" t="s">
        <v>5486</v>
      </c>
      <c r="S453" t="s">
        <v>5832</v>
      </c>
      <c r="AB453" s="1"/>
      <c r="AE453" t="s">
        <v>5949</v>
      </c>
      <c r="AF453" t="s">
        <v>5981</v>
      </c>
      <c r="AG453" t="s">
        <v>5988</v>
      </c>
    </row>
    <row r="454" spans="1:33" x14ac:dyDescent="0.3">
      <c r="A454" s="4">
        <v>498</v>
      </c>
      <c r="B454" s="6" t="s">
        <v>3157</v>
      </c>
      <c r="C454" t="s">
        <v>1638</v>
      </c>
      <c r="D454" t="s">
        <v>3695</v>
      </c>
      <c r="F454" t="s">
        <v>4002</v>
      </c>
      <c r="G454" s="1"/>
      <c r="H454">
        <v>2017</v>
      </c>
      <c r="I454" t="s">
        <v>2830</v>
      </c>
      <c r="J454" t="s">
        <v>2830</v>
      </c>
      <c r="M454" t="s">
        <v>4491</v>
      </c>
      <c r="N454" t="s">
        <v>2830</v>
      </c>
      <c r="O454" t="s">
        <v>4950</v>
      </c>
      <c r="P454" t="s">
        <v>1644</v>
      </c>
      <c r="R454" t="s">
        <v>5487</v>
      </c>
      <c r="S454" t="s">
        <v>2830</v>
      </c>
      <c r="AB454" s="1"/>
      <c r="AE454" t="s">
        <v>5897</v>
      </c>
      <c r="AF454" t="s">
        <v>5982</v>
      </c>
      <c r="AG454" t="s">
        <v>5988</v>
      </c>
    </row>
    <row r="455" spans="1:33" x14ac:dyDescent="0.3">
      <c r="A455" s="3">
        <v>499</v>
      </c>
      <c r="B455" s="3" t="s">
        <v>3157</v>
      </c>
      <c r="C455" t="s">
        <v>3345</v>
      </c>
      <c r="D455" t="s">
        <v>3696</v>
      </c>
      <c r="F455" t="s">
        <v>3946</v>
      </c>
      <c r="G455" s="1"/>
      <c r="H455">
        <v>2017</v>
      </c>
      <c r="I455" t="s">
        <v>4204</v>
      </c>
      <c r="J455" t="s">
        <v>2869</v>
      </c>
      <c r="K455">
        <v>397</v>
      </c>
      <c r="L455">
        <v>413</v>
      </c>
      <c r="M455" t="s">
        <v>4492</v>
      </c>
      <c r="N455" t="s">
        <v>4729</v>
      </c>
      <c r="O455" t="s">
        <v>2830</v>
      </c>
      <c r="P455" t="s">
        <v>5177</v>
      </c>
      <c r="R455" t="s">
        <v>5488</v>
      </c>
      <c r="S455" t="s">
        <v>5833</v>
      </c>
      <c r="AB455" s="1"/>
      <c r="AE455" t="s">
        <v>5930</v>
      </c>
      <c r="AF455" t="s">
        <v>5981</v>
      </c>
      <c r="AG455" t="s">
        <v>5989</v>
      </c>
    </row>
    <row r="456" spans="1:33" x14ac:dyDescent="0.3">
      <c r="A456" s="4">
        <v>500</v>
      </c>
      <c r="B456" s="6" t="s">
        <v>3157</v>
      </c>
      <c r="C456" t="s">
        <v>3346</v>
      </c>
      <c r="D456" t="s">
        <v>3518</v>
      </c>
      <c r="F456" t="s">
        <v>3346</v>
      </c>
      <c r="G456" s="1"/>
      <c r="H456">
        <v>2017</v>
      </c>
      <c r="I456" t="s">
        <v>2830</v>
      </c>
      <c r="J456" t="s">
        <v>2830</v>
      </c>
      <c r="M456" t="s">
        <v>4493</v>
      </c>
      <c r="N456" t="s">
        <v>4756</v>
      </c>
      <c r="O456" t="s">
        <v>4951</v>
      </c>
      <c r="P456" t="s">
        <v>2830</v>
      </c>
      <c r="R456" t="s">
        <v>5489</v>
      </c>
      <c r="S456" t="s">
        <v>2830</v>
      </c>
      <c r="AB456" s="1"/>
      <c r="AE456" t="s">
        <v>5897</v>
      </c>
      <c r="AF456" t="s">
        <v>5983</v>
      </c>
      <c r="AG456" t="s">
        <v>5988</v>
      </c>
    </row>
    <row r="457" spans="1:33" x14ac:dyDescent="0.3">
      <c r="A457" s="3">
        <v>501</v>
      </c>
      <c r="B457" s="3" t="s">
        <v>3157</v>
      </c>
      <c r="C457" t="s">
        <v>3347</v>
      </c>
      <c r="D457" t="s">
        <v>3697</v>
      </c>
      <c r="F457" t="s">
        <v>4003</v>
      </c>
      <c r="G457" s="1"/>
      <c r="H457">
        <v>2017</v>
      </c>
      <c r="I457" t="s">
        <v>2869</v>
      </c>
      <c r="J457" t="s">
        <v>2830</v>
      </c>
      <c r="K457">
        <v>1051</v>
      </c>
      <c r="L457">
        <v>1062</v>
      </c>
      <c r="M457" t="s">
        <v>4494</v>
      </c>
      <c r="N457" t="s">
        <v>2830</v>
      </c>
      <c r="O457" t="s">
        <v>4952</v>
      </c>
      <c r="P457" t="s">
        <v>5178</v>
      </c>
      <c r="R457" t="s">
        <v>5490</v>
      </c>
      <c r="S457" t="s">
        <v>2830</v>
      </c>
      <c r="AB457" s="1"/>
      <c r="AE457" t="s">
        <v>5950</v>
      </c>
      <c r="AF457" t="s">
        <v>5982</v>
      </c>
      <c r="AG457" t="s">
        <v>5988</v>
      </c>
    </row>
    <row r="458" spans="1:33" x14ac:dyDescent="0.3">
      <c r="A458" s="4">
        <v>502</v>
      </c>
      <c r="B458" s="6" t="s">
        <v>3157</v>
      </c>
      <c r="C458" t="s">
        <v>3348</v>
      </c>
      <c r="D458" t="s">
        <v>3518</v>
      </c>
      <c r="F458" t="s">
        <v>3864</v>
      </c>
      <c r="G458" s="1"/>
      <c r="H458">
        <v>2017</v>
      </c>
      <c r="I458" t="s">
        <v>4205</v>
      </c>
      <c r="J458" t="s">
        <v>2830</v>
      </c>
      <c r="K458">
        <v>1</v>
      </c>
      <c r="L458">
        <v>764</v>
      </c>
      <c r="M458" t="s">
        <v>4495</v>
      </c>
      <c r="N458" t="s">
        <v>4677</v>
      </c>
      <c r="O458" t="s">
        <v>4953</v>
      </c>
      <c r="P458" t="s">
        <v>2830</v>
      </c>
      <c r="R458" t="s">
        <v>5491</v>
      </c>
      <c r="S458" t="s">
        <v>2830</v>
      </c>
      <c r="AB458" s="1"/>
      <c r="AE458" t="s">
        <v>5936</v>
      </c>
      <c r="AF458" t="s">
        <v>5983</v>
      </c>
      <c r="AG458" t="s">
        <v>5988</v>
      </c>
    </row>
    <row r="459" spans="1:33" x14ac:dyDescent="0.3">
      <c r="A459" s="3">
        <v>503</v>
      </c>
      <c r="B459" s="3" t="s">
        <v>3157</v>
      </c>
      <c r="C459" t="s">
        <v>3349</v>
      </c>
      <c r="D459" t="s">
        <v>3698</v>
      </c>
      <c r="F459" t="s">
        <v>3864</v>
      </c>
      <c r="G459" s="1"/>
      <c r="H459">
        <v>2017</v>
      </c>
      <c r="I459" t="s">
        <v>4206</v>
      </c>
      <c r="J459" t="s">
        <v>2830</v>
      </c>
      <c r="K459">
        <v>559</v>
      </c>
      <c r="L459">
        <v>576</v>
      </c>
      <c r="M459" t="s">
        <v>4496</v>
      </c>
      <c r="N459" t="s">
        <v>4677</v>
      </c>
      <c r="O459" t="s">
        <v>4954</v>
      </c>
      <c r="P459" t="s">
        <v>5179</v>
      </c>
      <c r="R459" t="s">
        <v>5492</v>
      </c>
      <c r="S459" t="s">
        <v>5834</v>
      </c>
      <c r="AB459" s="1"/>
      <c r="AE459" t="s">
        <v>5936</v>
      </c>
      <c r="AF459" t="s">
        <v>5982</v>
      </c>
      <c r="AG459" t="s">
        <v>5988</v>
      </c>
    </row>
    <row r="460" spans="1:33" x14ac:dyDescent="0.3">
      <c r="A460" s="4">
        <v>504</v>
      </c>
      <c r="B460" s="6" t="s">
        <v>3157</v>
      </c>
      <c r="C460" t="s">
        <v>3350</v>
      </c>
      <c r="D460" t="s">
        <v>3699</v>
      </c>
      <c r="F460" t="s">
        <v>4004</v>
      </c>
      <c r="G460" s="1"/>
      <c r="H460">
        <v>2017</v>
      </c>
      <c r="I460" t="s">
        <v>2894</v>
      </c>
      <c r="J460" t="s">
        <v>2830</v>
      </c>
      <c r="K460">
        <v>3673</v>
      </c>
      <c r="L460">
        <v>3708</v>
      </c>
      <c r="M460" t="s">
        <v>4497</v>
      </c>
      <c r="N460" t="s">
        <v>4757</v>
      </c>
      <c r="O460" t="s">
        <v>4955</v>
      </c>
      <c r="P460" t="s">
        <v>2830</v>
      </c>
      <c r="R460" t="s">
        <v>5493</v>
      </c>
      <c r="S460" t="s">
        <v>2830</v>
      </c>
      <c r="AB460" s="1"/>
      <c r="AE460" t="s">
        <v>5951</v>
      </c>
      <c r="AF460" t="s">
        <v>5982</v>
      </c>
      <c r="AG460" t="s">
        <v>5988</v>
      </c>
    </row>
    <row r="461" spans="1:33" x14ac:dyDescent="0.3">
      <c r="A461" s="3">
        <v>505</v>
      </c>
      <c r="B461" s="3" t="s">
        <v>3157</v>
      </c>
      <c r="C461" t="s">
        <v>3351</v>
      </c>
      <c r="D461" t="s">
        <v>3518</v>
      </c>
      <c r="F461" t="s">
        <v>3921</v>
      </c>
      <c r="G461" s="1"/>
      <c r="H461">
        <v>2017</v>
      </c>
      <c r="I461" t="s">
        <v>4207</v>
      </c>
      <c r="J461" t="s">
        <v>2830</v>
      </c>
      <c r="K461">
        <v>1</v>
      </c>
      <c r="L461">
        <v>351</v>
      </c>
      <c r="M461" t="s">
        <v>4498</v>
      </c>
      <c r="N461" t="s">
        <v>4713</v>
      </c>
      <c r="O461" t="s">
        <v>4956</v>
      </c>
      <c r="P461" t="s">
        <v>2830</v>
      </c>
      <c r="R461" t="s">
        <v>5494</v>
      </c>
      <c r="S461" t="s">
        <v>2830</v>
      </c>
      <c r="AB461" s="1"/>
      <c r="AE461" t="s">
        <v>5936</v>
      </c>
      <c r="AF461" t="s">
        <v>5983</v>
      </c>
      <c r="AG461" t="s">
        <v>5988</v>
      </c>
    </row>
    <row r="462" spans="1:33" x14ac:dyDescent="0.3">
      <c r="A462" s="4">
        <v>506</v>
      </c>
      <c r="B462" s="6" t="s">
        <v>3157</v>
      </c>
      <c r="C462" t="s">
        <v>475</v>
      </c>
      <c r="D462" t="s">
        <v>3700</v>
      </c>
      <c r="F462" t="s">
        <v>4005</v>
      </c>
      <c r="G462" s="1"/>
      <c r="H462">
        <v>2016</v>
      </c>
      <c r="I462" t="s">
        <v>2830</v>
      </c>
      <c r="J462" t="s">
        <v>2830</v>
      </c>
      <c r="K462">
        <v>207</v>
      </c>
      <c r="L462">
        <v>218</v>
      </c>
      <c r="M462" t="s">
        <v>4499</v>
      </c>
      <c r="N462" t="s">
        <v>4758</v>
      </c>
      <c r="O462" t="s">
        <v>4957</v>
      </c>
      <c r="P462" t="s">
        <v>482</v>
      </c>
      <c r="R462" t="s">
        <v>5495</v>
      </c>
      <c r="S462" t="s">
        <v>2830</v>
      </c>
      <c r="AB462" s="1"/>
      <c r="AE462" t="s">
        <v>5908</v>
      </c>
      <c r="AF462" t="s">
        <v>5982</v>
      </c>
      <c r="AG462" t="s">
        <v>5988</v>
      </c>
    </row>
    <row r="463" spans="1:33" x14ac:dyDescent="0.3">
      <c r="A463" s="3">
        <v>507</v>
      </c>
      <c r="B463" s="3" t="s">
        <v>3157</v>
      </c>
      <c r="C463" t="s">
        <v>3352</v>
      </c>
      <c r="D463" t="s">
        <v>3701</v>
      </c>
      <c r="F463" t="s">
        <v>3968</v>
      </c>
      <c r="G463" s="1"/>
      <c r="H463">
        <v>2016</v>
      </c>
      <c r="I463" t="s">
        <v>2860</v>
      </c>
      <c r="J463" t="s">
        <v>2830</v>
      </c>
      <c r="K463">
        <v>12</v>
      </c>
      <c r="L463">
        <v>26</v>
      </c>
      <c r="M463" t="s">
        <v>4500</v>
      </c>
      <c r="N463" t="s">
        <v>4741</v>
      </c>
      <c r="O463" t="s">
        <v>2830</v>
      </c>
      <c r="P463" t="s">
        <v>5180</v>
      </c>
      <c r="R463" t="s">
        <v>5496</v>
      </c>
      <c r="S463" t="s">
        <v>5835</v>
      </c>
      <c r="AB463" s="1"/>
      <c r="AE463" t="s">
        <v>5899</v>
      </c>
      <c r="AF463" t="s">
        <v>5981</v>
      </c>
      <c r="AG463" t="s">
        <v>5988</v>
      </c>
    </row>
    <row r="464" spans="1:33" x14ac:dyDescent="0.3">
      <c r="A464" s="4">
        <v>508</v>
      </c>
      <c r="B464" s="6" t="s">
        <v>3157</v>
      </c>
      <c r="C464" t="s">
        <v>599</v>
      </c>
      <c r="D464" t="s">
        <v>3702</v>
      </c>
      <c r="F464" t="s">
        <v>3934</v>
      </c>
      <c r="G464" s="1"/>
      <c r="H464">
        <v>2016</v>
      </c>
      <c r="I464" t="s">
        <v>4208</v>
      </c>
      <c r="J464" t="s">
        <v>2830</v>
      </c>
      <c r="M464" t="s">
        <v>4501</v>
      </c>
      <c r="N464" t="s">
        <v>4722</v>
      </c>
      <c r="O464" t="s">
        <v>4958</v>
      </c>
      <c r="P464" t="s">
        <v>605</v>
      </c>
      <c r="R464" t="s">
        <v>5497</v>
      </c>
      <c r="S464" t="s">
        <v>5836</v>
      </c>
      <c r="AB464" s="1"/>
      <c r="AE464" t="s">
        <v>5897</v>
      </c>
      <c r="AF464" t="s">
        <v>5982</v>
      </c>
      <c r="AG464" t="s">
        <v>5988</v>
      </c>
    </row>
    <row r="465" spans="1:33" x14ac:dyDescent="0.3">
      <c r="A465" s="3">
        <v>509</v>
      </c>
      <c r="B465" s="3" t="s">
        <v>3157</v>
      </c>
      <c r="C465" t="s">
        <v>3353</v>
      </c>
      <c r="D465" t="s">
        <v>3703</v>
      </c>
      <c r="F465" t="s">
        <v>4006</v>
      </c>
      <c r="G465" s="1"/>
      <c r="H465">
        <v>2016</v>
      </c>
      <c r="I465" t="s">
        <v>2830</v>
      </c>
      <c r="J465" t="s">
        <v>2830</v>
      </c>
      <c r="M465" t="s">
        <v>4502</v>
      </c>
      <c r="N465" t="s">
        <v>2830</v>
      </c>
      <c r="O465" t="s">
        <v>4959</v>
      </c>
      <c r="P465" t="s">
        <v>5181</v>
      </c>
      <c r="R465" t="s">
        <v>5498</v>
      </c>
      <c r="S465" t="s">
        <v>5837</v>
      </c>
      <c r="AB465" s="1"/>
      <c r="AE465" t="s">
        <v>3155</v>
      </c>
      <c r="AF465" t="s">
        <v>5982</v>
      </c>
      <c r="AG465" t="s">
        <v>5988</v>
      </c>
    </row>
    <row r="466" spans="1:33" x14ac:dyDescent="0.3">
      <c r="A466" s="4">
        <v>510</v>
      </c>
      <c r="B466" s="6" t="s">
        <v>3157</v>
      </c>
      <c r="C466" t="s">
        <v>3354</v>
      </c>
      <c r="D466" t="s">
        <v>3704</v>
      </c>
      <c r="F466" t="s">
        <v>4007</v>
      </c>
      <c r="G466" s="1"/>
      <c r="H466">
        <v>2016</v>
      </c>
      <c r="I466" t="s">
        <v>2830</v>
      </c>
      <c r="J466" t="s">
        <v>2830</v>
      </c>
      <c r="K466">
        <v>1</v>
      </c>
      <c r="L466">
        <v>12</v>
      </c>
      <c r="M466" t="s">
        <v>4503</v>
      </c>
      <c r="N466" t="s">
        <v>2830</v>
      </c>
      <c r="O466" t="s">
        <v>4960</v>
      </c>
      <c r="P466" t="s">
        <v>5182</v>
      </c>
      <c r="R466" t="s">
        <v>5499</v>
      </c>
      <c r="S466" t="s">
        <v>5838</v>
      </c>
      <c r="AB466" s="1"/>
      <c r="AE466" t="s">
        <v>5898</v>
      </c>
      <c r="AF466" t="s">
        <v>5982</v>
      </c>
      <c r="AG466" t="s">
        <v>5988</v>
      </c>
    </row>
    <row r="467" spans="1:33" x14ac:dyDescent="0.3">
      <c r="A467" s="3">
        <v>511</v>
      </c>
      <c r="B467" s="3" t="s">
        <v>3157</v>
      </c>
      <c r="C467" t="s">
        <v>3355</v>
      </c>
      <c r="D467" t="s">
        <v>3705</v>
      </c>
      <c r="F467" t="s">
        <v>3894</v>
      </c>
      <c r="G467" s="1"/>
      <c r="H467">
        <v>2016</v>
      </c>
      <c r="I467" t="s">
        <v>4209</v>
      </c>
      <c r="J467" t="s">
        <v>2830</v>
      </c>
      <c r="K467">
        <v>1573</v>
      </c>
      <c r="L467">
        <v>1582</v>
      </c>
      <c r="M467" t="s">
        <v>4504</v>
      </c>
      <c r="N467" t="s">
        <v>2830</v>
      </c>
      <c r="O467" t="s">
        <v>4961</v>
      </c>
      <c r="P467" t="s">
        <v>5183</v>
      </c>
      <c r="R467" t="s">
        <v>5500</v>
      </c>
      <c r="S467" t="s">
        <v>5839</v>
      </c>
      <c r="AB467" s="1"/>
      <c r="AE467" t="s">
        <v>3155</v>
      </c>
      <c r="AF467" t="s">
        <v>5982</v>
      </c>
      <c r="AG467" t="s">
        <v>5988</v>
      </c>
    </row>
    <row r="468" spans="1:33" x14ac:dyDescent="0.3">
      <c r="A468" s="4">
        <v>512</v>
      </c>
      <c r="B468" s="6" t="s">
        <v>3157</v>
      </c>
      <c r="C468" t="s">
        <v>3356</v>
      </c>
      <c r="D468" t="s">
        <v>3706</v>
      </c>
      <c r="F468" t="s">
        <v>4008</v>
      </c>
      <c r="G468" s="1"/>
      <c r="H468">
        <v>2016</v>
      </c>
      <c r="I468" t="s">
        <v>4210</v>
      </c>
      <c r="J468" t="s">
        <v>2830</v>
      </c>
      <c r="K468">
        <v>103</v>
      </c>
      <c r="L468">
        <v>108</v>
      </c>
      <c r="M468" t="s">
        <v>4505</v>
      </c>
      <c r="N468" t="s">
        <v>4759</v>
      </c>
      <c r="O468" t="s">
        <v>2830</v>
      </c>
      <c r="P468" t="s">
        <v>5184</v>
      </c>
      <c r="R468" t="s">
        <v>5501</v>
      </c>
      <c r="S468" t="s">
        <v>5840</v>
      </c>
      <c r="AB468" s="1"/>
      <c r="AE468" t="s">
        <v>5900</v>
      </c>
      <c r="AF468" t="s">
        <v>5981</v>
      </c>
      <c r="AG468" t="s">
        <v>5988</v>
      </c>
    </row>
    <row r="469" spans="1:33" x14ac:dyDescent="0.3">
      <c r="A469" s="3">
        <v>513</v>
      </c>
      <c r="B469" s="3" t="s">
        <v>3157</v>
      </c>
      <c r="C469" t="s">
        <v>3357</v>
      </c>
      <c r="D469" t="s">
        <v>3707</v>
      </c>
      <c r="F469" t="s">
        <v>4009</v>
      </c>
      <c r="G469" s="1"/>
      <c r="H469">
        <v>2016</v>
      </c>
      <c r="I469" t="s">
        <v>4211</v>
      </c>
      <c r="J469" t="s">
        <v>2830</v>
      </c>
      <c r="K469">
        <v>13</v>
      </c>
      <c r="L469">
        <v>33</v>
      </c>
      <c r="M469" t="s">
        <v>4506</v>
      </c>
      <c r="N469" t="s">
        <v>4760</v>
      </c>
      <c r="O469" t="s">
        <v>2830</v>
      </c>
      <c r="P469" t="s">
        <v>5185</v>
      </c>
      <c r="R469" t="s">
        <v>5502</v>
      </c>
      <c r="S469" t="s">
        <v>5841</v>
      </c>
      <c r="AB469" s="1"/>
      <c r="AE469" t="s">
        <v>5900</v>
      </c>
      <c r="AF469" t="s">
        <v>5981</v>
      </c>
      <c r="AG469" t="s">
        <v>5988</v>
      </c>
    </row>
    <row r="470" spans="1:33" x14ac:dyDescent="0.3">
      <c r="A470" s="4">
        <v>514</v>
      </c>
      <c r="B470" s="6" t="s">
        <v>3157</v>
      </c>
      <c r="C470" t="s">
        <v>1912</v>
      </c>
      <c r="D470" t="s">
        <v>3708</v>
      </c>
      <c r="F470" t="s">
        <v>4010</v>
      </c>
      <c r="G470" s="1"/>
      <c r="H470">
        <v>2016</v>
      </c>
      <c r="I470" t="s">
        <v>2830</v>
      </c>
      <c r="J470" t="s">
        <v>2830</v>
      </c>
      <c r="M470" t="s">
        <v>4507</v>
      </c>
      <c r="N470" t="s">
        <v>2830</v>
      </c>
      <c r="O470" t="s">
        <v>4962</v>
      </c>
      <c r="P470" t="s">
        <v>1918</v>
      </c>
      <c r="R470" t="s">
        <v>5503</v>
      </c>
      <c r="S470" t="s">
        <v>5842</v>
      </c>
      <c r="AB470" s="1"/>
      <c r="AE470" t="s">
        <v>5897</v>
      </c>
      <c r="AF470" t="s">
        <v>5982</v>
      </c>
      <c r="AG470" t="s">
        <v>5988</v>
      </c>
    </row>
    <row r="471" spans="1:33" x14ac:dyDescent="0.3">
      <c r="A471" s="3">
        <v>515</v>
      </c>
      <c r="B471" s="3" t="s">
        <v>3157</v>
      </c>
      <c r="C471" t="s">
        <v>3358</v>
      </c>
      <c r="D471" t="s">
        <v>3709</v>
      </c>
      <c r="F471" t="s">
        <v>4011</v>
      </c>
      <c r="G471" s="1"/>
      <c r="H471">
        <v>2016</v>
      </c>
      <c r="I471" t="s">
        <v>2860</v>
      </c>
      <c r="J471" t="s">
        <v>2894</v>
      </c>
      <c r="K471">
        <v>309</v>
      </c>
      <c r="L471">
        <v>319</v>
      </c>
      <c r="M471" t="s">
        <v>4508</v>
      </c>
      <c r="N471" t="s">
        <v>4761</v>
      </c>
      <c r="O471" t="s">
        <v>2830</v>
      </c>
      <c r="P471" t="s">
        <v>5186</v>
      </c>
      <c r="R471" t="s">
        <v>5504</v>
      </c>
      <c r="S471" t="s">
        <v>2830</v>
      </c>
      <c r="AB471" s="1"/>
      <c r="AE471" t="s">
        <v>5952</v>
      </c>
      <c r="AF471" t="s">
        <v>5985</v>
      </c>
      <c r="AG471" t="s">
        <v>5988</v>
      </c>
    </row>
    <row r="472" spans="1:33" x14ac:dyDescent="0.3">
      <c r="A472" s="4">
        <v>516</v>
      </c>
      <c r="B472" s="6" t="s">
        <v>3157</v>
      </c>
      <c r="C472" t="s">
        <v>3359</v>
      </c>
      <c r="D472" t="s">
        <v>3710</v>
      </c>
      <c r="F472" t="s">
        <v>4012</v>
      </c>
      <c r="G472" s="1"/>
      <c r="H472">
        <v>2016</v>
      </c>
      <c r="I472" t="s">
        <v>2830</v>
      </c>
      <c r="J472" t="s">
        <v>2830</v>
      </c>
      <c r="K472">
        <v>346</v>
      </c>
      <c r="L472">
        <v>351</v>
      </c>
      <c r="M472" t="s">
        <v>4509</v>
      </c>
      <c r="N472" t="s">
        <v>2830</v>
      </c>
      <c r="O472" t="s">
        <v>4963</v>
      </c>
      <c r="P472" t="s">
        <v>5187</v>
      </c>
      <c r="R472" t="s">
        <v>5505</v>
      </c>
      <c r="S472" t="s">
        <v>2830</v>
      </c>
      <c r="AB472" s="1"/>
      <c r="AE472" t="s">
        <v>5898</v>
      </c>
      <c r="AF472" t="s">
        <v>5982</v>
      </c>
      <c r="AG472" t="s">
        <v>5988</v>
      </c>
    </row>
    <row r="473" spans="1:33" x14ac:dyDescent="0.3">
      <c r="A473" s="3">
        <v>517</v>
      </c>
      <c r="B473" s="3" t="s">
        <v>3157</v>
      </c>
      <c r="C473" t="s">
        <v>957</v>
      </c>
      <c r="D473" t="s">
        <v>3711</v>
      </c>
      <c r="F473" t="s">
        <v>4013</v>
      </c>
      <c r="G473" s="1"/>
      <c r="H473">
        <v>2016</v>
      </c>
      <c r="I473" t="s">
        <v>2830</v>
      </c>
      <c r="J473" t="s">
        <v>2830</v>
      </c>
      <c r="M473" t="s">
        <v>4510</v>
      </c>
      <c r="N473" t="s">
        <v>2830</v>
      </c>
      <c r="O473" t="s">
        <v>4964</v>
      </c>
      <c r="P473" t="s">
        <v>963</v>
      </c>
      <c r="R473" t="s">
        <v>5506</v>
      </c>
      <c r="S473" t="s">
        <v>5843</v>
      </c>
      <c r="AB473" s="1"/>
      <c r="AE473" t="s">
        <v>5897</v>
      </c>
      <c r="AF473" t="s">
        <v>5982</v>
      </c>
      <c r="AG473" t="s">
        <v>5988</v>
      </c>
    </row>
    <row r="474" spans="1:33" x14ac:dyDescent="0.3">
      <c r="A474" s="4">
        <v>518</v>
      </c>
      <c r="B474" s="6" t="s">
        <v>3157</v>
      </c>
      <c r="C474" t="s">
        <v>3360</v>
      </c>
      <c r="D474" t="s">
        <v>3712</v>
      </c>
      <c r="F474" t="s">
        <v>4014</v>
      </c>
      <c r="G474" s="1"/>
      <c r="H474">
        <v>2016</v>
      </c>
      <c r="I474" t="s">
        <v>2830</v>
      </c>
      <c r="J474" t="s">
        <v>2830</v>
      </c>
      <c r="M474" t="s">
        <v>4511</v>
      </c>
      <c r="N474" t="s">
        <v>2830</v>
      </c>
      <c r="O474" t="s">
        <v>4965</v>
      </c>
      <c r="P474" t="s">
        <v>5188</v>
      </c>
      <c r="R474" t="s">
        <v>5507</v>
      </c>
      <c r="S474" t="s">
        <v>2830</v>
      </c>
      <c r="AB474" s="1"/>
      <c r="AE474" t="s">
        <v>5912</v>
      </c>
      <c r="AF474" t="s">
        <v>5982</v>
      </c>
      <c r="AG474" t="s">
        <v>5988</v>
      </c>
    </row>
    <row r="475" spans="1:33" x14ac:dyDescent="0.3">
      <c r="A475" s="3">
        <v>519</v>
      </c>
      <c r="B475" s="3" t="s">
        <v>3157</v>
      </c>
      <c r="C475" t="s">
        <v>3361</v>
      </c>
      <c r="D475" t="s">
        <v>3713</v>
      </c>
      <c r="F475" t="s">
        <v>4015</v>
      </c>
      <c r="G475" s="1"/>
      <c r="H475">
        <v>2016</v>
      </c>
      <c r="I475" t="s">
        <v>4212</v>
      </c>
      <c r="J475" t="s">
        <v>2830</v>
      </c>
      <c r="K475">
        <v>147</v>
      </c>
      <c r="L475">
        <v>153</v>
      </c>
      <c r="M475" t="s">
        <v>4512</v>
      </c>
      <c r="N475" t="s">
        <v>4762</v>
      </c>
      <c r="O475" t="s">
        <v>4966</v>
      </c>
      <c r="P475" t="s">
        <v>2830</v>
      </c>
      <c r="R475" t="s">
        <v>5508</v>
      </c>
      <c r="S475" t="s">
        <v>2830</v>
      </c>
      <c r="AB475" s="1"/>
      <c r="AE475" t="s">
        <v>5913</v>
      </c>
      <c r="AF475" t="s">
        <v>5982</v>
      </c>
      <c r="AG475" t="s">
        <v>5988</v>
      </c>
    </row>
    <row r="476" spans="1:33" x14ac:dyDescent="0.3">
      <c r="A476" s="4">
        <v>520</v>
      </c>
      <c r="B476" s="6" t="s">
        <v>3157</v>
      </c>
      <c r="C476" t="s">
        <v>3362</v>
      </c>
      <c r="D476" t="s">
        <v>3687</v>
      </c>
      <c r="F476" t="s">
        <v>4016</v>
      </c>
      <c r="G476" s="1"/>
      <c r="H476">
        <v>2016</v>
      </c>
      <c r="I476" t="s">
        <v>4213</v>
      </c>
      <c r="J476" t="s">
        <v>2830</v>
      </c>
      <c r="M476" t="s">
        <v>4513</v>
      </c>
      <c r="N476" t="s">
        <v>4763</v>
      </c>
      <c r="O476" t="s">
        <v>2830</v>
      </c>
      <c r="P476" t="s">
        <v>5189</v>
      </c>
      <c r="R476" t="s">
        <v>5509</v>
      </c>
      <c r="S476" t="s">
        <v>2830</v>
      </c>
      <c r="AB476" s="1"/>
      <c r="AE476" t="s">
        <v>5910</v>
      </c>
      <c r="AF476" t="s">
        <v>5981</v>
      </c>
      <c r="AG476" t="s">
        <v>5988</v>
      </c>
    </row>
    <row r="477" spans="1:33" x14ac:dyDescent="0.3">
      <c r="A477" s="3">
        <v>521</v>
      </c>
      <c r="B477" s="3" t="s">
        <v>3157</v>
      </c>
      <c r="C477" t="s">
        <v>3363</v>
      </c>
      <c r="D477" t="s">
        <v>3714</v>
      </c>
      <c r="F477" t="s">
        <v>4017</v>
      </c>
      <c r="G477" s="1"/>
      <c r="H477">
        <v>2015</v>
      </c>
      <c r="I477" t="s">
        <v>4151</v>
      </c>
      <c r="J477" t="s">
        <v>2891</v>
      </c>
      <c r="M477" t="s">
        <v>4514</v>
      </c>
      <c r="N477" t="s">
        <v>4764</v>
      </c>
      <c r="O477" t="s">
        <v>2830</v>
      </c>
      <c r="P477" t="s">
        <v>5190</v>
      </c>
      <c r="R477" t="s">
        <v>5510</v>
      </c>
      <c r="S477" t="s">
        <v>2830</v>
      </c>
      <c r="AB477" s="1"/>
      <c r="AE477" t="s">
        <v>5953</v>
      </c>
      <c r="AF477" t="s">
        <v>5981</v>
      </c>
      <c r="AG477" t="s">
        <v>5988</v>
      </c>
    </row>
    <row r="478" spans="1:33" x14ac:dyDescent="0.3">
      <c r="A478" s="4">
        <v>522</v>
      </c>
      <c r="B478" s="6" t="s">
        <v>3157</v>
      </c>
      <c r="C478" t="s">
        <v>2167</v>
      </c>
      <c r="D478" t="s">
        <v>3715</v>
      </c>
      <c r="F478" t="s">
        <v>4018</v>
      </c>
      <c r="G478" s="1"/>
      <c r="H478">
        <v>2015</v>
      </c>
      <c r="I478" t="s">
        <v>2830</v>
      </c>
      <c r="J478" t="s">
        <v>2830</v>
      </c>
      <c r="K478">
        <v>536</v>
      </c>
      <c r="L478">
        <v>543</v>
      </c>
      <c r="M478" t="s">
        <v>4515</v>
      </c>
      <c r="N478" t="s">
        <v>2830</v>
      </c>
      <c r="O478" t="s">
        <v>4967</v>
      </c>
      <c r="P478" t="s">
        <v>2173</v>
      </c>
      <c r="R478" t="s">
        <v>5511</v>
      </c>
      <c r="S478" t="s">
        <v>5844</v>
      </c>
      <c r="AB478" s="1"/>
      <c r="AE478" t="s">
        <v>5897</v>
      </c>
      <c r="AF478" t="s">
        <v>5982</v>
      </c>
      <c r="AG478" t="s">
        <v>5988</v>
      </c>
    </row>
    <row r="479" spans="1:33" x14ac:dyDescent="0.3">
      <c r="A479" s="3">
        <v>523</v>
      </c>
      <c r="B479" s="3" t="s">
        <v>3157</v>
      </c>
      <c r="C479" t="s">
        <v>451</v>
      </c>
      <c r="D479" t="s">
        <v>3716</v>
      </c>
      <c r="F479" t="s">
        <v>3881</v>
      </c>
      <c r="G479" s="1"/>
      <c r="H479">
        <v>2015</v>
      </c>
      <c r="I479" t="s">
        <v>2869</v>
      </c>
      <c r="J479" t="s">
        <v>2830</v>
      </c>
      <c r="K479">
        <v>169</v>
      </c>
      <c r="L479">
        <v>178</v>
      </c>
      <c r="M479" t="s">
        <v>4516</v>
      </c>
      <c r="N479" t="s">
        <v>4692</v>
      </c>
      <c r="O479" t="s">
        <v>4968</v>
      </c>
      <c r="P479" t="s">
        <v>457</v>
      </c>
      <c r="R479" t="s">
        <v>5512</v>
      </c>
      <c r="S479" t="s">
        <v>5845</v>
      </c>
      <c r="AB479" s="1"/>
      <c r="AE479" t="s">
        <v>5908</v>
      </c>
      <c r="AF479" t="s">
        <v>5982</v>
      </c>
      <c r="AG479" t="s">
        <v>5988</v>
      </c>
    </row>
    <row r="480" spans="1:33" x14ac:dyDescent="0.3">
      <c r="A480" s="4">
        <v>524</v>
      </c>
      <c r="B480" s="6" t="s">
        <v>3157</v>
      </c>
      <c r="C480" t="s">
        <v>2311</v>
      </c>
      <c r="D480" t="s">
        <v>3717</v>
      </c>
      <c r="F480" t="s">
        <v>4019</v>
      </c>
      <c r="G480" s="1"/>
      <c r="H480">
        <v>2015</v>
      </c>
      <c r="I480" t="s">
        <v>2830</v>
      </c>
      <c r="J480" t="s">
        <v>2830</v>
      </c>
      <c r="K480">
        <v>315</v>
      </c>
      <c r="L480">
        <v>320</v>
      </c>
      <c r="M480" t="s">
        <v>4517</v>
      </c>
      <c r="N480" t="s">
        <v>2830</v>
      </c>
      <c r="O480" t="s">
        <v>4969</v>
      </c>
      <c r="P480" t="s">
        <v>2317</v>
      </c>
      <c r="R480" t="s">
        <v>5513</v>
      </c>
      <c r="S480" t="s">
        <v>5846</v>
      </c>
      <c r="AB480" s="1"/>
      <c r="AE480" t="s">
        <v>5897</v>
      </c>
      <c r="AF480" t="s">
        <v>5982</v>
      </c>
      <c r="AG480" t="s">
        <v>5988</v>
      </c>
    </row>
    <row r="481" spans="1:33" x14ac:dyDescent="0.3">
      <c r="A481" s="3">
        <v>525</v>
      </c>
      <c r="B481" s="3" t="s">
        <v>3157</v>
      </c>
      <c r="C481" t="s">
        <v>1789</v>
      </c>
      <c r="D481" t="s">
        <v>3718</v>
      </c>
      <c r="F481" t="s">
        <v>4020</v>
      </c>
      <c r="G481" s="1"/>
      <c r="H481">
        <v>2015</v>
      </c>
      <c r="I481" t="s">
        <v>2830</v>
      </c>
      <c r="J481" t="s">
        <v>2830</v>
      </c>
      <c r="K481">
        <v>73</v>
      </c>
      <c r="L481">
        <v>82</v>
      </c>
      <c r="M481" t="s">
        <v>4518</v>
      </c>
      <c r="N481" t="s">
        <v>2830</v>
      </c>
      <c r="O481" t="s">
        <v>4970</v>
      </c>
      <c r="P481" t="s">
        <v>1795</v>
      </c>
      <c r="R481" t="s">
        <v>5514</v>
      </c>
      <c r="S481" t="s">
        <v>5847</v>
      </c>
      <c r="AB481" s="1"/>
      <c r="AE481" t="s">
        <v>5898</v>
      </c>
      <c r="AF481" t="s">
        <v>5982</v>
      </c>
      <c r="AG481" t="s">
        <v>5988</v>
      </c>
    </row>
    <row r="482" spans="1:33" x14ac:dyDescent="0.3">
      <c r="A482" s="4">
        <v>526</v>
      </c>
      <c r="B482" s="6" t="s">
        <v>3157</v>
      </c>
      <c r="C482" t="s">
        <v>1146</v>
      </c>
      <c r="D482" t="s">
        <v>3719</v>
      </c>
      <c r="F482" t="s">
        <v>4021</v>
      </c>
      <c r="G482" s="1"/>
      <c r="H482">
        <v>2015</v>
      </c>
      <c r="I482" t="s">
        <v>2830</v>
      </c>
      <c r="J482" t="s">
        <v>2830</v>
      </c>
      <c r="K482">
        <v>83</v>
      </c>
      <c r="L482">
        <v>92</v>
      </c>
      <c r="M482" t="s">
        <v>4519</v>
      </c>
      <c r="N482" t="s">
        <v>2830</v>
      </c>
      <c r="O482" t="s">
        <v>4971</v>
      </c>
      <c r="P482" t="s">
        <v>1152</v>
      </c>
      <c r="R482" t="s">
        <v>5515</v>
      </c>
      <c r="S482" t="s">
        <v>5848</v>
      </c>
      <c r="AB482" s="1"/>
      <c r="AE482" t="s">
        <v>5897</v>
      </c>
      <c r="AF482" t="s">
        <v>5982</v>
      </c>
      <c r="AG482" t="s">
        <v>5988</v>
      </c>
    </row>
    <row r="483" spans="1:33" x14ac:dyDescent="0.3">
      <c r="A483" s="3">
        <v>527</v>
      </c>
      <c r="B483" s="3" t="s">
        <v>3157</v>
      </c>
      <c r="C483" t="s">
        <v>3364</v>
      </c>
      <c r="D483" t="s">
        <v>3720</v>
      </c>
      <c r="F483" t="s">
        <v>4022</v>
      </c>
      <c r="G483" s="1"/>
      <c r="H483">
        <v>2015</v>
      </c>
      <c r="I483" t="s">
        <v>2830</v>
      </c>
      <c r="J483" t="s">
        <v>2830</v>
      </c>
      <c r="K483">
        <v>73</v>
      </c>
      <c r="L483">
        <v>80</v>
      </c>
      <c r="M483" t="s">
        <v>4520</v>
      </c>
      <c r="N483" t="s">
        <v>2830</v>
      </c>
      <c r="O483" t="s">
        <v>2830</v>
      </c>
      <c r="P483" t="s">
        <v>5191</v>
      </c>
      <c r="R483" t="s">
        <v>5516</v>
      </c>
      <c r="S483" t="s">
        <v>5849</v>
      </c>
      <c r="AB483" s="1"/>
      <c r="AE483" t="s">
        <v>5954</v>
      </c>
      <c r="AF483" t="s">
        <v>5982</v>
      </c>
      <c r="AG483" t="s">
        <v>5988</v>
      </c>
    </row>
    <row r="484" spans="1:33" x14ac:dyDescent="0.3">
      <c r="A484" s="4">
        <v>528</v>
      </c>
      <c r="B484" s="6" t="s">
        <v>3157</v>
      </c>
      <c r="C484" t="s">
        <v>3365</v>
      </c>
      <c r="D484" t="s">
        <v>3721</v>
      </c>
      <c r="F484" t="s">
        <v>4023</v>
      </c>
      <c r="G484" s="1"/>
      <c r="H484">
        <v>2015</v>
      </c>
      <c r="I484" t="s">
        <v>2830</v>
      </c>
      <c r="J484" t="s">
        <v>2830</v>
      </c>
      <c r="M484" t="s">
        <v>4521</v>
      </c>
      <c r="N484" t="s">
        <v>2830</v>
      </c>
      <c r="O484" t="s">
        <v>4972</v>
      </c>
      <c r="P484" t="s">
        <v>5192</v>
      </c>
      <c r="R484" t="s">
        <v>5517</v>
      </c>
      <c r="S484" t="s">
        <v>2830</v>
      </c>
      <c r="AB484" s="1"/>
      <c r="AE484" t="s">
        <v>5912</v>
      </c>
      <c r="AF484" t="s">
        <v>5982</v>
      </c>
      <c r="AG484" t="s">
        <v>5988</v>
      </c>
    </row>
    <row r="485" spans="1:33" x14ac:dyDescent="0.3">
      <c r="A485" s="3">
        <v>529</v>
      </c>
      <c r="B485" s="3" t="s">
        <v>3157</v>
      </c>
      <c r="C485" t="s">
        <v>3366</v>
      </c>
      <c r="D485" t="s">
        <v>3518</v>
      </c>
      <c r="F485" t="s">
        <v>3875</v>
      </c>
      <c r="G485" s="1"/>
      <c r="H485">
        <v>2015</v>
      </c>
      <c r="I485" t="s">
        <v>4214</v>
      </c>
      <c r="J485" t="s">
        <v>2830</v>
      </c>
      <c r="K485">
        <v>1</v>
      </c>
      <c r="L485">
        <v>400</v>
      </c>
      <c r="M485" t="s">
        <v>4522</v>
      </c>
      <c r="N485" t="s">
        <v>4687</v>
      </c>
      <c r="O485" t="s">
        <v>4973</v>
      </c>
      <c r="P485" t="s">
        <v>2830</v>
      </c>
      <c r="R485" t="s">
        <v>5518</v>
      </c>
      <c r="S485" t="s">
        <v>2830</v>
      </c>
      <c r="AB485" s="1"/>
      <c r="AE485" t="s">
        <v>5936</v>
      </c>
      <c r="AF485" t="s">
        <v>5983</v>
      </c>
      <c r="AG485" t="s">
        <v>5988</v>
      </c>
    </row>
    <row r="486" spans="1:33" x14ac:dyDescent="0.3">
      <c r="A486" s="4">
        <v>530</v>
      </c>
      <c r="B486" s="6" t="s">
        <v>3157</v>
      </c>
      <c r="C486" t="s">
        <v>3367</v>
      </c>
      <c r="D486" t="s">
        <v>3518</v>
      </c>
      <c r="F486" t="s">
        <v>3880</v>
      </c>
      <c r="G486" s="1"/>
      <c r="H486">
        <v>2015</v>
      </c>
      <c r="I486" t="s">
        <v>4215</v>
      </c>
      <c r="J486" t="s">
        <v>2830</v>
      </c>
      <c r="K486">
        <v>1</v>
      </c>
      <c r="L486">
        <v>454</v>
      </c>
      <c r="M486" t="s">
        <v>4523</v>
      </c>
      <c r="N486" t="s">
        <v>4691</v>
      </c>
      <c r="O486" t="s">
        <v>4974</v>
      </c>
      <c r="P486" t="s">
        <v>2830</v>
      </c>
      <c r="R486" t="s">
        <v>5519</v>
      </c>
      <c r="S486" t="s">
        <v>2830</v>
      </c>
      <c r="AB486" s="1"/>
      <c r="AE486" t="s">
        <v>5936</v>
      </c>
      <c r="AF486" t="s">
        <v>5983</v>
      </c>
      <c r="AG486" t="s">
        <v>5988</v>
      </c>
    </row>
    <row r="487" spans="1:33" x14ac:dyDescent="0.3">
      <c r="A487" s="3">
        <v>531</v>
      </c>
      <c r="B487" s="3" t="s">
        <v>3157</v>
      </c>
      <c r="C487" t="s">
        <v>3368</v>
      </c>
      <c r="D487" t="s">
        <v>3722</v>
      </c>
      <c r="F487" t="s">
        <v>3952</v>
      </c>
      <c r="G487" s="1"/>
      <c r="H487">
        <v>2015</v>
      </c>
      <c r="I487" t="s">
        <v>4216</v>
      </c>
      <c r="J487" t="s">
        <v>2830</v>
      </c>
      <c r="M487" t="s">
        <v>4524</v>
      </c>
      <c r="N487" t="s">
        <v>4732</v>
      </c>
      <c r="O487" t="s">
        <v>4975</v>
      </c>
      <c r="P487" t="s">
        <v>5193</v>
      </c>
      <c r="R487" t="s">
        <v>5520</v>
      </c>
      <c r="S487" t="s">
        <v>5850</v>
      </c>
      <c r="AB487" s="1"/>
      <c r="AE487" t="s">
        <v>5934</v>
      </c>
      <c r="AF487" t="s">
        <v>5982</v>
      </c>
      <c r="AG487" t="s">
        <v>5988</v>
      </c>
    </row>
    <row r="488" spans="1:33" x14ac:dyDescent="0.3">
      <c r="A488" s="4">
        <v>532</v>
      </c>
      <c r="B488" s="6" t="s">
        <v>3157</v>
      </c>
      <c r="C488" t="s">
        <v>3369</v>
      </c>
      <c r="D488" t="s">
        <v>3723</v>
      </c>
      <c r="F488" t="s">
        <v>3935</v>
      </c>
      <c r="G488" s="1"/>
      <c r="H488">
        <v>2015</v>
      </c>
      <c r="I488" t="s">
        <v>4217</v>
      </c>
      <c r="J488" t="s">
        <v>2830</v>
      </c>
      <c r="K488">
        <v>1</v>
      </c>
      <c r="L488">
        <v>15</v>
      </c>
      <c r="M488" t="s">
        <v>4525</v>
      </c>
      <c r="N488" t="s">
        <v>4723</v>
      </c>
      <c r="O488" t="s">
        <v>2830</v>
      </c>
      <c r="P488" t="s">
        <v>5194</v>
      </c>
      <c r="R488" t="s">
        <v>5521</v>
      </c>
      <c r="S488" t="s">
        <v>5851</v>
      </c>
      <c r="AB488" s="1"/>
      <c r="AE488" t="s">
        <v>5900</v>
      </c>
      <c r="AF488" t="s">
        <v>5981</v>
      </c>
      <c r="AG488" t="s">
        <v>5988</v>
      </c>
    </row>
    <row r="489" spans="1:33" x14ac:dyDescent="0.3">
      <c r="A489" s="3">
        <v>533</v>
      </c>
      <c r="B489" s="3" t="s">
        <v>3157</v>
      </c>
      <c r="C489" t="s">
        <v>3370</v>
      </c>
      <c r="D489" t="s">
        <v>3724</v>
      </c>
      <c r="F489" t="s">
        <v>4024</v>
      </c>
      <c r="G489" s="1"/>
      <c r="H489">
        <v>2014</v>
      </c>
      <c r="I489" t="s">
        <v>4218</v>
      </c>
      <c r="J489" t="s">
        <v>2830</v>
      </c>
      <c r="K489">
        <v>1</v>
      </c>
      <c r="L489">
        <v>323</v>
      </c>
      <c r="M489" t="s">
        <v>4526</v>
      </c>
      <c r="N489" t="s">
        <v>2830</v>
      </c>
      <c r="O489" t="s">
        <v>4976</v>
      </c>
      <c r="P489" t="s">
        <v>5195</v>
      </c>
      <c r="R489" t="s">
        <v>5522</v>
      </c>
      <c r="S489" t="s">
        <v>2830</v>
      </c>
      <c r="AB489" s="1"/>
      <c r="AE489" t="s">
        <v>5955</v>
      </c>
      <c r="AF489" t="s">
        <v>5986</v>
      </c>
      <c r="AG489" t="s">
        <v>5988</v>
      </c>
    </row>
    <row r="490" spans="1:33" x14ac:dyDescent="0.3">
      <c r="A490" s="4">
        <v>534</v>
      </c>
      <c r="B490" s="6" t="s">
        <v>3157</v>
      </c>
      <c r="C490" t="s">
        <v>3371</v>
      </c>
      <c r="D490" t="s">
        <v>3518</v>
      </c>
      <c r="F490" t="s">
        <v>4025</v>
      </c>
      <c r="G490" s="1"/>
      <c r="H490">
        <v>2014</v>
      </c>
      <c r="I490" t="s">
        <v>4219</v>
      </c>
      <c r="J490" t="s">
        <v>2830</v>
      </c>
      <c r="M490" t="s">
        <v>4527</v>
      </c>
      <c r="N490" t="s">
        <v>4765</v>
      </c>
      <c r="O490" t="s">
        <v>4977</v>
      </c>
      <c r="P490" t="s">
        <v>2830</v>
      </c>
      <c r="R490" t="s">
        <v>5523</v>
      </c>
      <c r="S490" t="s">
        <v>2830</v>
      </c>
      <c r="AB490" s="1"/>
      <c r="AE490" t="s">
        <v>2830</v>
      </c>
      <c r="AF490" t="s">
        <v>5983</v>
      </c>
      <c r="AG490" t="s">
        <v>5988</v>
      </c>
    </row>
    <row r="491" spans="1:33" x14ac:dyDescent="0.3">
      <c r="A491" s="3">
        <v>535</v>
      </c>
      <c r="B491" s="3" t="s">
        <v>3157</v>
      </c>
      <c r="C491" t="s">
        <v>3372</v>
      </c>
      <c r="D491" t="s">
        <v>3518</v>
      </c>
      <c r="F491" t="s">
        <v>3372</v>
      </c>
      <c r="G491" s="1"/>
      <c r="H491">
        <v>2014</v>
      </c>
      <c r="I491" t="s">
        <v>2830</v>
      </c>
      <c r="J491" t="s">
        <v>2830</v>
      </c>
      <c r="K491">
        <v>640</v>
      </c>
      <c r="M491" t="s">
        <v>4528</v>
      </c>
      <c r="N491" t="s">
        <v>2830</v>
      </c>
      <c r="O491" t="s">
        <v>4978</v>
      </c>
      <c r="P491" t="s">
        <v>2830</v>
      </c>
      <c r="R491" t="s">
        <v>5524</v>
      </c>
      <c r="S491" t="s">
        <v>2830</v>
      </c>
      <c r="AB491" s="1"/>
      <c r="AE491" t="s">
        <v>5897</v>
      </c>
      <c r="AF491" t="s">
        <v>5983</v>
      </c>
      <c r="AG491" t="s">
        <v>5988</v>
      </c>
    </row>
    <row r="492" spans="1:33" x14ac:dyDescent="0.3">
      <c r="A492" s="4">
        <v>536</v>
      </c>
      <c r="B492" s="6" t="s">
        <v>3157</v>
      </c>
      <c r="C492" t="s">
        <v>3373</v>
      </c>
      <c r="D492" t="s">
        <v>3725</v>
      </c>
      <c r="F492" t="s">
        <v>4026</v>
      </c>
      <c r="G492" s="1"/>
      <c r="H492">
        <v>2014</v>
      </c>
      <c r="I492" t="s">
        <v>2830</v>
      </c>
      <c r="J492" t="s">
        <v>2830</v>
      </c>
      <c r="K492">
        <v>917</v>
      </c>
      <c r="L492">
        <v>925</v>
      </c>
      <c r="M492" t="s">
        <v>4529</v>
      </c>
      <c r="N492" t="s">
        <v>2830</v>
      </c>
      <c r="O492" t="s">
        <v>4979</v>
      </c>
      <c r="P492" t="s">
        <v>2830</v>
      </c>
      <c r="R492" t="s">
        <v>5525</v>
      </c>
      <c r="S492" t="s">
        <v>2830</v>
      </c>
      <c r="AB492" s="1"/>
      <c r="AE492" t="s">
        <v>5956</v>
      </c>
      <c r="AF492" t="s">
        <v>5982</v>
      </c>
      <c r="AG492" t="s">
        <v>5988</v>
      </c>
    </row>
    <row r="493" spans="1:33" x14ac:dyDescent="0.3">
      <c r="A493" s="3">
        <v>537</v>
      </c>
      <c r="B493" s="3" t="s">
        <v>3157</v>
      </c>
      <c r="C493" t="s">
        <v>3374</v>
      </c>
      <c r="D493" t="s">
        <v>3726</v>
      </c>
      <c r="F493" t="s">
        <v>4027</v>
      </c>
      <c r="G493" s="1"/>
      <c r="H493">
        <v>2014</v>
      </c>
      <c r="I493" t="s">
        <v>2830</v>
      </c>
      <c r="J493" t="s">
        <v>2830</v>
      </c>
      <c r="K493">
        <v>29</v>
      </c>
      <c r="L493">
        <v>116</v>
      </c>
      <c r="M493" t="s">
        <v>4530</v>
      </c>
      <c r="N493" t="s">
        <v>2830</v>
      </c>
      <c r="O493" t="s">
        <v>4980</v>
      </c>
      <c r="P493" t="s">
        <v>2830</v>
      </c>
      <c r="R493" t="s">
        <v>5526</v>
      </c>
      <c r="S493" t="s">
        <v>2830</v>
      </c>
      <c r="AB493" s="1"/>
      <c r="AE493" t="s">
        <v>5957</v>
      </c>
      <c r="AF493" t="s">
        <v>5984</v>
      </c>
      <c r="AG493" t="s">
        <v>5988</v>
      </c>
    </row>
    <row r="494" spans="1:33" x14ac:dyDescent="0.3">
      <c r="A494" s="4">
        <v>538</v>
      </c>
      <c r="B494" s="6" t="s">
        <v>3157</v>
      </c>
      <c r="C494" t="s">
        <v>3375</v>
      </c>
      <c r="D494" t="s">
        <v>3727</v>
      </c>
      <c r="F494" t="s">
        <v>4028</v>
      </c>
      <c r="G494" s="1"/>
      <c r="H494">
        <v>2014</v>
      </c>
      <c r="I494" t="s">
        <v>2891</v>
      </c>
      <c r="J494" t="s">
        <v>2830</v>
      </c>
      <c r="K494">
        <v>122</v>
      </c>
      <c r="L494">
        <v>134</v>
      </c>
      <c r="M494" t="s">
        <v>4531</v>
      </c>
      <c r="N494" t="s">
        <v>2830</v>
      </c>
      <c r="O494" t="s">
        <v>4981</v>
      </c>
      <c r="P494" t="s">
        <v>2830</v>
      </c>
      <c r="R494" t="s">
        <v>5527</v>
      </c>
      <c r="S494" t="s">
        <v>2830</v>
      </c>
      <c r="AB494" s="1"/>
      <c r="AE494" t="s">
        <v>5912</v>
      </c>
      <c r="AF494" t="s">
        <v>5982</v>
      </c>
      <c r="AG494" t="s">
        <v>5988</v>
      </c>
    </row>
    <row r="495" spans="1:33" x14ac:dyDescent="0.3">
      <c r="A495" s="3">
        <v>539</v>
      </c>
      <c r="B495" s="3" t="s">
        <v>3157</v>
      </c>
      <c r="C495" t="s">
        <v>3376</v>
      </c>
      <c r="D495" t="s">
        <v>3728</v>
      </c>
      <c r="F495" t="s">
        <v>4029</v>
      </c>
      <c r="G495" s="1"/>
      <c r="H495">
        <v>2014</v>
      </c>
      <c r="I495" t="s">
        <v>2869</v>
      </c>
      <c r="J495" t="s">
        <v>2830</v>
      </c>
      <c r="K495">
        <v>1241</v>
      </c>
      <c r="L495">
        <v>1246</v>
      </c>
      <c r="M495" t="s">
        <v>4532</v>
      </c>
      <c r="N495" t="s">
        <v>2830</v>
      </c>
      <c r="O495" t="s">
        <v>4982</v>
      </c>
      <c r="P495" t="s">
        <v>2830</v>
      </c>
      <c r="R495" t="s">
        <v>5528</v>
      </c>
      <c r="S495" t="s">
        <v>5852</v>
      </c>
      <c r="AB495" s="1"/>
      <c r="AE495" t="s">
        <v>5958</v>
      </c>
      <c r="AF495" t="s">
        <v>5982</v>
      </c>
      <c r="AG495" t="s">
        <v>5988</v>
      </c>
    </row>
    <row r="496" spans="1:33" x14ac:dyDescent="0.3">
      <c r="A496" s="4">
        <v>540</v>
      </c>
      <c r="B496" s="6" t="s">
        <v>3157</v>
      </c>
      <c r="C496" t="s">
        <v>3377</v>
      </c>
      <c r="D496" t="s">
        <v>3729</v>
      </c>
      <c r="F496" t="s">
        <v>4030</v>
      </c>
      <c r="G496" s="1"/>
      <c r="H496">
        <v>2014</v>
      </c>
      <c r="I496" t="s">
        <v>2830</v>
      </c>
      <c r="J496" t="s">
        <v>2830</v>
      </c>
      <c r="K496">
        <v>693</v>
      </c>
      <c r="L496">
        <v>704</v>
      </c>
      <c r="M496" t="s">
        <v>4533</v>
      </c>
      <c r="N496" t="s">
        <v>2830</v>
      </c>
      <c r="O496" t="s">
        <v>4983</v>
      </c>
      <c r="P496" t="s">
        <v>2830</v>
      </c>
      <c r="R496" t="s">
        <v>5529</v>
      </c>
      <c r="S496" t="s">
        <v>2830</v>
      </c>
      <c r="AB496" s="1"/>
      <c r="AE496" t="s">
        <v>5913</v>
      </c>
      <c r="AF496" t="s">
        <v>5982</v>
      </c>
      <c r="AG496" t="s">
        <v>5988</v>
      </c>
    </row>
    <row r="497" spans="1:33" x14ac:dyDescent="0.3">
      <c r="A497" s="3">
        <v>541</v>
      </c>
      <c r="B497" s="3" t="s">
        <v>3157</v>
      </c>
      <c r="C497" t="s">
        <v>3378</v>
      </c>
      <c r="D497" t="s">
        <v>3518</v>
      </c>
      <c r="F497" t="s">
        <v>3923</v>
      </c>
      <c r="G497" s="1"/>
      <c r="H497">
        <v>2014</v>
      </c>
      <c r="I497" t="s">
        <v>2949</v>
      </c>
      <c r="J497" t="s">
        <v>2830</v>
      </c>
      <c r="K497">
        <v>1</v>
      </c>
      <c r="L497">
        <v>531</v>
      </c>
      <c r="M497" t="s">
        <v>4534</v>
      </c>
      <c r="N497" t="s">
        <v>4715</v>
      </c>
      <c r="O497" t="s">
        <v>4984</v>
      </c>
      <c r="P497" t="s">
        <v>2830</v>
      </c>
      <c r="R497" t="s">
        <v>5530</v>
      </c>
      <c r="S497" t="s">
        <v>2830</v>
      </c>
      <c r="AB497" s="1"/>
      <c r="AE497" t="s">
        <v>5936</v>
      </c>
      <c r="AF497" t="s">
        <v>5983</v>
      </c>
      <c r="AG497" t="s">
        <v>5988</v>
      </c>
    </row>
    <row r="498" spans="1:33" x14ac:dyDescent="0.3">
      <c r="A498" s="4">
        <v>542</v>
      </c>
      <c r="B498" s="6" t="s">
        <v>3157</v>
      </c>
      <c r="C498" t="s">
        <v>3379</v>
      </c>
      <c r="D498" t="s">
        <v>3730</v>
      </c>
      <c r="F498" t="s">
        <v>4031</v>
      </c>
      <c r="G498" s="1"/>
      <c r="H498">
        <v>2014</v>
      </c>
      <c r="I498" t="s">
        <v>2830</v>
      </c>
      <c r="J498" t="s">
        <v>2830</v>
      </c>
      <c r="K498">
        <v>818</v>
      </c>
      <c r="L498">
        <v>827</v>
      </c>
      <c r="M498" t="s">
        <v>4535</v>
      </c>
      <c r="N498" t="s">
        <v>2830</v>
      </c>
      <c r="O498" t="s">
        <v>4985</v>
      </c>
      <c r="P498" t="s">
        <v>5196</v>
      </c>
      <c r="R498" t="s">
        <v>5531</v>
      </c>
      <c r="S498" t="s">
        <v>2830</v>
      </c>
      <c r="AB498" s="1"/>
      <c r="AE498" t="s">
        <v>5959</v>
      </c>
      <c r="AF498" t="s">
        <v>5982</v>
      </c>
      <c r="AG498" t="s">
        <v>5988</v>
      </c>
    </row>
    <row r="499" spans="1:33" x14ac:dyDescent="0.3">
      <c r="A499" s="3">
        <v>543</v>
      </c>
      <c r="B499" s="3" t="s">
        <v>3157</v>
      </c>
      <c r="C499" t="s">
        <v>3380</v>
      </c>
      <c r="D499" t="s">
        <v>3731</v>
      </c>
      <c r="F499" t="s">
        <v>4032</v>
      </c>
      <c r="G499" s="1"/>
      <c r="H499">
        <v>2014</v>
      </c>
      <c r="I499" t="s">
        <v>4220</v>
      </c>
      <c r="J499" t="s">
        <v>2894</v>
      </c>
      <c r="K499">
        <v>723</v>
      </c>
      <c r="L499">
        <v>734</v>
      </c>
      <c r="M499" t="s">
        <v>4536</v>
      </c>
      <c r="N499" t="s">
        <v>4766</v>
      </c>
      <c r="O499" t="s">
        <v>2830</v>
      </c>
      <c r="P499" t="s">
        <v>5197</v>
      </c>
      <c r="R499" t="s">
        <v>5532</v>
      </c>
      <c r="S499" t="s">
        <v>5853</v>
      </c>
      <c r="AB499" s="1"/>
      <c r="AE499" t="s">
        <v>5900</v>
      </c>
      <c r="AF499" t="s">
        <v>5981</v>
      </c>
      <c r="AG499" t="s">
        <v>5988</v>
      </c>
    </row>
    <row r="500" spans="1:33" x14ac:dyDescent="0.3">
      <c r="A500" s="4">
        <v>544</v>
      </c>
      <c r="B500" s="6" t="s">
        <v>3157</v>
      </c>
      <c r="C500" t="s">
        <v>3381</v>
      </c>
      <c r="D500" t="s">
        <v>3732</v>
      </c>
      <c r="F500" t="s">
        <v>4033</v>
      </c>
      <c r="G500" s="1"/>
      <c r="H500">
        <v>2014</v>
      </c>
      <c r="I500" t="s">
        <v>2841</v>
      </c>
      <c r="J500" t="s">
        <v>2830</v>
      </c>
      <c r="K500">
        <v>3167</v>
      </c>
      <c r="L500">
        <v>3175</v>
      </c>
      <c r="M500" t="s">
        <v>4537</v>
      </c>
      <c r="N500" t="s">
        <v>4767</v>
      </c>
      <c r="O500" t="s">
        <v>4986</v>
      </c>
      <c r="P500" t="s">
        <v>2830</v>
      </c>
      <c r="R500" t="s">
        <v>5533</v>
      </c>
      <c r="S500" t="s">
        <v>5854</v>
      </c>
      <c r="AB500" s="1"/>
      <c r="AE500" t="s">
        <v>5960</v>
      </c>
      <c r="AF500" t="s">
        <v>5982</v>
      </c>
      <c r="AG500" t="s">
        <v>5988</v>
      </c>
    </row>
    <row r="501" spans="1:33" x14ac:dyDescent="0.3">
      <c r="A501" s="3">
        <v>545</v>
      </c>
      <c r="B501" s="3" t="s">
        <v>3157</v>
      </c>
      <c r="C501" t="s">
        <v>3382</v>
      </c>
      <c r="D501" t="s">
        <v>3733</v>
      </c>
      <c r="F501" t="s">
        <v>4034</v>
      </c>
      <c r="G501" s="1"/>
      <c r="H501">
        <v>2014</v>
      </c>
      <c r="I501" t="s">
        <v>2830</v>
      </c>
      <c r="J501" t="s">
        <v>2830</v>
      </c>
      <c r="K501">
        <v>994</v>
      </c>
      <c r="L501">
        <v>1003</v>
      </c>
      <c r="M501" t="s">
        <v>4538</v>
      </c>
      <c r="N501" t="s">
        <v>2830</v>
      </c>
      <c r="O501" t="s">
        <v>4987</v>
      </c>
      <c r="P501" t="s">
        <v>5198</v>
      </c>
      <c r="R501" t="s">
        <v>5534</v>
      </c>
      <c r="S501" t="s">
        <v>2830</v>
      </c>
      <c r="AB501" s="1"/>
      <c r="AE501" t="s">
        <v>5959</v>
      </c>
      <c r="AF501" t="s">
        <v>5982</v>
      </c>
      <c r="AG501" t="s">
        <v>5988</v>
      </c>
    </row>
    <row r="502" spans="1:33" x14ac:dyDescent="0.3">
      <c r="A502" s="4">
        <v>546</v>
      </c>
      <c r="B502" s="6" t="s">
        <v>3157</v>
      </c>
      <c r="C502" t="s">
        <v>3383</v>
      </c>
      <c r="D502" t="s">
        <v>3734</v>
      </c>
      <c r="F502" t="s">
        <v>4035</v>
      </c>
      <c r="G502" s="1"/>
      <c r="H502">
        <v>2013</v>
      </c>
      <c r="I502" t="s">
        <v>2830</v>
      </c>
      <c r="J502" t="s">
        <v>2830</v>
      </c>
      <c r="K502">
        <v>351</v>
      </c>
      <c r="L502">
        <v>360</v>
      </c>
      <c r="M502" t="s">
        <v>4539</v>
      </c>
      <c r="N502" t="s">
        <v>4768</v>
      </c>
      <c r="O502" t="s">
        <v>4988</v>
      </c>
      <c r="P502" t="s">
        <v>2830</v>
      </c>
      <c r="R502" t="s">
        <v>5535</v>
      </c>
      <c r="S502" t="s">
        <v>5855</v>
      </c>
      <c r="AB502" s="1"/>
      <c r="AE502" t="s">
        <v>2830</v>
      </c>
      <c r="AF502" t="s">
        <v>5982</v>
      </c>
      <c r="AG502" t="s">
        <v>5988</v>
      </c>
    </row>
    <row r="503" spans="1:33" x14ac:dyDescent="0.3">
      <c r="A503" s="3">
        <v>547</v>
      </c>
      <c r="B503" s="3" t="s">
        <v>3157</v>
      </c>
      <c r="C503" t="s">
        <v>3384</v>
      </c>
      <c r="D503" t="s">
        <v>3735</v>
      </c>
      <c r="F503" t="s">
        <v>4036</v>
      </c>
      <c r="G503" s="1"/>
      <c r="H503">
        <v>2013</v>
      </c>
      <c r="I503" t="s">
        <v>2830</v>
      </c>
      <c r="J503" t="s">
        <v>2830</v>
      </c>
      <c r="K503">
        <v>536</v>
      </c>
      <c r="L503">
        <v>539</v>
      </c>
      <c r="M503" t="s">
        <v>4540</v>
      </c>
      <c r="N503" t="s">
        <v>2830</v>
      </c>
      <c r="O503" t="s">
        <v>2830</v>
      </c>
      <c r="P503" t="s">
        <v>1371</v>
      </c>
      <c r="R503" t="s">
        <v>5536</v>
      </c>
      <c r="S503" t="s">
        <v>5856</v>
      </c>
      <c r="AB503" s="1"/>
      <c r="AE503" t="s">
        <v>2830</v>
      </c>
      <c r="AF503" t="s">
        <v>5982</v>
      </c>
      <c r="AG503" t="s">
        <v>5988</v>
      </c>
    </row>
    <row r="504" spans="1:33" x14ac:dyDescent="0.3">
      <c r="A504" s="4">
        <v>548</v>
      </c>
      <c r="B504" s="6" t="s">
        <v>3157</v>
      </c>
      <c r="C504" t="s">
        <v>3385</v>
      </c>
      <c r="D504" t="s">
        <v>3736</v>
      </c>
      <c r="F504" t="s">
        <v>2721</v>
      </c>
      <c r="G504" s="1"/>
      <c r="H504">
        <v>2013</v>
      </c>
      <c r="I504" t="s">
        <v>3005</v>
      </c>
      <c r="J504" t="s">
        <v>4113</v>
      </c>
      <c r="K504">
        <v>55</v>
      </c>
      <c r="L504">
        <v>62</v>
      </c>
      <c r="M504" t="s">
        <v>4541</v>
      </c>
      <c r="N504" t="s">
        <v>4769</v>
      </c>
      <c r="O504" t="s">
        <v>2830</v>
      </c>
      <c r="P504" t="s">
        <v>2724</v>
      </c>
      <c r="R504" t="s">
        <v>5537</v>
      </c>
      <c r="S504" t="s">
        <v>2830</v>
      </c>
      <c r="AB504" s="1"/>
      <c r="AE504" t="s">
        <v>2830</v>
      </c>
      <c r="AF504" t="s">
        <v>5981</v>
      </c>
      <c r="AG504" t="s">
        <v>5988</v>
      </c>
    </row>
    <row r="505" spans="1:33" x14ac:dyDescent="0.3">
      <c r="A505" s="3">
        <v>549</v>
      </c>
      <c r="B505" s="3" t="s">
        <v>3157</v>
      </c>
      <c r="C505" t="s">
        <v>3386</v>
      </c>
      <c r="D505" t="s">
        <v>3737</v>
      </c>
      <c r="F505" t="s">
        <v>3864</v>
      </c>
      <c r="G505" s="1"/>
      <c r="H505">
        <v>2013</v>
      </c>
      <c r="I505" t="s">
        <v>4221</v>
      </c>
      <c r="J505" t="s">
        <v>2830</v>
      </c>
      <c r="K505">
        <v>118</v>
      </c>
      <c r="L505">
        <v>127</v>
      </c>
      <c r="M505" t="s">
        <v>4542</v>
      </c>
      <c r="N505" t="s">
        <v>4677</v>
      </c>
      <c r="O505" t="s">
        <v>4989</v>
      </c>
      <c r="P505" t="s">
        <v>5199</v>
      </c>
      <c r="R505" t="s">
        <v>5538</v>
      </c>
      <c r="S505" t="s">
        <v>5857</v>
      </c>
      <c r="AB505" s="1"/>
      <c r="AE505" t="s">
        <v>2830</v>
      </c>
      <c r="AF505" t="s">
        <v>5982</v>
      </c>
      <c r="AG505" t="s">
        <v>5988</v>
      </c>
    </row>
    <row r="506" spans="1:33" x14ac:dyDescent="0.3">
      <c r="A506" s="4">
        <v>550</v>
      </c>
      <c r="B506" s="6" t="s">
        <v>3157</v>
      </c>
      <c r="C506" t="s">
        <v>3387</v>
      </c>
      <c r="D506" t="s">
        <v>3518</v>
      </c>
      <c r="F506" t="s">
        <v>4025</v>
      </c>
      <c r="G506" s="1"/>
      <c r="H506">
        <v>2013</v>
      </c>
      <c r="I506" t="s">
        <v>4222</v>
      </c>
      <c r="J506" t="s">
        <v>2830</v>
      </c>
      <c r="M506" t="s">
        <v>4543</v>
      </c>
      <c r="N506" t="s">
        <v>4765</v>
      </c>
      <c r="O506" t="s">
        <v>4990</v>
      </c>
      <c r="P506" t="s">
        <v>2830</v>
      </c>
      <c r="R506" t="s">
        <v>5539</v>
      </c>
      <c r="S506" t="s">
        <v>2830</v>
      </c>
      <c r="AB506" s="1"/>
      <c r="AE506" t="s">
        <v>2830</v>
      </c>
      <c r="AF506" t="s">
        <v>5983</v>
      </c>
      <c r="AG506" t="s">
        <v>5988</v>
      </c>
    </row>
    <row r="507" spans="1:33" x14ac:dyDescent="0.3">
      <c r="A507" s="3">
        <v>551</v>
      </c>
      <c r="B507" s="3" t="s">
        <v>3157</v>
      </c>
      <c r="C507" t="s">
        <v>2217</v>
      </c>
      <c r="D507" t="s">
        <v>3738</v>
      </c>
      <c r="F507" t="s">
        <v>4037</v>
      </c>
      <c r="G507" s="1"/>
      <c r="H507">
        <v>2013</v>
      </c>
      <c r="I507" t="s">
        <v>2830</v>
      </c>
      <c r="J507" t="s">
        <v>2830</v>
      </c>
      <c r="M507" t="s">
        <v>4544</v>
      </c>
      <c r="N507" t="s">
        <v>4770</v>
      </c>
      <c r="O507" t="s">
        <v>4991</v>
      </c>
      <c r="P507" t="s">
        <v>2224</v>
      </c>
      <c r="R507" t="s">
        <v>5540</v>
      </c>
      <c r="S507" t="s">
        <v>2830</v>
      </c>
      <c r="AB507" s="1"/>
      <c r="AE507" t="s">
        <v>2830</v>
      </c>
      <c r="AF507" t="s">
        <v>5982</v>
      </c>
      <c r="AG507" t="s">
        <v>5988</v>
      </c>
    </row>
    <row r="508" spans="1:33" x14ac:dyDescent="0.3">
      <c r="A508" s="4">
        <v>552</v>
      </c>
      <c r="B508" s="6" t="s">
        <v>3157</v>
      </c>
      <c r="C508" t="s">
        <v>1377</v>
      </c>
      <c r="D508" t="s">
        <v>3739</v>
      </c>
      <c r="F508" t="s">
        <v>4038</v>
      </c>
      <c r="G508" s="1"/>
      <c r="H508">
        <v>2013</v>
      </c>
      <c r="I508" t="s">
        <v>2830</v>
      </c>
      <c r="J508" t="s">
        <v>2830</v>
      </c>
      <c r="K508">
        <v>962</v>
      </c>
      <c r="L508">
        <v>968</v>
      </c>
      <c r="M508" t="s">
        <v>4545</v>
      </c>
      <c r="N508" t="s">
        <v>2830</v>
      </c>
      <c r="O508" t="s">
        <v>4992</v>
      </c>
      <c r="P508" t="s">
        <v>2830</v>
      </c>
      <c r="R508" t="s">
        <v>5541</v>
      </c>
      <c r="S508" t="s">
        <v>5858</v>
      </c>
      <c r="AB508" s="1"/>
      <c r="AE508" t="s">
        <v>2830</v>
      </c>
      <c r="AF508" t="s">
        <v>5982</v>
      </c>
      <c r="AG508" t="s">
        <v>5988</v>
      </c>
    </row>
    <row r="509" spans="1:33" x14ac:dyDescent="0.3">
      <c r="A509" s="3">
        <v>553</v>
      </c>
      <c r="B509" s="3" t="s">
        <v>3157</v>
      </c>
      <c r="C509" t="s">
        <v>3388</v>
      </c>
      <c r="D509" t="s">
        <v>3740</v>
      </c>
      <c r="F509" t="s">
        <v>4039</v>
      </c>
      <c r="G509" s="1"/>
      <c r="H509">
        <v>2013</v>
      </c>
      <c r="I509" t="s">
        <v>2854</v>
      </c>
      <c r="J509" t="s">
        <v>2894</v>
      </c>
      <c r="M509" t="s">
        <v>4546</v>
      </c>
      <c r="N509" t="s">
        <v>4771</v>
      </c>
      <c r="O509" t="s">
        <v>2830</v>
      </c>
      <c r="P509" t="s">
        <v>5200</v>
      </c>
      <c r="R509" t="s">
        <v>5542</v>
      </c>
      <c r="S509" t="s">
        <v>5859</v>
      </c>
      <c r="AB509" s="1"/>
      <c r="AE509" t="s">
        <v>2830</v>
      </c>
      <c r="AF509" t="s">
        <v>5981</v>
      </c>
      <c r="AG509" t="s">
        <v>5988</v>
      </c>
    </row>
    <row r="510" spans="1:33" x14ac:dyDescent="0.3">
      <c r="A510" s="4">
        <v>554</v>
      </c>
      <c r="B510" s="6" t="s">
        <v>3157</v>
      </c>
      <c r="C510" t="s">
        <v>3389</v>
      </c>
      <c r="D510" t="s">
        <v>3741</v>
      </c>
      <c r="F510" t="s">
        <v>4040</v>
      </c>
      <c r="G510" s="1"/>
      <c r="H510">
        <v>2013</v>
      </c>
      <c r="I510" t="s">
        <v>2830</v>
      </c>
      <c r="J510" t="s">
        <v>2830</v>
      </c>
      <c r="K510">
        <v>198</v>
      </c>
      <c r="L510">
        <v>204</v>
      </c>
      <c r="M510" t="s">
        <v>4547</v>
      </c>
      <c r="N510" t="s">
        <v>2830</v>
      </c>
      <c r="O510" t="s">
        <v>4993</v>
      </c>
      <c r="P510" t="s">
        <v>2830</v>
      </c>
      <c r="R510" t="s">
        <v>5543</v>
      </c>
      <c r="S510" t="s">
        <v>2830</v>
      </c>
      <c r="AB510" s="1"/>
      <c r="AE510" t="s">
        <v>2830</v>
      </c>
      <c r="AF510" t="s">
        <v>5982</v>
      </c>
      <c r="AG510" t="s">
        <v>5988</v>
      </c>
    </row>
    <row r="511" spans="1:33" x14ac:dyDescent="0.3">
      <c r="A511" s="3">
        <v>555</v>
      </c>
      <c r="B511" s="3" t="s">
        <v>3157</v>
      </c>
      <c r="C511" t="s">
        <v>3390</v>
      </c>
      <c r="D511" t="s">
        <v>3742</v>
      </c>
      <c r="F511" t="s">
        <v>4041</v>
      </c>
      <c r="G511" s="1"/>
      <c r="H511">
        <v>2013</v>
      </c>
      <c r="I511" t="s">
        <v>2924</v>
      </c>
      <c r="J511" t="s">
        <v>2883</v>
      </c>
      <c r="K511">
        <v>398</v>
      </c>
      <c r="L511">
        <v>408</v>
      </c>
      <c r="M511" t="s">
        <v>4548</v>
      </c>
      <c r="N511" t="s">
        <v>4772</v>
      </c>
      <c r="O511" t="s">
        <v>2830</v>
      </c>
      <c r="P511" t="s">
        <v>2830</v>
      </c>
      <c r="R511" t="s">
        <v>5544</v>
      </c>
      <c r="S511" t="s">
        <v>5860</v>
      </c>
      <c r="AB511" s="1"/>
      <c r="AE511" t="s">
        <v>2830</v>
      </c>
      <c r="AF511" t="s">
        <v>5981</v>
      </c>
      <c r="AG511" t="s">
        <v>5988</v>
      </c>
    </row>
    <row r="512" spans="1:33" x14ac:dyDescent="0.3">
      <c r="A512" s="4">
        <v>556</v>
      </c>
      <c r="B512" s="6" t="s">
        <v>3157</v>
      </c>
      <c r="C512" t="s">
        <v>3391</v>
      </c>
      <c r="D512" t="s">
        <v>3743</v>
      </c>
      <c r="F512" t="s">
        <v>4025</v>
      </c>
      <c r="G512" s="1"/>
      <c r="H512">
        <v>2013</v>
      </c>
      <c r="I512" t="s">
        <v>4223</v>
      </c>
      <c r="J512" t="s">
        <v>2830</v>
      </c>
      <c r="K512">
        <v>393</v>
      </c>
      <c r="L512">
        <v>398</v>
      </c>
      <c r="M512" t="s">
        <v>4549</v>
      </c>
      <c r="N512" t="s">
        <v>4765</v>
      </c>
      <c r="O512" t="s">
        <v>4994</v>
      </c>
      <c r="P512" t="s">
        <v>5201</v>
      </c>
      <c r="R512" t="s">
        <v>5545</v>
      </c>
      <c r="S512" t="s">
        <v>5861</v>
      </c>
      <c r="AB512" s="1"/>
      <c r="AE512" t="s">
        <v>2830</v>
      </c>
      <c r="AF512" t="s">
        <v>5982</v>
      </c>
      <c r="AG512" t="s">
        <v>5988</v>
      </c>
    </row>
    <row r="513" spans="1:33" x14ac:dyDescent="0.3">
      <c r="A513" s="3">
        <v>557</v>
      </c>
      <c r="B513" s="3" t="s">
        <v>3157</v>
      </c>
      <c r="C513" t="s">
        <v>3392</v>
      </c>
      <c r="D513" t="s">
        <v>3744</v>
      </c>
      <c r="F513" t="s">
        <v>3986</v>
      </c>
      <c r="G513" s="1"/>
      <c r="H513">
        <v>2013</v>
      </c>
      <c r="I513" t="s">
        <v>4224</v>
      </c>
      <c r="J513" t="s">
        <v>2830</v>
      </c>
      <c r="K513">
        <v>49</v>
      </c>
      <c r="L513">
        <v>58</v>
      </c>
      <c r="M513" t="s">
        <v>4550</v>
      </c>
      <c r="N513" t="s">
        <v>4745</v>
      </c>
      <c r="O513" t="s">
        <v>2830</v>
      </c>
      <c r="P513" t="s">
        <v>5202</v>
      </c>
      <c r="R513" t="s">
        <v>5546</v>
      </c>
      <c r="S513" t="s">
        <v>5862</v>
      </c>
      <c r="AB513" s="1"/>
      <c r="AE513" t="s">
        <v>5899</v>
      </c>
      <c r="AF513" t="s">
        <v>5981</v>
      </c>
      <c r="AG513" t="s">
        <v>5988</v>
      </c>
    </row>
    <row r="514" spans="1:33" x14ac:dyDescent="0.3">
      <c r="A514" s="4">
        <v>558</v>
      </c>
      <c r="B514" s="6" t="s">
        <v>3157</v>
      </c>
      <c r="C514" t="s">
        <v>3393</v>
      </c>
      <c r="D514" t="s">
        <v>3745</v>
      </c>
      <c r="F514" t="s">
        <v>3862</v>
      </c>
      <c r="G514" s="1"/>
      <c r="H514">
        <v>2013</v>
      </c>
      <c r="I514" t="s">
        <v>4225</v>
      </c>
      <c r="J514" t="s">
        <v>4245</v>
      </c>
      <c r="K514">
        <v>1091</v>
      </c>
      <c r="L514">
        <v>1109</v>
      </c>
      <c r="M514" t="s">
        <v>4551</v>
      </c>
      <c r="N514" t="s">
        <v>4675</v>
      </c>
      <c r="O514" t="s">
        <v>2830</v>
      </c>
      <c r="P514" t="s">
        <v>5203</v>
      </c>
      <c r="R514" t="s">
        <v>5547</v>
      </c>
      <c r="S514" t="s">
        <v>5863</v>
      </c>
      <c r="AB514" s="1"/>
      <c r="AE514" t="s">
        <v>5961</v>
      </c>
      <c r="AF514" t="s">
        <v>5981</v>
      </c>
      <c r="AG514" t="s">
        <v>5988</v>
      </c>
    </row>
    <row r="515" spans="1:33" x14ac:dyDescent="0.3">
      <c r="A515" s="3">
        <v>559</v>
      </c>
      <c r="B515" s="3" t="s">
        <v>3157</v>
      </c>
      <c r="C515" t="s">
        <v>3394</v>
      </c>
      <c r="D515" t="s">
        <v>3746</v>
      </c>
      <c r="F515" t="s">
        <v>3846</v>
      </c>
      <c r="G515" s="1"/>
      <c r="H515">
        <v>2013</v>
      </c>
      <c r="I515" t="s">
        <v>2830</v>
      </c>
      <c r="J515" t="s">
        <v>2830</v>
      </c>
      <c r="K515">
        <v>237</v>
      </c>
      <c r="L515">
        <v>241</v>
      </c>
      <c r="M515" t="s">
        <v>4552</v>
      </c>
      <c r="N515" t="s">
        <v>2830</v>
      </c>
      <c r="O515" t="s">
        <v>4995</v>
      </c>
      <c r="P515" t="s">
        <v>5204</v>
      </c>
      <c r="R515" t="s">
        <v>5548</v>
      </c>
      <c r="S515" t="s">
        <v>5864</v>
      </c>
      <c r="AB515" s="1"/>
      <c r="AE515" t="s">
        <v>3155</v>
      </c>
      <c r="AF515" t="s">
        <v>5982</v>
      </c>
      <c r="AG515" t="s">
        <v>5988</v>
      </c>
    </row>
    <row r="516" spans="1:33" x14ac:dyDescent="0.3">
      <c r="A516" s="4">
        <v>560</v>
      </c>
      <c r="B516" s="6" t="s">
        <v>3157</v>
      </c>
      <c r="C516" t="s">
        <v>3395</v>
      </c>
      <c r="D516" t="s">
        <v>3747</v>
      </c>
      <c r="F516" t="s">
        <v>4042</v>
      </c>
      <c r="G516" s="1"/>
      <c r="H516">
        <v>2013</v>
      </c>
      <c r="I516" t="s">
        <v>2830</v>
      </c>
      <c r="J516" t="s">
        <v>2830</v>
      </c>
      <c r="M516" t="s">
        <v>4553</v>
      </c>
      <c r="N516" t="s">
        <v>2830</v>
      </c>
      <c r="O516" t="s">
        <v>4996</v>
      </c>
      <c r="P516" t="s">
        <v>5205</v>
      </c>
      <c r="R516" t="s">
        <v>5549</v>
      </c>
      <c r="S516" t="s">
        <v>5865</v>
      </c>
      <c r="AB516" s="1"/>
      <c r="AE516" t="s">
        <v>3155</v>
      </c>
      <c r="AF516" t="s">
        <v>5982</v>
      </c>
      <c r="AG516" t="s">
        <v>5988</v>
      </c>
    </row>
    <row r="517" spans="1:33" x14ac:dyDescent="0.3">
      <c r="A517" s="3">
        <v>561</v>
      </c>
      <c r="B517" s="3" t="s">
        <v>3157</v>
      </c>
      <c r="C517" t="s">
        <v>3396</v>
      </c>
      <c r="D517" t="s">
        <v>3748</v>
      </c>
      <c r="F517" t="s">
        <v>4043</v>
      </c>
      <c r="G517" s="1"/>
      <c r="H517">
        <v>2013</v>
      </c>
      <c r="I517" t="s">
        <v>2830</v>
      </c>
      <c r="J517" t="s">
        <v>2830</v>
      </c>
      <c r="K517">
        <v>974</v>
      </c>
      <c r="L517">
        <v>983</v>
      </c>
      <c r="M517" t="s">
        <v>4554</v>
      </c>
      <c r="N517" t="s">
        <v>2830</v>
      </c>
      <c r="O517" t="s">
        <v>4997</v>
      </c>
      <c r="P517" t="s">
        <v>5206</v>
      </c>
      <c r="R517" t="s">
        <v>5550</v>
      </c>
      <c r="S517" t="s">
        <v>2830</v>
      </c>
      <c r="AB517" s="1"/>
      <c r="AE517" t="s">
        <v>5959</v>
      </c>
      <c r="AF517" t="s">
        <v>5982</v>
      </c>
      <c r="AG517" t="s">
        <v>5988</v>
      </c>
    </row>
    <row r="518" spans="1:33" x14ac:dyDescent="0.3">
      <c r="A518" s="4">
        <v>562</v>
      </c>
      <c r="B518" s="6" t="s">
        <v>3157</v>
      </c>
      <c r="C518" t="s">
        <v>3397</v>
      </c>
      <c r="D518" t="s">
        <v>3749</v>
      </c>
      <c r="F518" t="s">
        <v>4044</v>
      </c>
      <c r="G518" s="1"/>
      <c r="H518">
        <v>2013</v>
      </c>
      <c r="I518" t="s">
        <v>2924</v>
      </c>
      <c r="J518" t="s">
        <v>2830</v>
      </c>
      <c r="K518">
        <v>480</v>
      </c>
      <c r="L518">
        <v>485</v>
      </c>
      <c r="M518" t="s">
        <v>4555</v>
      </c>
      <c r="N518" t="s">
        <v>4773</v>
      </c>
      <c r="O518" t="s">
        <v>2830</v>
      </c>
      <c r="P518" t="s">
        <v>5207</v>
      </c>
      <c r="R518" t="s">
        <v>5551</v>
      </c>
      <c r="S518" t="s">
        <v>5866</v>
      </c>
      <c r="AB518" s="1"/>
      <c r="AE518" t="s">
        <v>5899</v>
      </c>
      <c r="AF518" t="s">
        <v>5982</v>
      </c>
      <c r="AG518" t="s">
        <v>5988</v>
      </c>
    </row>
    <row r="519" spans="1:33" x14ac:dyDescent="0.3">
      <c r="A519" s="3">
        <v>563</v>
      </c>
      <c r="B519" s="3" t="s">
        <v>3157</v>
      </c>
      <c r="C519" t="s">
        <v>3398</v>
      </c>
      <c r="D519" t="s">
        <v>3750</v>
      </c>
      <c r="F519" t="s">
        <v>4045</v>
      </c>
      <c r="G519" s="1"/>
      <c r="H519">
        <v>2013</v>
      </c>
      <c r="I519" t="s">
        <v>2833</v>
      </c>
      <c r="J519" t="s">
        <v>2894</v>
      </c>
      <c r="K519">
        <v>567</v>
      </c>
      <c r="L519">
        <v>583</v>
      </c>
      <c r="M519" t="s">
        <v>4556</v>
      </c>
      <c r="N519" t="s">
        <v>4774</v>
      </c>
      <c r="O519" t="s">
        <v>2830</v>
      </c>
      <c r="P519" t="s">
        <v>5208</v>
      </c>
      <c r="R519" t="s">
        <v>5552</v>
      </c>
      <c r="S519" t="s">
        <v>5867</v>
      </c>
      <c r="AB519" s="1"/>
      <c r="AE519" t="s">
        <v>5962</v>
      </c>
      <c r="AF519" t="s">
        <v>5981</v>
      </c>
      <c r="AG519" t="s">
        <v>5988</v>
      </c>
    </row>
    <row r="520" spans="1:33" x14ac:dyDescent="0.3">
      <c r="A520" s="4">
        <v>564</v>
      </c>
      <c r="B520" s="6" t="s">
        <v>3157</v>
      </c>
      <c r="C520" t="s">
        <v>3399</v>
      </c>
      <c r="D520" t="s">
        <v>3751</v>
      </c>
      <c r="F520" t="s">
        <v>4046</v>
      </c>
      <c r="G520" s="1"/>
      <c r="H520">
        <v>2012</v>
      </c>
      <c r="I520" t="s">
        <v>2830</v>
      </c>
      <c r="J520" t="s">
        <v>2830</v>
      </c>
      <c r="K520">
        <v>527</v>
      </c>
      <c r="L520">
        <v>542</v>
      </c>
      <c r="M520" t="s">
        <v>4557</v>
      </c>
      <c r="N520" t="s">
        <v>2830</v>
      </c>
      <c r="O520" t="s">
        <v>4998</v>
      </c>
      <c r="P520" t="s">
        <v>2830</v>
      </c>
      <c r="R520" t="s">
        <v>5553</v>
      </c>
      <c r="S520" t="s">
        <v>2830</v>
      </c>
      <c r="AB520" s="1"/>
      <c r="AE520" t="s">
        <v>2830</v>
      </c>
      <c r="AF520" t="s">
        <v>5982</v>
      </c>
      <c r="AG520" t="s">
        <v>5988</v>
      </c>
    </row>
    <row r="521" spans="1:33" x14ac:dyDescent="0.3">
      <c r="A521" s="3">
        <v>565</v>
      </c>
      <c r="B521" s="3" t="s">
        <v>3157</v>
      </c>
      <c r="C521" t="s">
        <v>3400</v>
      </c>
      <c r="D521" t="s">
        <v>3752</v>
      </c>
      <c r="F521" t="s">
        <v>4047</v>
      </c>
      <c r="G521" s="1"/>
      <c r="H521">
        <v>2012</v>
      </c>
      <c r="I521" t="s">
        <v>2830</v>
      </c>
      <c r="J521" t="s">
        <v>2830</v>
      </c>
      <c r="K521">
        <v>1074</v>
      </c>
      <c r="L521">
        <v>1079</v>
      </c>
      <c r="M521" t="s">
        <v>4558</v>
      </c>
      <c r="N521" t="s">
        <v>4775</v>
      </c>
      <c r="O521" t="s">
        <v>4999</v>
      </c>
      <c r="P521" t="s">
        <v>618</v>
      </c>
      <c r="R521" t="s">
        <v>5554</v>
      </c>
      <c r="S521" t="s">
        <v>5868</v>
      </c>
      <c r="AB521" s="1"/>
      <c r="AE521" t="s">
        <v>2830</v>
      </c>
      <c r="AF521" t="s">
        <v>5982</v>
      </c>
      <c r="AG521" t="s">
        <v>5988</v>
      </c>
    </row>
    <row r="522" spans="1:33" x14ac:dyDescent="0.3">
      <c r="A522" s="4">
        <v>566</v>
      </c>
      <c r="B522" s="6" t="s">
        <v>3157</v>
      </c>
      <c r="C522" t="s">
        <v>3401</v>
      </c>
      <c r="D522" t="s">
        <v>3753</v>
      </c>
      <c r="F522" t="s">
        <v>4048</v>
      </c>
      <c r="G522" s="1"/>
      <c r="H522">
        <v>2012</v>
      </c>
      <c r="I522" t="s">
        <v>2868</v>
      </c>
      <c r="J522" t="s">
        <v>2830</v>
      </c>
      <c r="K522">
        <v>2443</v>
      </c>
      <c r="L522">
        <v>2468</v>
      </c>
      <c r="M522" t="s">
        <v>4559</v>
      </c>
      <c r="N522" t="s">
        <v>2830</v>
      </c>
      <c r="O522" t="s">
        <v>5000</v>
      </c>
      <c r="P522" t="s">
        <v>2830</v>
      </c>
      <c r="R522" t="s">
        <v>5555</v>
      </c>
      <c r="S522" t="s">
        <v>2830</v>
      </c>
      <c r="AB522" s="1"/>
      <c r="AE522" t="s">
        <v>2830</v>
      </c>
      <c r="AF522" t="s">
        <v>5982</v>
      </c>
      <c r="AG522" t="s">
        <v>5988</v>
      </c>
    </row>
    <row r="523" spans="1:33" x14ac:dyDescent="0.3">
      <c r="A523" s="3">
        <v>567</v>
      </c>
      <c r="B523" s="3" t="s">
        <v>3157</v>
      </c>
      <c r="C523" t="s">
        <v>2500</v>
      </c>
      <c r="D523" t="s">
        <v>3754</v>
      </c>
      <c r="F523" t="s">
        <v>3980</v>
      </c>
      <c r="G523" s="1"/>
      <c r="H523">
        <v>2012</v>
      </c>
      <c r="I523" t="s">
        <v>2830</v>
      </c>
      <c r="J523" t="s">
        <v>2830</v>
      </c>
      <c r="K523">
        <v>352</v>
      </c>
      <c r="L523">
        <v>355</v>
      </c>
      <c r="M523" t="s">
        <v>4560</v>
      </c>
      <c r="N523" t="s">
        <v>2830</v>
      </c>
      <c r="O523" t="s">
        <v>5001</v>
      </c>
      <c r="P523" t="s">
        <v>2506</v>
      </c>
      <c r="R523" t="s">
        <v>5556</v>
      </c>
      <c r="S523" t="s">
        <v>5869</v>
      </c>
      <c r="AB523" s="1"/>
      <c r="AE523" t="s">
        <v>2830</v>
      </c>
      <c r="AF523" t="s">
        <v>5982</v>
      </c>
      <c r="AG523" t="s">
        <v>5988</v>
      </c>
    </row>
    <row r="524" spans="1:33" x14ac:dyDescent="0.3">
      <c r="A524" s="4">
        <v>568</v>
      </c>
      <c r="B524" s="6" t="s">
        <v>3157</v>
      </c>
      <c r="C524" t="s">
        <v>1294</v>
      </c>
      <c r="D524" t="s">
        <v>3755</v>
      </c>
      <c r="F524" t="s">
        <v>4049</v>
      </c>
      <c r="G524" s="1"/>
      <c r="H524">
        <v>2012</v>
      </c>
      <c r="I524" t="s">
        <v>2830</v>
      </c>
      <c r="J524" t="s">
        <v>2830</v>
      </c>
      <c r="M524" t="s">
        <v>4561</v>
      </c>
      <c r="N524" t="s">
        <v>2830</v>
      </c>
      <c r="O524" t="s">
        <v>5002</v>
      </c>
      <c r="P524" t="s">
        <v>1301</v>
      </c>
      <c r="R524" t="s">
        <v>5557</v>
      </c>
      <c r="S524" t="s">
        <v>2830</v>
      </c>
      <c r="AB524" s="1"/>
      <c r="AE524" t="s">
        <v>2830</v>
      </c>
      <c r="AF524" t="s">
        <v>5982</v>
      </c>
      <c r="AG524" t="s">
        <v>5988</v>
      </c>
    </row>
    <row r="525" spans="1:33" x14ac:dyDescent="0.3">
      <c r="A525" s="3">
        <v>569</v>
      </c>
      <c r="B525" s="3" t="s">
        <v>3157</v>
      </c>
      <c r="C525" t="s">
        <v>3402</v>
      </c>
      <c r="D525" t="s">
        <v>3756</v>
      </c>
      <c r="F525" t="s">
        <v>3864</v>
      </c>
      <c r="G525" s="1"/>
      <c r="H525">
        <v>2012</v>
      </c>
      <c r="I525" t="s">
        <v>4226</v>
      </c>
      <c r="J525" t="s">
        <v>2830</v>
      </c>
      <c r="K525">
        <v>424</v>
      </c>
      <c r="L525">
        <v>433</v>
      </c>
      <c r="M525" t="s">
        <v>4562</v>
      </c>
      <c r="N525" t="s">
        <v>4677</v>
      </c>
      <c r="O525" t="s">
        <v>5003</v>
      </c>
      <c r="P525" t="s">
        <v>5209</v>
      </c>
      <c r="R525" t="s">
        <v>5558</v>
      </c>
      <c r="S525" t="s">
        <v>5870</v>
      </c>
      <c r="AB525" s="1"/>
      <c r="AE525" t="s">
        <v>2830</v>
      </c>
      <c r="AF525" t="s">
        <v>5982</v>
      </c>
      <c r="AG525" t="s">
        <v>5988</v>
      </c>
    </row>
    <row r="526" spans="1:33" x14ac:dyDescent="0.3">
      <c r="A526" s="4">
        <v>570</v>
      </c>
      <c r="B526" s="6" t="s">
        <v>3157</v>
      </c>
      <c r="C526" t="s">
        <v>3403</v>
      </c>
      <c r="D526" t="s">
        <v>3757</v>
      </c>
      <c r="F526" t="s">
        <v>4050</v>
      </c>
      <c r="G526" s="1"/>
      <c r="H526">
        <v>2012</v>
      </c>
      <c r="I526" t="s">
        <v>2956</v>
      </c>
      <c r="J526" t="s">
        <v>2891</v>
      </c>
      <c r="M526" t="s">
        <v>4563</v>
      </c>
      <c r="N526" t="s">
        <v>4776</v>
      </c>
      <c r="O526" t="s">
        <v>2830</v>
      </c>
      <c r="P526" t="s">
        <v>5210</v>
      </c>
      <c r="R526" t="s">
        <v>5559</v>
      </c>
      <c r="S526" t="s">
        <v>5871</v>
      </c>
      <c r="AB526" s="1"/>
      <c r="AE526" t="s">
        <v>2830</v>
      </c>
      <c r="AF526" t="s">
        <v>5982</v>
      </c>
      <c r="AG526" t="s">
        <v>5988</v>
      </c>
    </row>
    <row r="527" spans="1:33" x14ac:dyDescent="0.3">
      <c r="A527" s="3">
        <v>571</v>
      </c>
      <c r="B527" s="3" t="s">
        <v>3157</v>
      </c>
      <c r="C527" t="s">
        <v>3404</v>
      </c>
      <c r="D527" t="s">
        <v>3758</v>
      </c>
      <c r="F527" t="s">
        <v>4051</v>
      </c>
      <c r="G527" s="1"/>
      <c r="H527">
        <v>2012</v>
      </c>
      <c r="I527" t="s">
        <v>2830</v>
      </c>
      <c r="J527" t="s">
        <v>2830</v>
      </c>
      <c r="K527">
        <v>307</v>
      </c>
      <c r="L527">
        <v>320</v>
      </c>
      <c r="M527" t="s">
        <v>4564</v>
      </c>
      <c r="N527" t="s">
        <v>2830</v>
      </c>
      <c r="O527" t="s">
        <v>5004</v>
      </c>
      <c r="P527" t="s">
        <v>2830</v>
      </c>
      <c r="R527" t="s">
        <v>5560</v>
      </c>
      <c r="S527" t="s">
        <v>2830</v>
      </c>
      <c r="AB527" s="1"/>
      <c r="AE527" t="s">
        <v>5935</v>
      </c>
      <c r="AF527" t="s">
        <v>5982</v>
      </c>
      <c r="AG527" t="s">
        <v>5988</v>
      </c>
    </row>
    <row r="528" spans="1:33" x14ac:dyDescent="0.3">
      <c r="A528" s="4">
        <v>572</v>
      </c>
      <c r="B528" s="6" t="s">
        <v>3157</v>
      </c>
      <c r="C528" t="s">
        <v>3405</v>
      </c>
      <c r="D528" t="s">
        <v>3759</v>
      </c>
      <c r="F528" t="s">
        <v>3886</v>
      </c>
      <c r="G528" s="1"/>
      <c r="H528">
        <v>2012</v>
      </c>
      <c r="I528" t="s">
        <v>2876</v>
      </c>
      <c r="J528" t="s">
        <v>2830</v>
      </c>
      <c r="K528">
        <v>1052</v>
      </c>
      <c r="L528">
        <v>1056</v>
      </c>
      <c r="M528" t="s">
        <v>4565</v>
      </c>
      <c r="N528" t="s">
        <v>4695</v>
      </c>
      <c r="O528" t="s">
        <v>2830</v>
      </c>
      <c r="P528" t="s">
        <v>5211</v>
      </c>
      <c r="R528" t="s">
        <v>5561</v>
      </c>
      <c r="S528" t="s">
        <v>5872</v>
      </c>
      <c r="AB528" s="1"/>
      <c r="AE528" t="s">
        <v>5899</v>
      </c>
      <c r="AF528" t="s">
        <v>5982</v>
      </c>
      <c r="AG528" t="s">
        <v>5988</v>
      </c>
    </row>
    <row r="529" spans="1:33" x14ac:dyDescent="0.3">
      <c r="A529" s="4">
        <v>664</v>
      </c>
      <c r="B529" s="6" t="s">
        <v>5992</v>
      </c>
      <c r="C529" t="s">
        <v>611</v>
      </c>
      <c r="D529" t="s">
        <v>6136</v>
      </c>
      <c r="E529" t="s">
        <v>6407</v>
      </c>
      <c r="F529" t="s">
        <v>6640</v>
      </c>
      <c r="G529" s="1"/>
      <c r="H529">
        <v>2012</v>
      </c>
      <c r="K529">
        <v>1074</v>
      </c>
      <c r="L529">
        <v>1079</v>
      </c>
      <c r="M529" t="s">
        <v>6880</v>
      </c>
      <c r="N529" t="s">
        <v>7188</v>
      </c>
      <c r="O529" t="s">
        <v>7325</v>
      </c>
      <c r="P529" t="s">
        <v>618</v>
      </c>
      <c r="R529" t="str">
        <f>HYPERLINK("http://dx.doi.org/10.1109/ICDM.2012.73","http://dx.doi.org/10.1109/ICDM.2012.73")</f>
        <v>http://dx.doi.org/10.1109/ICDM.2012.73</v>
      </c>
      <c r="S529" t="s">
        <v>7389</v>
      </c>
      <c r="AB529" s="1"/>
      <c r="AE529" t="s">
        <v>43</v>
      </c>
      <c r="AF529" t="s">
        <v>7607</v>
      </c>
      <c r="AG529" t="s">
        <v>5988</v>
      </c>
    </row>
    <row r="530" spans="1:33" x14ac:dyDescent="0.3">
      <c r="A530" s="3">
        <v>665</v>
      </c>
      <c r="B530" s="3" t="s">
        <v>5992</v>
      </c>
      <c r="C530" t="s">
        <v>5993</v>
      </c>
      <c r="D530" t="s">
        <v>6137</v>
      </c>
      <c r="E530" t="s">
        <v>6408</v>
      </c>
      <c r="F530" t="s">
        <v>6641</v>
      </c>
      <c r="G530" s="1"/>
      <c r="H530">
        <v>2019</v>
      </c>
      <c r="K530">
        <v>59</v>
      </c>
      <c r="L530">
        <v>65</v>
      </c>
      <c r="M530" t="s">
        <v>6881</v>
      </c>
      <c r="N530" t="s">
        <v>7189</v>
      </c>
      <c r="O530" t="s">
        <v>7326</v>
      </c>
      <c r="P530" t="s">
        <v>5154</v>
      </c>
      <c r="R530" t="str">
        <f>HYPERLINK("http://dx.doi.org/10.1007/978-981-13-2622-6_6","http://dx.doi.org/10.1007/978-981-13-2622-6_6")</f>
        <v>http://dx.doi.org/10.1007/978-981-13-2622-6_6</v>
      </c>
      <c r="S530" t="s">
        <v>7390</v>
      </c>
      <c r="AB530" s="1"/>
      <c r="AE530" t="s">
        <v>7611</v>
      </c>
      <c r="AF530" t="s">
        <v>7607</v>
      </c>
      <c r="AG530" t="s">
        <v>5988</v>
      </c>
    </row>
    <row r="531" spans="1:33" x14ac:dyDescent="0.3">
      <c r="A531" s="4">
        <v>666</v>
      </c>
      <c r="B531" s="6" t="s">
        <v>5992</v>
      </c>
      <c r="C531" t="s">
        <v>389</v>
      </c>
      <c r="D531" t="s">
        <v>6138</v>
      </c>
      <c r="E531" t="s">
        <v>6409</v>
      </c>
      <c r="F531" t="s">
        <v>6642</v>
      </c>
      <c r="G531" s="1"/>
      <c r="H531">
        <v>2022</v>
      </c>
      <c r="K531">
        <v>321</v>
      </c>
      <c r="L531">
        <v>326</v>
      </c>
      <c r="M531" t="s">
        <v>6882</v>
      </c>
      <c r="N531" t="s">
        <v>7190</v>
      </c>
      <c r="O531" t="s">
        <v>395</v>
      </c>
      <c r="P531" t="s">
        <v>396</v>
      </c>
      <c r="R531" t="str">
        <f>HYPERLINK("http://dx.doi.org/10.1109/SCC55611.2022.00053","http://dx.doi.org/10.1109/SCC55611.2022.00053")</f>
        <v>http://dx.doi.org/10.1109/SCC55611.2022.00053</v>
      </c>
      <c r="S531" t="s">
        <v>7391</v>
      </c>
      <c r="AB531" s="1"/>
      <c r="AE531" t="s">
        <v>7612</v>
      </c>
      <c r="AF531" t="s">
        <v>7607</v>
      </c>
      <c r="AG531" t="s">
        <v>5988</v>
      </c>
    </row>
    <row r="532" spans="1:33" x14ac:dyDescent="0.3">
      <c r="A532" s="3">
        <v>667</v>
      </c>
      <c r="B532" s="3" t="s">
        <v>5992</v>
      </c>
      <c r="C532" t="s">
        <v>439</v>
      </c>
      <c r="D532" t="s">
        <v>6139</v>
      </c>
      <c r="E532" t="s">
        <v>6410</v>
      </c>
      <c r="F532" t="s">
        <v>6643</v>
      </c>
      <c r="G532" s="1"/>
      <c r="H532">
        <v>2020</v>
      </c>
      <c r="K532" t="s">
        <v>2830</v>
      </c>
      <c r="L532" t="s">
        <v>2830</v>
      </c>
      <c r="M532" t="s">
        <v>443</v>
      </c>
      <c r="N532" t="s">
        <v>2830</v>
      </c>
      <c r="O532" t="s">
        <v>444</v>
      </c>
      <c r="P532" t="s">
        <v>2830</v>
      </c>
      <c r="R532" t="s">
        <v>2830</v>
      </c>
      <c r="S532" t="s">
        <v>7392</v>
      </c>
      <c r="AB532" s="1"/>
      <c r="AE532" t="s">
        <v>43</v>
      </c>
      <c r="AF532" t="s">
        <v>7607</v>
      </c>
      <c r="AG532" t="s">
        <v>5988</v>
      </c>
    </row>
    <row r="533" spans="1:33" x14ac:dyDescent="0.3">
      <c r="A533" s="4">
        <v>668</v>
      </c>
      <c r="B533" s="6" t="s">
        <v>5992</v>
      </c>
      <c r="C533" t="s">
        <v>3325</v>
      </c>
      <c r="D533" t="s">
        <v>6140</v>
      </c>
      <c r="E533" t="s">
        <v>6411</v>
      </c>
      <c r="F533" t="s">
        <v>6644</v>
      </c>
      <c r="G533" s="1"/>
      <c r="H533">
        <v>2018</v>
      </c>
      <c r="K533">
        <v>172</v>
      </c>
      <c r="L533">
        <v>186</v>
      </c>
      <c r="M533" t="s">
        <v>6883</v>
      </c>
      <c r="N533" t="s">
        <v>7191</v>
      </c>
      <c r="O533" t="s">
        <v>2830</v>
      </c>
      <c r="P533" t="s">
        <v>5160</v>
      </c>
      <c r="R533" t="str">
        <f>HYPERLINK("http://dx.doi.org/10.1016/j.jss.2018.05.016","http://dx.doi.org/10.1016/j.jss.2018.05.016")</f>
        <v>http://dx.doi.org/10.1016/j.jss.2018.05.016</v>
      </c>
      <c r="S533" t="s">
        <v>7393</v>
      </c>
      <c r="AB533" s="1"/>
      <c r="AE533" t="s">
        <v>7613</v>
      </c>
      <c r="AF533" t="s">
        <v>5981</v>
      </c>
      <c r="AG533" t="s">
        <v>5988</v>
      </c>
    </row>
    <row r="534" spans="1:33" x14ac:dyDescent="0.3">
      <c r="A534" s="3">
        <v>669</v>
      </c>
      <c r="B534" s="3" t="s">
        <v>5992</v>
      </c>
      <c r="C534" t="s">
        <v>5994</v>
      </c>
      <c r="D534" t="s">
        <v>6141</v>
      </c>
      <c r="E534" t="s">
        <v>6412</v>
      </c>
      <c r="F534" t="s">
        <v>6645</v>
      </c>
      <c r="G534" s="1"/>
      <c r="H534">
        <v>2022</v>
      </c>
      <c r="K534">
        <v>3064</v>
      </c>
      <c r="L534">
        <v>3069</v>
      </c>
      <c r="M534" t="s">
        <v>6884</v>
      </c>
      <c r="N534" t="s">
        <v>7192</v>
      </c>
      <c r="O534" t="s">
        <v>2830</v>
      </c>
      <c r="P534" t="s">
        <v>7103</v>
      </c>
      <c r="R534" t="str">
        <f>HYPERLINK("http://dx.doi.org/10.1016/j.ifacol.2022.10.199","http://dx.doi.org/10.1016/j.ifacol.2022.10.199")</f>
        <v>http://dx.doi.org/10.1016/j.ifacol.2022.10.199</v>
      </c>
      <c r="S534" t="s">
        <v>7394</v>
      </c>
      <c r="AB534" s="1"/>
      <c r="AE534" t="s">
        <v>7614</v>
      </c>
      <c r="AF534" t="s">
        <v>7607</v>
      </c>
      <c r="AG534" t="s">
        <v>5988</v>
      </c>
    </row>
    <row r="535" spans="1:33" x14ac:dyDescent="0.3">
      <c r="A535" s="4">
        <v>670</v>
      </c>
      <c r="B535" s="6" t="s">
        <v>5992</v>
      </c>
      <c r="C535" t="s">
        <v>365</v>
      </c>
      <c r="D535" t="s">
        <v>6142</v>
      </c>
      <c r="E535" t="s">
        <v>6413</v>
      </c>
      <c r="F535" t="s">
        <v>6646</v>
      </c>
      <c r="G535" s="1"/>
      <c r="H535">
        <v>2020</v>
      </c>
      <c r="K535">
        <v>2822</v>
      </c>
      <c r="L535">
        <v>2829</v>
      </c>
      <c r="M535" t="s">
        <v>369</v>
      </c>
      <c r="N535" t="s">
        <v>7193</v>
      </c>
      <c r="O535" t="s">
        <v>370</v>
      </c>
      <c r="P535" t="s">
        <v>2830</v>
      </c>
      <c r="R535" t="s">
        <v>2830</v>
      </c>
      <c r="S535" t="s">
        <v>5752</v>
      </c>
      <c r="AB535" s="1"/>
      <c r="AE535" t="s">
        <v>43</v>
      </c>
      <c r="AF535" t="s">
        <v>7607</v>
      </c>
      <c r="AG535" t="s">
        <v>5988</v>
      </c>
    </row>
    <row r="536" spans="1:33" x14ac:dyDescent="0.3">
      <c r="A536" s="3">
        <v>671</v>
      </c>
      <c r="B536" s="3" t="s">
        <v>5992</v>
      </c>
      <c r="C536" t="s">
        <v>5995</v>
      </c>
      <c r="D536" t="s">
        <v>6143</v>
      </c>
      <c r="E536" t="s">
        <v>6414</v>
      </c>
      <c r="F536" t="s">
        <v>6647</v>
      </c>
      <c r="G536" s="1"/>
      <c r="H536">
        <v>2021</v>
      </c>
      <c r="K536">
        <v>1448</v>
      </c>
      <c r="L536">
        <v>1460</v>
      </c>
      <c r="M536" t="s">
        <v>6885</v>
      </c>
      <c r="N536" t="s">
        <v>7194</v>
      </c>
      <c r="O536" t="s">
        <v>7327</v>
      </c>
      <c r="P536" t="s">
        <v>7104</v>
      </c>
      <c r="R536" t="str">
        <f>HYPERLINK("http://dx.doi.org/10.1109/ICSE43902.2021.00130","http://dx.doi.org/10.1109/ICSE43902.2021.00130")</f>
        <v>http://dx.doi.org/10.1109/ICSE43902.2021.00130</v>
      </c>
      <c r="S536" t="s">
        <v>7395</v>
      </c>
      <c r="AB536" s="1"/>
      <c r="AE536" t="s">
        <v>7612</v>
      </c>
      <c r="AF536" t="s">
        <v>7607</v>
      </c>
      <c r="AG536" t="s">
        <v>5988</v>
      </c>
    </row>
    <row r="537" spans="1:33" x14ac:dyDescent="0.3">
      <c r="A537" s="4">
        <v>672</v>
      </c>
      <c r="B537" s="6" t="s">
        <v>5992</v>
      </c>
      <c r="C537" t="s">
        <v>5996</v>
      </c>
      <c r="D537" t="s">
        <v>6144</v>
      </c>
      <c r="E537" t="s">
        <v>6415</v>
      </c>
      <c r="F537" t="s">
        <v>6648</v>
      </c>
      <c r="G537" s="1"/>
      <c r="H537">
        <v>2018</v>
      </c>
      <c r="K537">
        <v>140</v>
      </c>
      <c r="L537">
        <v>143</v>
      </c>
      <c r="M537" t="s">
        <v>344</v>
      </c>
      <c r="N537" t="s">
        <v>2830</v>
      </c>
      <c r="O537" t="s">
        <v>345</v>
      </c>
      <c r="P537" t="s">
        <v>346</v>
      </c>
      <c r="R537" t="str">
        <f>HYPERLINK("http://dx.doi.org/10.1109/EDCC.2018.00033","http://dx.doi.org/10.1109/EDCC.2018.00033")</f>
        <v>http://dx.doi.org/10.1109/EDCC.2018.00033</v>
      </c>
      <c r="S537" t="s">
        <v>7396</v>
      </c>
      <c r="AB537" s="1"/>
      <c r="AE537" t="s">
        <v>43</v>
      </c>
      <c r="AF537" t="s">
        <v>7607</v>
      </c>
      <c r="AG537" t="s">
        <v>5988</v>
      </c>
    </row>
    <row r="538" spans="1:33" x14ac:dyDescent="0.3">
      <c r="A538" s="3">
        <v>673</v>
      </c>
      <c r="B538" s="3" t="s">
        <v>5992</v>
      </c>
      <c r="C538" t="s">
        <v>3239</v>
      </c>
      <c r="D538" t="s">
        <v>6145</v>
      </c>
      <c r="E538" t="s">
        <v>6416</v>
      </c>
      <c r="F538" t="s">
        <v>6649</v>
      </c>
      <c r="G538" s="1"/>
      <c r="H538">
        <v>2021</v>
      </c>
      <c r="K538">
        <v>335</v>
      </c>
      <c r="L538">
        <v>347</v>
      </c>
      <c r="M538" t="s">
        <v>6886</v>
      </c>
      <c r="N538" t="s">
        <v>7195</v>
      </c>
      <c r="O538" t="s">
        <v>7328</v>
      </c>
      <c r="P538" t="s">
        <v>5110</v>
      </c>
      <c r="R538" t="str">
        <f>HYPERLINK("http://dx.doi.org/10.1007/978-3-030-86472-9_31","http://dx.doi.org/10.1007/978-3-030-86472-9_31")</f>
        <v>http://dx.doi.org/10.1007/978-3-030-86472-9_31</v>
      </c>
      <c r="S538" t="s">
        <v>7397</v>
      </c>
      <c r="AB538" s="1"/>
      <c r="AE538" t="s">
        <v>7615</v>
      </c>
      <c r="AF538" t="s">
        <v>7607</v>
      </c>
      <c r="AG538" t="s">
        <v>5988</v>
      </c>
    </row>
    <row r="539" spans="1:33" x14ac:dyDescent="0.3">
      <c r="A539" s="4">
        <v>674</v>
      </c>
      <c r="B539" s="6" t="s">
        <v>5992</v>
      </c>
      <c r="C539" t="s">
        <v>3258</v>
      </c>
      <c r="D539" t="s">
        <v>6146</v>
      </c>
      <c r="E539" t="s">
        <v>6417</v>
      </c>
      <c r="F539" t="s">
        <v>6650</v>
      </c>
      <c r="G539" s="1"/>
      <c r="H539">
        <v>2020</v>
      </c>
      <c r="K539" t="s">
        <v>2830</v>
      </c>
      <c r="L539" t="s">
        <v>2830</v>
      </c>
      <c r="M539" t="s">
        <v>6887</v>
      </c>
      <c r="N539" t="s">
        <v>7196</v>
      </c>
      <c r="O539" t="s">
        <v>2830</v>
      </c>
      <c r="P539" t="s">
        <v>5120</v>
      </c>
      <c r="R539" t="str">
        <f>HYPERLINK("http://dx.doi.org/10.1016/j.cose.2020.101935","http://dx.doi.org/10.1016/j.cose.2020.101935")</f>
        <v>http://dx.doi.org/10.1016/j.cose.2020.101935</v>
      </c>
      <c r="S539" t="s">
        <v>7398</v>
      </c>
      <c r="AB539" s="1"/>
      <c r="AE539" t="s">
        <v>7616</v>
      </c>
      <c r="AF539" t="s">
        <v>5981</v>
      </c>
      <c r="AG539" t="s">
        <v>5988</v>
      </c>
    </row>
    <row r="540" spans="1:33" x14ac:dyDescent="0.3">
      <c r="A540" s="3">
        <v>675</v>
      </c>
      <c r="B540" s="3" t="s">
        <v>5992</v>
      </c>
      <c r="C540" t="s">
        <v>5997</v>
      </c>
      <c r="D540" t="s">
        <v>6147</v>
      </c>
      <c r="E540" t="s">
        <v>6418</v>
      </c>
      <c r="F540" t="s">
        <v>6651</v>
      </c>
      <c r="G540" s="1"/>
      <c r="H540">
        <v>2019</v>
      </c>
      <c r="K540" t="s">
        <v>2830</v>
      </c>
      <c r="L540" t="s">
        <v>2830</v>
      </c>
      <c r="M540" t="s">
        <v>6888</v>
      </c>
      <c r="N540" t="s">
        <v>2830</v>
      </c>
      <c r="O540" t="s">
        <v>2830</v>
      </c>
      <c r="P540" t="s">
        <v>7105</v>
      </c>
      <c r="R540" t="str">
        <f>HYPERLINK("http://dx.doi.org/10.3390/jmmp3040097","http://dx.doi.org/10.3390/jmmp3040097")</f>
        <v>http://dx.doi.org/10.3390/jmmp3040097</v>
      </c>
      <c r="S540" t="s">
        <v>7399</v>
      </c>
      <c r="AB540" s="1"/>
      <c r="AE540" t="s">
        <v>5895</v>
      </c>
      <c r="AF540" t="s">
        <v>5981</v>
      </c>
      <c r="AG540" t="s">
        <v>5988</v>
      </c>
    </row>
    <row r="541" spans="1:33" x14ac:dyDescent="0.3">
      <c r="A541" s="4">
        <v>676</v>
      </c>
      <c r="B541" s="6" t="s">
        <v>5992</v>
      </c>
      <c r="C541" t="s">
        <v>802</v>
      </c>
      <c r="D541" t="s">
        <v>6148</v>
      </c>
      <c r="E541" t="s">
        <v>2830</v>
      </c>
      <c r="F541" t="s">
        <v>6652</v>
      </c>
      <c r="G541" s="1"/>
      <c r="H541">
        <v>2022</v>
      </c>
      <c r="K541">
        <v>129</v>
      </c>
      <c r="L541">
        <v>134</v>
      </c>
      <c r="M541" t="s">
        <v>6889</v>
      </c>
      <c r="N541" t="s">
        <v>2830</v>
      </c>
      <c r="O541" t="s">
        <v>807</v>
      </c>
      <c r="P541" t="s">
        <v>808</v>
      </c>
      <c r="R541" t="str">
        <f>HYPERLINK("http://dx.doi.org/10.1109/SEAI55746.2022.9832400","http://dx.doi.org/10.1109/SEAI55746.2022.9832400")</f>
        <v>http://dx.doi.org/10.1109/SEAI55746.2022.9832400</v>
      </c>
      <c r="S541" t="s">
        <v>7400</v>
      </c>
      <c r="AB541" s="1"/>
      <c r="AE541" t="s">
        <v>43</v>
      </c>
      <c r="AF541" t="s">
        <v>7607</v>
      </c>
      <c r="AG541" t="s">
        <v>5988</v>
      </c>
    </row>
    <row r="542" spans="1:33" x14ac:dyDescent="0.3">
      <c r="A542" s="3">
        <v>677</v>
      </c>
      <c r="B542" s="3" t="s">
        <v>5992</v>
      </c>
      <c r="C542" t="s">
        <v>3278</v>
      </c>
      <c r="D542" t="s">
        <v>6149</v>
      </c>
      <c r="E542" t="s">
        <v>6419</v>
      </c>
      <c r="F542" t="s">
        <v>6653</v>
      </c>
      <c r="G542" s="1"/>
      <c r="H542">
        <v>2020</v>
      </c>
      <c r="K542">
        <v>352</v>
      </c>
      <c r="L542">
        <v>361</v>
      </c>
      <c r="M542" t="s">
        <v>6890</v>
      </c>
      <c r="N542" t="s">
        <v>7197</v>
      </c>
      <c r="O542" t="s">
        <v>7329</v>
      </c>
      <c r="P542" t="s">
        <v>5133</v>
      </c>
      <c r="R542" t="str">
        <f>HYPERLINK("http://dx.doi.org/10.1007/978-3-030-50097-9_36","http://dx.doi.org/10.1007/978-3-030-50097-9_36")</f>
        <v>http://dx.doi.org/10.1007/978-3-030-50097-9_36</v>
      </c>
      <c r="S542" t="s">
        <v>7401</v>
      </c>
      <c r="AB542" s="1"/>
      <c r="AE542" t="s">
        <v>7615</v>
      </c>
      <c r="AF542" t="s">
        <v>7607</v>
      </c>
      <c r="AG542" t="s">
        <v>5988</v>
      </c>
    </row>
    <row r="543" spans="1:33" x14ac:dyDescent="0.3">
      <c r="A543" s="4">
        <v>678</v>
      </c>
      <c r="B543" s="6" t="s">
        <v>5992</v>
      </c>
      <c r="C543" t="s">
        <v>3180</v>
      </c>
      <c r="D543" t="s">
        <v>6150</v>
      </c>
      <c r="E543" t="s">
        <v>6420</v>
      </c>
      <c r="F543" t="s">
        <v>6654</v>
      </c>
      <c r="G543" s="1"/>
      <c r="H543">
        <v>2022</v>
      </c>
      <c r="K543" t="s">
        <v>2830</v>
      </c>
      <c r="L543" t="s">
        <v>2830</v>
      </c>
      <c r="M543" t="s">
        <v>6891</v>
      </c>
      <c r="N543" t="s">
        <v>7198</v>
      </c>
      <c r="O543" t="s">
        <v>2830</v>
      </c>
      <c r="P543" t="s">
        <v>5069</v>
      </c>
      <c r="R543" t="str">
        <f>HYPERLINK("http://dx.doi.org/10.1016/j.eswa.2021.116263","http://dx.doi.org/10.1016/j.eswa.2021.116263")</f>
        <v>http://dx.doi.org/10.1016/j.eswa.2021.116263</v>
      </c>
      <c r="S543" t="s">
        <v>7402</v>
      </c>
      <c r="AB543" s="1"/>
      <c r="AE543" t="s">
        <v>7617</v>
      </c>
      <c r="AF543" t="s">
        <v>5981</v>
      </c>
      <c r="AG543" t="s">
        <v>5988</v>
      </c>
    </row>
    <row r="544" spans="1:33" x14ac:dyDescent="0.3">
      <c r="A544" s="3">
        <v>679</v>
      </c>
      <c r="B544" s="3" t="s">
        <v>5992</v>
      </c>
      <c r="C544" t="s">
        <v>377</v>
      </c>
      <c r="D544" t="s">
        <v>6151</v>
      </c>
      <c r="E544" t="s">
        <v>6421</v>
      </c>
      <c r="F544" t="s">
        <v>6655</v>
      </c>
      <c r="G544" s="1"/>
      <c r="H544">
        <v>2021</v>
      </c>
      <c r="K544">
        <v>19</v>
      </c>
      <c r="L544">
        <v>24</v>
      </c>
      <c r="M544" t="s">
        <v>381</v>
      </c>
      <c r="N544" t="s">
        <v>2830</v>
      </c>
      <c r="O544" t="s">
        <v>382</v>
      </c>
      <c r="P544" t="s">
        <v>383</v>
      </c>
      <c r="R544" t="str">
        <f>HYPERLINK("http://dx.doi.org/10.1109/CloudIntelligence52565.2021.00013","http://dx.doi.org/10.1109/CloudIntelligence52565.2021.00013")</f>
        <v>http://dx.doi.org/10.1109/CloudIntelligence52565.2021.00013</v>
      </c>
      <c r="S544" t="s">
        <v>7403</v>
      </c>
      <c r="AB544" s="1"/>
      <c r="AE544" t="s">
        <v>7612</v>
      </c>
      <c r="AF544" t="s">
        <v>7607</v>
      </c>
      <c r="AG544" t="s">
        <v>5988</v>
      </c>
    </row>
    <row r="545" spans="1:33" x14ac:dyDescent="0.3">
      <c r="A545" s="4">
        <v>680</v>
      </c>
      <c r="B545" s="6" t="s">
        <v>5992</v>
      </c>
      <c r="C545" t="s">
        <v>253</v>
      </c>
      <c r="D545" t="s">
        <v>6152</v>
      </c>
      <c r="E545" t="s">
        <v>6422</v>
      </c>
      <c r="F545" t="s">
        <v>6656</v>
      </c>
      <c r="G545" s="1"/>
      <c r="H545">
        <v>2022</v>
      </c>
      <c r="K545">
        <v>623</v>
      </c>
      <c r="L545">
        <v>634</v>
      </c>
      <c r="M545" t="s">
        <v>6892</v>
      </c>
      <c r="N545" t="s">
        <v>7194</v>
      </c>
      <c r="O545" t="s">
        <v>259</v>
      </c>
      <c r="P545" t="s">
        <v>260</v>
      </c>
      <c r="R545" t="str">
        <f>HYPERLINK("http://dx.doi.org/10.1145/3510003.3510180","http://dx.doi.org/10.1145/3510003.3510180")</f>
        <v>http://dx.doi.org/10.1145/3510003.3510180</v>
      </c>
      <c r="S545" t="s">
        <v>7404</v>
      </c>
      <c r="AB545" s="1"/>
      <c r="AE545" t="s">
        <v>7612</v>
      </c>
      <c r="AF545" t="s">
        <v>7607</v>
      </c>
      <c r="AG545" t="s">
        <v>5988</v>
      </c>
    </row>
    <row r="546" spans="1:33" x14ac:dyDescent="0.3">
      <c r="A546" s="3">
        <v>681</v>
      </c>
      <c r="B546" s="3" t="s">
        <v>5992</v>
      </c>
      <c r="C546" t="s">
        <v>648</v>
      </c>
      <c r="D546" t="s">
        <v>6153</v>
      </c>
      <c r="E546" t="s">
        <v>6423</v>
      </c>
      <c r="F546" t="s">
        <v>6657</v>
      </c>
      <c r="G546" s="1"/>
      <c r="H546">
        <v>2019</v>
      </c>
      <c r="K546">
        <v>69422</v>
      </c>
      <c r="L546">
        <v>69433</v>
      </c>
      <c r="M546" t="s">
        <v>651</v>
      </c>
      <c r="N546" t="s">
        <v>148</v>
      </c>
      <c r="O546" t="s">
        <v>2830</v>
      </c>
      <c r="P546" t="s">
        <v>652</v>
      </c>
      <c r="R546" t="str">
        <f>HYPERLINK("http://dx.doi.org/10.1109/ACCESS.2019.2917256","http://dx.doi.org/10.1109/ACCESS.2019.2917256")</f>
        <v>http://dx.doi.org/10.1109/ACCESS.2019.2917256</v>
      </c>
      <c r="S546" t="s">
        <v>7405</v>
      </c>
      <c r="AB546" s="1"/>
      <c r="AE546" t="s">
        <v>7618</v>
      </c>
      <c r="AF546" t="s">
        <v>5981</v>
      </c>
      <c r="AG546" t="s">
        <v>5988</v>
      </c>
    </row>
    <row r="547" spans="1:33" x14ac:dyDescent="0.3">
      <c r="A547" s="4">
        <v>682</v>
      </c>
      <c r="B547" s="6" t="s">
        <v>5992</v>
      </c>
      <c r="C547" t="s">
        <v>3299</v>
      </c>
      <c r="D547" t="s">
        <v>6154</v>
      </c>
      <c r="E547" t="s">
        <v>6424</v>
      </c>
      <c r="F547" t="s">
        <v>6658</v>
      </c>
      <c r="G547" s="1"/>
      <c r="H547">
        <v>2019</v>
      </c>
      <c r="K547">
        <v>48</v>
      </c>
      <c r="L547">
        <v>68</v>
      </c>
      <c r="M547" t="s">
        <v>6893</v>
      </c>
      <c r="N547" t="s">
        <v>7199</v>
      </c>
      <c r="O547" t="s">
        <v>2830</v>
      </c>
      <c r="P547" t="s">
        <v>5145</v>
      </c>
      <c r="R547" t="str">
        <f>HYPERLINK("http://dx.doi.org/10.1016/j.ijcip.2018.10.008","http://dx.doi.org/10.1016/j.ijcip.2018.10.008")</f>
        <v>http://dx.doi.org/10.1016/j.ijcip.2018.10.008</v>
      </c>
      <c r="S547" t="s">
        <v>7406</v>
      </c>
      <c r="AB547" s="1"/>
      <c r="AE547" t="s">
        <v>7619</v>
      </c>
      <c r="AF547" t="s">
        <v>5981</v>
      </c>
      <c r="AG547" t="s">
        <v>5988</v>
      </c>
    </row>
    <row r="548" spans="1:33" x14ac:dyDescent="0.3">
      <c r="A548" s="3">
        <v>683</v>
      </c>
      <c r="B548" s="3" t="s">
        <v>5992</v>
      </c>
      <c r="C548" t="s">
        <v>5998</v>
      </c>
      <c r="D548" t="s">
        <v>6155</v>
      </c>
      <c r="E548" t="s">
        <v>6425</v>
      </c>
      <c r="F548" t="s">
        <v>6659</v>
      </c>
      <c r="G548" s="1"/>
      <c r="H548">
        <v>2017</v>
      </c>
      <c r="K548">
        <v>174</v>
      </c>
      <c r="L548">
        <v>179</v>
      </c>
      <c r="M548" t="s">
        <v>6894</v>
      </c>
      <c r="N548" t="s">
        <v>7200</v>
      </c>
      <c r="O548" t="s">
        <v>2830</v>
      </c>
      <c r="P548" t="s">
        <v>7106</v>
      </c>
      <c r="R548" t="str">
        <f>HYPERLINK("http://dx.doi.org/10.1080/10903127.2016.1241327","http://dx.doi.org/10.1080/10903127.2016.1241327")</f>
        <v>http://dx.doi.org/10.1080/10903127.2016.1241327</v>
      </c>
      <c r="S548" t="s">
        <v>7407</v>
      </c>
      <c r="AB548" s="1"/>
      <c r="AE548" t="s">
        <v>7620</v>
      </c>
      <c r="AF548" t="s">
        <v>5981</v>
      </c>
      <c r="AG548" t="s">
        <v>5988</v>
      </c>
    </row>
    <row r="549" spans="1:33" x14ac:dyDescent="0.3">
      <c r="A549" s="3">
        <v>685</v>
      </c>
      <c r="B549" s="3" t="s">
        <v>5992</v>
      </c>
      <c r="C549" t="s">
        <v>3352</v>
      </c>
      <c r="D549" t="s">
        <v>6157</v>
      </c>
      <c r="E549" t="s">
        <v>6427</v>
      </c>
      <c r="F549" t="s">
        <v>6658</v>
      </c>
      <c r="G549" s="1"/>
      <c r="H549">
        <v>2016</v>
      </c>
      <c r="K549">
        <v>12</v>
      </c>
      <c r="L549">
        <v>26</v>
      </c>
      <c r="M549" t="s">
        <v>6896</v>
      </c>
      <c r="N549" t="s">
        <v>7199</v>
      </c>
      <c r="O549" t="s">
        <v>2830</v>
      </c>
      <c r="P549" t="s">
        <v>5180</v>
      </c>
      <c r="R549" t="str">
        <f>HYPERLINK("http://dx.doi.org/10.1016/j.ijcip.2016.07.003","http://dx.doi.org/10.1016/j.ijcip.2016.07.003")</f>
        <v>http://dx.doi.org/10.1016/j.ijcip.2016.07.003</v>
      </c>
      <c r="S549" t="s">
        <v>7409</v>
      </c>
      <c r="AB549" s="1"/>
      <c r="AE549" t="s">
        <v>7614</v>
      </c>
      <c r="AF549" t="s">
        <v>5981</v>
      </c>
      <c r="AG549" t="s">
        <v>5988</v>
      </c>
    </row>
    <row r="550" spans="1:33" x14ac:dyDescent="0.3">
      <c r="A550" s="4">
        <v>686</v>
      </c>
      <c r="B550" s="6" t="s">
        <v>5992</v>
      </c>
      <c r="C550" t="s">
        <v>981</v>
      </c>
      <c r="D550" t="s">
        <v>6158</v>
      </c>
      <c r="E550" t="s">
        <v>6428</v>
      </c>
      <c r="F550" t="s">
        <v>6661</v>
      </c>
      <c r="G550" s="1"/>
      <c r="H550">
        <v>2018</v>
      </c>
      <c r="K550">
        <v>1177</v>
      </c>
      <c r="L550">
        <v>1182</v>
      </c>
      <c r="M550" t="s">
        <v>6897</v>
      </c>
      <c r="N550" t="s">
        <v>2830</v>
      </c>
      <c r="O550" t="s">
        <v>580</v>
      </c>
      <c r="P550" t="s">
        <v>985</v>
      </c>
      <c r="R550" t="str">
        <f>HYPERLINK("http://dx.doi.org/10.1109/HPCC/SmartCity/DSS.2018.00198","http://dx.doi.org/10.1109/HPCC/SmartCity/DSS.2018.00198")</f>
        <v>http://dx.doi.org/10.1109/HPCC/SmartCity/DSS.2018.00198</v>
      </c>
      <c r="S550" t="s">
        <v>7410</v>
      </c>
      <c r="AB550" s="1"/>
      <c r="AE550" t="s">
        <v>43</v>
      </c>
      <c r="AF550" t="s">
        <v>7607</v>
      </c>
      <c r="AG550" t="s">
        <v>5988</v>
      </c>
    </row>
    <row r="551" spans="1:33" x14ac:dyDescent="0.3">
      <c r="A551" s="3">
        <v>687</v>
      </c>
      <c r="B551" s="3" t="s">
        <v>5992</v>
      </c>
      <c r="C551" t="s">
        <v>6000</v>
      </c>
      <c r="D551" t="s">
        <v>6159</v>
      </c>
      <c r="E551" t="s">
        <v>6429</v>
      </c>
      <c r="F551" t="s">
        <v>6662</v>
      </c>
      <c r="G551" s="1"/>
      <c r="H551">
        <v>2019</v>
      </c>
      <c r="K551" t="s">
        <v>2830</v>
      </c>
      <c r="L551" t="s">
        <v>2830</v>
      </c>
      <c r="M551" t="s">
        <v>579</v>
      </c>
      <c r="N551" t="s">
        <v>2830</v>
      </c>
      <c r="O551" t="s">
        <v>7331</v>
      </c>
      <c r="P551" t="s">
        <v>5161</v>
      </c>
      <c r="R551" t="str">
        <f>HYPERLINK("http://dx.doi.org/10.1145/3230833.3230855","http://dx.doi.org/10.1145/3230833.3230855")</f>
        <v>http://dx.doi.org/10.1145/3230833.3230855</v>
      </c>
      <c r="S551" t="s">
        <v>7411</v>
      </c>
      <c r="AB551" s="1"/>
      <c r="AE551" t="s">
        <v>7621</v>
      </c>
      <c r="AF551" t="s">
        <v>7607</v>
      </c>
      <c r="AG551" t="s">
        <v>5988</v>
      </c>
    </row>
    <row r="552" spans="1:33" x14ac:dyDescent="0.3">
      <c r="A552" s="4">
        <v>688</v>
      </c>
      <c r="B552" s="6" t="s">
        <v>5992</v>
      </c>
      <c r="C552" t="s">
        <v>6001</v>
      </c>
      <c r="D552" t="s">
        <v>6160</v>
      </c>
      <c r="E552" t="s">
        <v>2830</v>
      </c>
      <c r="F552" t="s">
        <v>6663</v>
      </c>
      <c r="G552" s="1"/>
      <c r="H552">
        <v>2018</v>
      </c>
      <c r="K552" t="s">
        <v>2830</v>
      </c>
      <c r="L552" t="s">
        <v>2830</v>
      </c>
      <c r="M552" t="s">
        <v>6898</v>
      </c>
      <c r="N552" t="s">
        <v>7202</v>
      </c>
      <c r="O552" t="s">
        <v>7332</v>
      </c>
      <c r="P552" t="s">
        <v>7108</v>
      </c>
      <c r="R552" t="str">
        <f>HYPERLINK("http://dx.doi.org/10.1117/12.2502675","http://dx.doi.org/10.1117/12.2502675")</f>
        <v>http://dx.doi.org/10.1117/12.2502675</v>
      </c>
      <c r="S552" t="s">
        <v>7412</v>
      </c>
      <c r="AB552" s="1"/>
      <c r="AE552" t="s">
        <v>7622</v>
      </c>
      <c r="AF552" t="s">
        <v>7607</v>
      </c>
      <c r="AG552" t="s">
        <v>5988</v>
      </c>
    </row>
    <row r="553" spans="1:33" x14ac:dyDescent="0.3">
      <c r="A553" s="3">
        <v>689</v>
      </c>
      <c r="B553" s="3" t="s">
        <v>5992</v>
      </c>
      <c r="C553" t="s">
        <v>6002</v>
      </c>
      <c r="D553" t="s">
        <v>6161</v>
      </c>
      <c r="E553" t="s">
        <v>6430</v>
      </c>
      <c r="F553" t="s">
        <v>6664</v>
      </c>
      <c r="G553" s="1"/>
      <c r="H553">
        <v>2021</v>
      </c>
      <c r="K553">
        <v>222</v>
      </c>
      <c r="L553">
        <v>235</v>
      </c>
      <c r="M553" t="s">
        <v>6899</v>
      </c>
      <c r="N553" t="s">
        <v>7195</v>
      </c>
      <c r="O553" t="s">
        <v>7333</v>
      </c>
      <c r="P553" t="s">
        <v>7109</v>
      </c>
      <c r="R553" t="str">
        <f>HYPERLINK("http://dx.doi.org/10.1007/978-3-030-82153-1_19","http://dx.doi.org/10.1007/978-3-030-82153-1_19")</f>
        <v>http://dx.doi.org/10.1007/978-3-030-82153-1_19</v>
      </c>
      <c r="S553" t="s">
        <v>7413</v>
      </c>
      <c r="AB553" s="1"/>
      <c r="AE553" t="s">
        <v>7615</v>
      </c>
      <c r="AF553" t="s">
        <v>7607</v>
      </c>
      <c r="AG553" t="s">
        <v>5988</v>
      </c>
    </row>
    <row r="554" spans="1:33" x14ac:dyDescent="0.3">
      <c r="A554" s="4">
        <v>690</v>
      </c>
      <c r="B554" s="6" t="s">
        <v>5992</v>
      </c>
      <c r="C554" t="s">
        <v>278</v>
      </c>
      <c r="D554" t="s">
        <v>6162</v>
      </c>
      <c r="E554" t="s">
        <v>6431</v>
      </c>
      <c r="F554" t="s">
        <v>6665</v>
      </c>
      <c r="G554" s="1"/>
      <c r="H554">
        <v>2020</v>
      </c>
      <c r="K554">
        <v>548</v>
      </c>
      <c r="L554">
        <v>561</v>
      </c>
      <c r="M554" t="s">
        <v>282</v>
      </c>
      <c r="N554" t="s">
        <v>283</v>
      </c>
      <c r="O554" t="s">
        <v>2830</v>
      </c>
      <c r="P554" t="s">
        <v>284</v>
      </c>
      <c r="R554" t="str">
        <f>HYPERLINK("http://dx.doi.org/10.1109/TCCN.2020.2966615","http://dx.doi.org/10.1109/TCCN.2020.2966615")</f>
        <v>http://dx.doi.org/10.1109/TCCN.2020.2966615</v>
      </c>
      <c r="S554" t="s">
        <v>7414</v>
      </c>
      <c r="AB554" s="1"/>
      <c r="AE554" t="s">
        <v>7618</v>
      </c>
      <c r="AF554" t="s">
        <v>5981</v>
      </c>
      <c r="AG554" t="s">
        <v>5988</v>
      </c>
    </row>
    <row r="555" spans="1:33" x14ac:dyDescent="0.3">
      <c r="A555" s="3">
        <v>691</v>
      </c>
      <c r="B555" s="3" t="s">
        <v>5992</v>
      </c>
      <c r="C555" t="s">
        <v>6003</v>
      </c>
      <c r="D555" t="s">
        <v>6163</v>
      </c>
      <c r="E555" t="s">
        <v>2830</v>
      </c>
      <c r="F555" t="s">
        <v>6666</v>
      </c>
      <c r="G555" s="1"/>
      <c r="H555">
        <v>2022</v>
      </c>
      <c r="K555">
        <v>139</v>
      </c>
      <c r="L555">
        <v>150</v>
      </c>
      <c r="M555" t="s">
        <v>6900</v>
      </c>
      <c r="N555" t="s">
        <v>7195</v>
      </c>
      <c r="O555" t="s">
        <v>7334</v>
      </c>
      <c r="P555" t="s">
        <v>5078</v>
      </c>
      <c r="R555" t="str">
        <f>HYPERLINK("http://dx.doi.org/10.1007/978-3-031-14135-5_11","http://dx.doi.org/10.1007/978-3-031-14135-5_11")</f>
        <v>http://dx.doi.org/10.1007/978-3-031-14135-5_11</v>
      </c>
      <c r="S555" t="s">
        <v>5693</v>
      </c>
      <c r="AB555" s="1"/>
      <c r="AE555" t="s">
        <v>7615</v>
      </c>
      <c r="AF555" t="s">
        <v>7607</v>
      </c>
      <c r="AG555" t="s">
        <v>5988</v>
      </c>
    </row>
    <row r="556" spans="1:33" x14ac:dyDescent="0.3">
      <c r="A556" s="4">
        <v>692</v>
      </c>
      <c r="B556" s="6" t="s">
        <v>5992</v>
      </c>
      <c r="C556" t="s">
        <v>6004</v>
      </c>
      <c r="D556" t="s">
        <v>6164</v>
      </c>
      <c r="E556" t="s">
        <v>6432</v>
      </c>
      <c r="F556" t="s">
        <v>6645</v>
      </c>
      <c r="G556" s="1"/>
      <c r="H556">
        <v>2022</v>
      </c>
      <c r="K556">
        <v>3082</v>
      </c>
      <c r="L556">
        <v>3087</v>
      </c>
      <c r="M556" t="s">
        <v>6901</v>
      </c>
      <c r="N556" t="s">
        <v>7192</v>
      </c>
      <c r="O556" t="s">
        <v>2830</v>
      </c>
      <c r="P556" t="s">
        <v>7110</v>
      </c>
      <c r="R556" t="str">
        <f>HYPERLINK("http://dx.doi.org/10.1016/j.ifacol.2022.10.202","http://dx.doi.org/10.1016/j.ifacol.2022.10.202")</f>
        <v>http://dx.doi.org/10.1016/j.ifacol.2022.10.202</v>
      </c>
      <c r="S556" t="s">
        <v>7415</v>
      </c>
      <c r="AB556" s="1"/>
      <c r="AE556" t="s">
        <v>7614</v>
      </c>
      <c r="AF556" t="s">
        <v>7607</v>
      </c>
      <c r="AG556" t="s">
        <v>5988</v>
      </c>
    </row>
    <row r="557" spans="1:33" x14ac:dyDescent="0.3">
      <c r="A557" s="3">
        <v>693</v>
      </c>
      <c r="B557" s="3" t="s">
        <v>5992</v>
      </c>
      <c r="C557" t="s">
        <v>6005</v>
      </c>
      <c r="D557" t="s">
        <v>6165</v>
      </c>
      <c r="E557" t="s">
        <v>6433</v>
      </c>
      <c r="F557" t="s">
        <v>6667</v>
      </c>
      <c r="G557" s="1"/>
      <c r="H557">
        <v>2014</v>
      </c>
      <c r="K557">
        <v>697</v>
      </c>
      <c r="L557">
        <v>708</v>
      </c>
      <c r="M557" t="s">
        <v>6902</v>
      </c>
      <c r="N557" t="s">
        <v>7195</v>
      </c>
      <c r="O557" t="s">
        <v>7335</v>
      </c>
      <c r="P557" t="s">
        <v>2830</v>
      </c>
      <c r="R557" t="s">
        <v>2830</v>
      </c>
      <c r="S557" t="s">
        <v>7416</v>
      </c>
      <c r="AB557" s="1"/>
      <c r="AE557" t="s">
        <v>7623</v>
      </c>
      <c r="AF557" t="s">
        <v>7607</v>
      </c>
      <c r="AG557" t="s">
        <v>5988</v>
      </c>
    </row>
    <row r="558" spans="1:33" x14ac:dyDescent="0.3">
      <c r="A558" s="4">
        <v>694</v>
      </c>
      <c r="B558" s="6" t="s">
        <v>5992</v>
      </c>
      <c r="C558" t="s">
        <v>475</v>
      </c>
      <c r="D558" t="s">
        <v>6166</v>
      </c>
      <c r="E558" t="s">
        <v>6434</v>
      </c>
      <c r="F558" t="s">
        <v>6668</v>
      </c>
      <c r="G558" s="1"/>
      <c r="H558">
        <v>2016</v>
      </c>
      <c r="K558">
        <v>207</v>
      </c>
      <c r="L558">
        <v>218</v>
      </c>
      <c r="M558" t="s">
        <v>6903</v>
      </c>
      <c r="N558" t="s">
        <v>7203</v>
      </c>
      <c r="O558" t="s">
        <v>481</v>
      </c>
      <c r="P558" t="s">
        <v>482</v>
      </c>
      <c r="R558" t="str">
        <f>HYPERLINK("http://dx.doi.org/10.1109/ISSRE.2016.21","http://dx.doi.org/10.1109/ISSRE.2016.21")</f>
        <v>http://dx.doi.org/10.1109/ISSRE.2016.21</v>
      </c>
      <c r="S558" t="s">
        <v>2830</v>
      </c>
      <c r="AB558" s="1"/>
      <c r="AE558" t="s">
        <v>43</v>
      </c>
      <c r="AF558" t="s">
        <v>7607</v>
      </c>
      <c r="AG558" t="s">
        <v>5988</v>
      </c>
    </row>
    <row r="559" spans="1:33" x14ac:dyDescent="0.3">
      <c r="A559" s="3">
        <v>695</v>
      </c>
      <c r="B559" s="3" t="s">
        <v>5992</v>
      </c>
      <c r="C559" t="s">
        <v>575</v>
      </c>
      <c r="D559" t="s">
        <v>6159</v>
      </c>
      <c r="E559" t="s">
        <v>6429</v>
      </c>
      <c r="F559" t="s">
        <v>6661</v>
      </c>
      <c r="G559" s="1"/>
      <c r="H559">
        <v>2018</v>
      </c>
      <c r="K559">
        <v>781</v>
      </c>
      <c r="L559">
        <v>788</v>
      </c>
      <c r="M559" t="s">
        <v>6904</v>
      </c>
      <c r="N559" t="s">
        <v>2830</v>
      </c>
      <c r="O559" t="s">
        <v>580</v>
      </c>
      <c r="P559" t="s">
        <v>581</v>
      </c>
      <c r="R559" t="str">
        <f>HYPERLINK("http://dx.doi.org/10.1109/HPCC/SmartCity/DSS.2018.00132","http://dx.doi.org/10.1109/HPCC/SmartCity/DSS.2018.00132")</f>
        <v>http://dx.doi.org/10.1109/HPCC/SmartCity/DSS.2018.00132</v>
      </c>
      <c r="S559" t="s">
        <v>7417</v>
      </c>
      <c r="AB559" s="1"/>
      <c r="AE559" t="s">
        <v>43</v>
      </c>
      <c r="AF559" t="s">
        <v>7607</v>
      </c>
      <c r="AG559" t="s">
        <v>5988</v>
      </c>
    </row>
    <row r="560" spans="1:33" x14ac:dyDescent="0.3">
      <c r="A560" s="4">
        <v>696</v>
      </c>
      <c r="B560" s="6" t="s">
        <v>5992</v>
      </c>
      <c r="C560" t="s">
        <v>6006</v>
      </c>
      <c r="D560" t="s">
        <v>6167</v>
      </c>
      <c r="E560" t="s">
        <v>6435</v>
      </c>
      <c r="F560" t="s">
        <v>6669</v>
      </c>
      <c r="G560" s="1"/>
      <c r="H560">
        <v>2022</v>
      </c>
      <c r="K560">
        <v>318</v>
      </c>
      <c r="L560">
        <v>328</v>
      </c>
      <c r="M560" t="s">
        <v>6905</v>
      </c>
      <c r="N560" t="s">
        <v>7195</v>
      </c>
      <c r="O560" t="s">
        <v>7336</v>
      </c>
      <c r="P560" t="s">
        <v>7111</v>
      </c>
      <c r="R560" t="str">
        <f>HYPERLINK("http://dx.doi.org/10.1007/978-3-030-97774-0_29","http://dx.doi.org/10.1007/978-3-030-97774-0_29")</f>
        <v>http://dx.doi.org/10.1007/978-3-030-97774-0_29</v>
      </c>
      <c r="S560" t="s">
        <v>7418</v>
      </c>
      <c r="AB560" s="1"/>
      <c r="AE560" t="s">
        <v>7615</v>
      </c>
      <c r="AF560" t="s">
        <v>7607</v>
      </c>
      <c r="AG560" t="s">
        <v>5988</v>
      </c>
    </row>
    <row r="561" spans="1:33" x14ac:dyDescent="0.3">
      <c r="A561" s="3">
        <v>697</v>
      </c>
      <c r="B561" s="3" t="s">
        <v>5992</v>
      </c>
      <c r="C561" t="s">
        <v>6007</v>
      </c>
      <c r="D561" t="s">
        <v>6168</v>
      </c>
      <c r="E561" t="s">
        <v>2830</v>
      </c>
      <c r="F561" t="s">
        <v>6670</v>
      </c>
      <c r="G561" s="1"/>
      <c r="H561">
        <v>2022</v>
      </c>
      <c r="K561">
        <v>383</v>
      </c>
      <c r="L561">
        <v>391</v>
      </c>
      <c r="M561" t="s">
        <v>6906</v>
      </c>
      <c r="N561" t="s">
        <v>7204</v>
      </c>
      <c r="O561" t="s">
        <v>7337</v>
      </c>
      <c r="P561" t="s">
        <v>5080</v>
      </c>
      <c r="R561" t="str">
        <f>HYPERLINK("http://dx.doi.org/10.1007/978-3-031-14343-4_36","http://dx.doi.org/10.1007/978-3-031-14343-4_36")</f>
        <v>http://dx.doi.org/10.1007/978-3-031-14343-4_36</v>
      </c>
      <c r="S561" t="s">
        <v>7419</v>
      </c>
      <c r="AB561" s="1"/>
      <c r="AE561" t="s">
        <v>7615</v>
      </c>
      <c r="AF561" t="s">
        <v>7607</v>
      </c>
      <c r="AG561" t="s">
        <v>5988</v>
      </c>
    </row>
    <row r="562" spans="1:33" x14ac:dyDescent="0.3">
      <c r="A562" s="4">
        <v>698</v>
      </c>
      <c r="B562" s="6" t="s">
        <v>5992</v>
      </c>
      <c r="C562" t="s">
        <v>719</v>
      </c>
      <c r="D562" t="s">
        <v>6169</v>
      </c>
      <c r="E562" t="s">
        <v>6436</v>
      </c>
      <c r="F562" t="s">
        <v>6657</v>
      </c>
      <c r="G562" s="1"/>
      <c r="H562">
        <v>2022</v>
      </c>
      <c r="K562">
        <v>115179</v>
      </c>
      <c r="L562">
        <v>115191</v>
      </c>
      <c r="M562" t="s">
        <v>6907</v>
      </c>
      <c r="N562" t="s">
        <v>148</v>
      </c>
      <c r="O562" t="s">
        <v>2830</v>
      </c>
      <c r="P562" t="s">
        <v>723</v>
      </c>
      <c r="R562" t="str">
        <f>HYPERLINK("http://dx.doi.org/10.1109/ACCESS.2022.3218624","http://dx.doi.org/10.1109/ACCESS.2022.3218624")</f>
        <v>http://dx.doi.org/10.1109/ACCESS.2022.3218624</v>
      </c>
      <c r="S562" t="s">
        <v>7420</v>
      </c>
      <c r="AB562" s="1"/>
      <c r="AE562" t="s">
        <v>7618</v>
      </c>
      <c r="AF562" t="s">
        <v>5981</v>
      </c>
      <c r="AG562" t="s">
        <v>5988</v>
      </c>
    </row>
    <row r="563" spans="1:33" x14ac:dyDescent="0.3">
      <c r="A563" s="3">
        <v>699</v>
      </c>
      <c r="B563" s="3" t="s">
        <v>5992</v>
      </c>
      <c r="C563" t="s">
        <v>887</v>
      </c>
      <c r="D563" t="s">
        <v>6170</v>
      </c>
      <c r="E563" t="s">
        <v>6437</v>
      </c>
      <c r="F563" t="s">
        <v>6671</v>
      </c>
      <c r="G563" s="1"/>
      <c r="H563">
        <v>2020</v>
      </c>
      <c r="K563">
        <v>1005</v>
      </c>
      <c r="L563">
        <v>1010</v>
      </c>
      <c r="M563" t="s">
        <v>891</v>
      </c>
      <c r="N563" t="s">
        <v>892</v>
      </c>
      <c r="O563" t="s">
        <v>893</v>
      </c>
      <c r="P563" t="s">
        <v>894</v>
      </c>
      <c r="R563" t="str">
        <f>HYPERLINK("http://dx.doi.org/10.1109/COMPSAC48688.2020.0-140","http://dx.doi.org/10.1109/COMPSAC48688.2020.0-140")</f>
        <v>http://dx.doi.org/10.1109/COMPSAC48688.2020.0-140</v>
      </c>
      <c r="S563" t="s">
        <v>2830</v>
      </c>
      <c r="AB563" s="1"/>
      <c r="AE563" t="s">
        <v>43</v>
      </c>
      <c r="AF563" t="s">
        <v>7607</v>
      </c>
      <c r="AG563" t="s">
        <v>5988</v>
      </c>
    </row>
    <row r="564" spans="1:33" x14ac:dyDescent="0.3">
      <c r="A564" s="4">
        <v>700</v>
      </c>
      <c r="B564" s="6" t="s">
        <v>5992</v>
      </c>
      <c r="C564" t="s">
        <v>3344</v>
      </c>
      <c r="D564" t="s">
        <v>6171</v>
      </c>
      <c r="E564" t="s">
        <v>6438</v>
      </c>
      <c r="F564" t="s">
        <v>6672</v>
      </c>
      <c r="G564" s="1"/>
      <c r="H564">
        <v>2017</v>
      </c>
      <c r="K564">
        <v>519</v>
      </c>
      <c r="L564">
        <v>534</v>
      </c>
      <c r="M564" t="s">
        <v>6908</v>
      </c>
      <c r="N564" t="s">
        <v>7205</v>
      </c>
      <c r="O564" t="s">
        <v>2830</v>
      </c>
      <c r="P564" t="s">
        <v>5176</v>
      </c>
      <c r="R564" t="str">
        <f>HYPERLINK("http://dx.doi.org/10.1631/FITEE.1601540","http://dx.doi.org/10.1631/FITEE.1601540")</f>
        <v>http://dx.doi.org/10.1631/FITEE.1601540</v>
      </c>
      <c r="S564" t="s">
        <v>7421</v>
      </c>
      <c r="AB564" s="1"/>
      <c r="AE564" t="s">
        <v>7624</v>
      </c>
      <c r="AF564" t="s">
        <v>5981</v>
      </c>
      <c r="AG564" t="s">
        <v>5988</v>
      </c>
    </row>
    <row r="565" spans="1:33" x14ac:dyDescent="0.3">
      <c r="A565" s="3">
        <v>701</v>
      </c>
      <c r="B565" s="3" t="s">
        <v>5992</v>
      </c>
      <c r="C565" t="s">
        <v>778</v>
      </c>
      <c r="D565" t="s">
        <v>6172</v>
      </c>
      <c r="E565" t="s">
        <v>2830</v>
      </c>
      <c r="F565" t="s">
        <v>6673</v>
      </c>
      <c r="G565" s="1"/>
      <c r="H565">
        <v>2019</v>
      </c>
      <c r="K565">
        <v>337</v>
      </c>
      <c r="L565">
        <v>350</v>
      </c>
      <c r="M565" t="s">
        <v>6909</v>
      </c>
      <c r="N565" t="s">
        <v>7206</v>
      </c>
      <c r="O565" t="s">
        <v>783</v>
      </c>
      <c r="P565" t="s">
        <v>784</v>
      </c>
      <c r="R565" t="str">
        <f>HYPERLINK("http://dx.doi.org/10.1109/DSAA.2019.00049","http://dx.doi.org/10.1109/DSAA.2019.00049")</f>
        <v>http://dx.doi.org/10.1109/DSAA.2019.00049</v>
      </c>
      <c r="S565" t="s">
        <v>7422</v>
      </c>
      <c r="AB565" s="1"/>
      <c r="AE565" t="s">
        <v>7612</v>
      </c>
      <c r="AF565" t="s">
        <v>7607</v>
      </c>
      <c r="AG565" t="s">
        <v>5988</v>
      </c>
    </row>
    <row r="566" spans="1:33" x14ac:dyDescent="0.3">
      <c r="A566" s="4">
        <v>702</v>
      </c>
      <c r="B566" s="6" t="s">
        <v>5992</v>
      </c>
      <c r="C566" t="s">
        <v>30</v>
      </c>
      <c r="D566" t="s">
        <v>6173</v>
      </c>
      <c r="E566" t="s">
        <v>6439</v>
      </c>
      <c r="F566" t="s">
        <v>6674</v>
      </c>
      <c r="G566" s="1"/>
      <c r="H566">
        <v>2017</v>
      </c>
      <c r="K566">
        <v>3397</v>
      </c>
      <c r="L566">
        <v>3417</v>
      </c>
      <c r="M566" t="s">
        <v>34</v>
      </c>
      <c r="N566" t="s">
        <v>7207</v>
      </c>
      <c r="O566" t="s">
        <v>2830</v>
      </c>
      <c r="P566" t="s">
        <v>36</v>
      </c>
      <c r="R566" t="str">
        <f>HYPERLINK("http://dx.doi.org/10.1109/TSMC.2016.2633392","http://dx.doi.org/10.1109/TSMC.2016.2633392")</f>
        <v>http://dx.doi.org/10.1109/TSMC.2016.2633392</v>
      </c>
      <c r="S566" t="s">
        <v>5828</v>
      </c>
      <c r="AB566" s="1"/>
      <c r="AE566" t="s">
        <v>7618</v>
      </c>
      <c r="AF566" t="s">
        <v>5981</v>
      </c>
      <c r="AG566" t="s">
        <v>5988</v>
      </c>
    </row>
    <row r="567" spans="1:33" x14ac:dyDescent="0.3">
      <c r="A567" s="3">
        <v>703</v>
      </c>
      <c r="B567" s="3" t="s">
        <v>5992</v>
      </c>
      <c r="C567" t="s">
        <v>6008</v>
      </c>
      <c r="D567" t="s">
        <v>6174</v>
      </c>
      <c r="E567" t="s">
        <v>6440</v>
      </c>
      <c r="F567" t="s">
        <v>6675</v>
      </c>
      <c r="G567" s="1"/>
      <c r="H567">
        <v>2018</v>
      </c>
      <c r="K567">
        <v>567</v>
      </c>
      <c r="L567">
        <v>576</v>
      </c>
      <c r="M567" t="s">
        <v>6910</v>
      </c>
      <c r="N567" t="s">
        <v>7197</v>
      </c>
      <c r="O567" t="s">
        <v>7338</v>
      </c>
      <c r="P567" t="s">
        <v>7112</v>
      </c>
      <c r="R567" t="str">
        <f>HYPERLINK("http://dx.doi.org/10.1007/978-3-319-67180-2_55","http://dx.doi.org/10.1007/978-3-319-67180-2_55")</f>
        <v>http://dx.doi.org/10.1007/978-3-319-67180-2_55</v>
      </c>
      <c r="S567" t="s">
        <v>7423</v>
      </c>
      <c r="AB567" s="1"/>
      <c r="AE567" t="s">
        <v>7615</v>
      </c>
      <c r="AF567" t="s">
        <v>7607</v>
      </c>
      <c r="AG567" t="s">
        <v>5988</v>
      </c>
    </row>
    <row r="568" spans="1:33" x14ac:dyDescent="0.3">
      <c r="A568" s="4">
        <v>704</v>
      </c>
      <c r="B568" s="6" t="s">
        <v>5992</v>
      </c>
      <c r="C568" t="s">
        <v>6009</v>
      </c>
      <c r="D568" t="s">
        <v>6168</v>
      </c>
      <c r="E568" t="s">
        <v>2830</v>
      </c>
      <c r="F568" t="s">
        <v>6670</v>
      </c>
      <c r="G568" s="1"/>
      <c r="H568">
        <v>2022</v>
      </c>
      <c r="K568">
        <v>424</v>
      </c>
      <c r="L568">
        <v>431</v>
      </c>
      <c r="M568" t="s">
        <v>6911</v>
      </c>
      <c r="N568" t="s">
        <v>7204</v>
      </c>
      <c r="O568" t="s">
        <v>7337</v>
      </c>
      <c r="P568" t="s">
        <v>5079</v>
      </c>
      <c r="R568" t="str">
        <f>HYPERLINK("http://dx.doi.org/10.1007/978-3-031-14343-4_40","http://dx.doi.org/10.1007/978-3-031-14343-4_40")</f>
        <v>http://dx.doi.org/10.1007/978-3-031-14343-4_40</v>
      </c>
      <c r="S568" t="s">
        <v>7424</v>
      </c>
      <c r="AB568" s="1"/>
      <c r="AE568" t="s">
        <v>7615</v>
      </c>
      <c r="AF568" t="s">
        <v>7607</v>
      </c>
      <c r="AG568" t="s">
        <v>5988</v>
      </c>
    </row>
    <row r="569" spans="1:33" x14ac:dyDescent="0.3">
      <c r="A569" s="4">
        <v>706</v>
      </c>
      <c r="B569" s="6" t="s">
        <v>5992</v>
      </c>
      <c r="C569" t="s">
        <v>3324</v>
      </c>
      <c r="D569" t="s">
        <v>6176</v>
      </c>
      <c r="E569" t="s">
        <v>6442</v>
      </c>
      <c r="F569" t="s">
        <v>6650</v>
      </c>
      <c r="G569" s="1"/>
      <c r="H569">
        <v>2018</v>
      </c>
      <c r="K569">
        <v>103</v>
      </c>
      <c r="L569">
        <v>125</v>
      </c>
      <c r="M569" t="s">
        <v>6913</v>
      </c>
      <c r="N569" t="s">
        <v>7196</v>
      </c>
      <c r="O569" t="s">
        <v>2830</v>
      </c>
      <c r="P569" t="s">
        <v>5159</v>
      </c>
      <c r="R569" t="str">
        <f>HYPERLINK("http://dx.doi.org/10.1016/j.cose.2018.06.002","http://dx.doi.org/10.1016/j.cose.2018.06.002")</f>
        <v>http://dx.doi.org/10.1016/j.cose.2018.06.002</v>
      </c>
      <c r="S569" t="s">
        <v>7425</v>
      </c>
      <c r="AB569" s="1"/>
      <c r="AE569" t="s">
        <v>7616</v>
      </c>
      <c r="AF569" t="s">
        <v>5981</v>
      </c>
      <c r="AG569" t="s">
        <v>5988</v>
      </c>
    </row>
    <row r="570" spans="1:33" x14ac:dyDescent="0.3">
      <c r="A570" s="3">
        <v>707</v>
      </c>
      <c r="B570" s="3" t="s">
        <v>5992</v>
      </c>
      <c r="C570" t="s">
        <v>6010</v>
      </c>
      <c r="D570" t="s">
        <v>6177</v>
      </c>
      <c r="E570" t="s">
        <v>6443</v>
      </c>
      <c r="F570" t="s">
        <v>6677</v>
      </c>
      <c r="G570" s="1"/>
      <c r="H570">
        <v>2019</v>
      </c>
      <c r="K570">
        <v>47</v>
      </c>
      <c r="L570">
        <v>54</v>
      </c>
      <c r="M570" t="s">
        <v>6914</v>
      </c>
      <c r="N570" t="s">
        <v>7208</v>
      </c>
      <c r="O570" t="s">
        <v>2830</v>
      </c>
      <c r="P570" t="s">
        <v>7113</v>
      </c>
      <c r="R570" t="str">
        <f>HYPERLINK("http://dx.doi.org/10.1016/j.jlp.2018.08.010","http://dx.doi.org/10.1016/j.jlp.2018.08.010")</f>
        <v>http://dx.doi.org/10.1016/j.jlp.2018.08.010</v>
      </c>
      <c r="S570" t="s">
        <v>7426</v>
      </c>
      <c r="AB570" s="1"/>
      <c r="AE570" t="s">
        <v>7625</v>
      </c>
      <c r="AF570" t="s">
        <v>5981</v>
      </c>
      <c r="AG570" t="s">
        <v>5988</v>
      </c>
    </row>
    <row r="571" spans="1:33" x14ac:dyDescent="0.3">
      <c r="A571" s="4">
        <v>708</v>
      </c>
      <c r="B571" s="6" t="s">
        <v>5992</v>
      </c>
      <c r="C571" t="s">
        <v>6011</v>
      </c>
      <c r="D571" t="s">
        <v>6178</v>
      </c>
      <c r="E571" t="s">
        <v>6444</v>
      </c>
      <c r="F571" t="s">
        <v>6645</v>
      </c>
      <c r="G571" s="1"/>
      <c r="H571">
        <v>2019</v>
      </c>
      <c r="K571">
        <v>1204</v>
      </c>
      <c r="L571">
        <v>1209</v>
      </c>
      <c r="M571" t="s">
        <v>6915</v>
      </c>
      <c r="N571" t="s">
        <v>7192</v>
      </c>
      <c r="O571" t="s">
        <v>2830</v>
      </c>
      <c r="P571" t="s">
        <v>7114</v>
      </c>
      <c r="R571" t="str">
        <f>HYPERLINK("http://dx.doi.org/10.1016/j.ifacol.2019.11.362","http://dx.doi.org/10.1016/j.ifacol.2019.11.362")</f>
        <v>http://dx.doi.org/10.1016/j.ifacol.2019.11.362</v>
      </c>
      <c r="S571" t="s">
        <v>7427</v>
      </c>
      <c r="AB571" s="1"/>
      <c r="AE571" t="s">
        <v>7614</v>
      </c>
      <c r="AF571" t="s">
        <v>7607</v>
      </c>
      <c r="AG571" t="s">
        <v>5988</v>
      </c>
    </row>
    <row r="572" spans="1:33" x14ac:dyDescent="0.3">
      <c r="A572" s="3">
        <v>709</v>
      </c>
      <c r="B572" s="3" t="s">
        <v>5992</v>
      </c>
      <c r="C572" t="s">
        <v>3189</v>
      </c>
      <c r="D572" t="s">
        <v>6179</v>
      </c>
      <c r="E572" t="s">
        <v>6445</v>
      </c>
      <c r="F572" t="s">
        <v>6678</v>
      </c>
      <c r="G572" s="1"/>
      <c r="H572" t="s">
        <v>2830</v>
      </c>
      <c r="K572" t="s">
        <v>2830</v>
      </c>
      <c r="L572" t="s">
        <v>2830</v>
      </c>
      <c r="M572" t="s">
        <v>6916</v>
      </c>
      <c r="N572" t="s">
        <v>7209</v>
      </c>
      <c r="O572" t="s">
        <v>2830</v>
      </c>
      <c r="P572" t="s">
        <v>5075</v>
      </c>
      <c r="R572" t="str">
        <f>HYPERLINK("http://dx.doi.org/10.1002/spe.3164","http://dx.doi.org/10.1002/spe.3164")</f>
        <v>http://dx.doi.org/10.1002/spe.3164</v>
      </c>
      <c r="S572" t="s">
        <v>5686</v>
      </c>
      <c r="AB572" s="1"/>
      <c r="AE572" t="s">
        <v>7626</v>
      </c>
      <c r="AF572" t="s">
        <v>7608</v>
      </c>
      <c r="AG572" t="s">
        <v>5988</v>
      </c>
    </row>
    <row r="573" spans="1:33" x14ac:dyDescent="0.3">
      <c r="A573" s="4">
        <v>710</v>
      </c>
      <c r="B573" s="6" t="s">
        <v>5992</v>
      </c>
      <c r="C573" t="s">
        <v>6012</v>
      </c>
      <c r="D573" t="s">
        <v>6180</v>
      </c>
      <c r="E573" t="s">
        <v>6446</v>
      </c>
      <c r="F573" t="s">
        <v>6679</v>
      </c>
      <c r="G573" s="1"/>
      <c r="H573">
        <v>2020</v>
      </c>
      <c r="K573">
        <v>142</v>
      </c>
      <c r="L573">
        <v>150</v>
      </c>
      <c r="M573" t="s">
        <v>6917</v>
      </c>
      <c r="N573" t="s">
        <v>2830</v>
      </c>
      <c r="O573" t="s">
        <v>7339</v>
      </c>
      <c r="P573" t="s">
        <v>7115</v>
      </c>
      <c r="R573" t="str">
        <f>HYPERLINK("http://dx.doi.org/10.1109/ICWS49710.2020.00026","http://dx.doi.org/10.1109/ICWS49710.2020.00026")</f>
        <v>http://dx.doi.org/10.1109/ICWS49710.2020.00026</v>
      </c>
      <c r="S573" t="s">
        <v>2830</v>
      </c>
      <c r="AB573" s="1"/>
      <c r="AE573" t="s">
        <v>7612</v>
      </c>
      <c r="AF573" t="s">
        <v>7607</v>
      </c>
      <c r="AG573" t="s">
        <v>5988</v>
      </c>
    </row>
    <row r="574" spans="1:33" x14ac:dyDescent="0.3">
      <c r="A574" s="3">
        <v>711</v>
      </c>
      <c r="B574" s="3" t="s">
        <v>5992</v>
      </c>
      <c r="C574" t="s">
        <v>943</v>
      </c>
      <c r="D574" t="s">
        <v>6181</v>
      </c>
      <c r="E574" t="s">
        <v>6447</v>
      </c>
      <c r="F574" t="s">
        <v>6680</v>
      </c>
      <c r="G574" s="1"/>
      <c r="H574">
        <v>2022</v>
      </c>
      <c r="K574">
        <v>5161</v>
      </c>
      <c r="L574">
        <v>5173</v>
      </c>
      <c r="M574" t="s">
        <v>947</v>
      </c>
      <c r="N574" t="s">
        <v>7210</v>
      </c>
      <c r="O574" t="s">
        <v>2830</v>
      </c>
      <c r="P574" t="s">
        <v>949</v>
      </c>
      <c r="R574" t="str">
        <f>HYPERLINK("http://dx.doi.org/10.1109/TCYB.2020.3027724","http://dx.doi.org/10.1109/TCYB.2020.3027724")</f>
        <v>http://dx.doi.org/10.1109/TCYB.2020.3027724</v>
      </c>
      <c r="S574" t="s">
        <v>7428</v>
      </c>
      <c r="AB574" s="1"/>
      <c r="AE574" t="s">
        <v>7618</v>
      </c>
      <c r="AF574" t="s">
        <v>5981</v>
      </c>
      <c r="AG574" t="s">
        <v>5988</v>
      </c>
    </row>
    <row r="575" spans="1:33" x14ac:dyDescent="0.3">
      <c r="A575" s="4">
        <v>712</v>
      </c>
      <c r="B575" s="6" t="s">
        <v>5992</v>
      </c>
      <c r="C575" t="s">
        <v>1638</v>
      </c>
      <c r="D575" t="s">
        <v>6182</v>
      </c>
      <c r="E575" t="s">
        <v>6448</v>
      </c>
      <c r="F575" t="s">
        <v>6681</v>
      </c>
      <c r="G575" s="1"/>
      <c r="H575">
        <v>2016</v>
      </c>
      <c r="K575" t="s">
        <v>2830</v>
      </c>
      <c r="L575" t="s">
        <v>2830</v>
      </c>
      <c r="M575" t="s">
        <v>1642</v>
      </c>
      <c r="N575" t="s">
        <v>2830</v>
      </c>
      <c r="O575" t="s">
        <v>1643</v>
      </c>
      <c r="P575" t="s">
        <v>2830</v>
      </c>
      <c r="R575" t="s">
        <v>2830</v>
      </c>
      <c r="S575" t="s">
        <v>2830</v>
      </c>
      <c r="AB575" s="1"/>
      <c r="AE575" t="s">
        <v>43</v>
      </c>
      <c r="AF575" t="s">
        <v>7607</v>
      </c>
      <c r="AG575" t="s">
        <v>5988</v>
      </c>
    </row>
    <row r="576" spans="1:33" x14ac:dyDescent="0.3">
      <c r="A576" s="3">
        <v>713</v>
      </c>
      <c r="B576" s="3" t="s">
        <v>5992</v>
      </c>
      <c r="C576" t="s">
        <v>6013</v>
      </c>
      <c r="D576" t="s">
        <v>6183</v>
      </c>
      <c r="E576" t="s">
        <v>6449</v>
      </c>
      <c r="F576" t="s">
        <v>6682</v>
      </c>
      <c r="G576" s="1"/>
      <c r="H576">
        <v>2019</v>
      </c>
      <c r="K576" t="s">
        <v>2830</v>
      </c>
      <c r="L576" t="s">
        <v>2830</v>
      </c>
      <c r="M576" t="s">
        <v>6918</v>
      </c>
      <c r="N576" t="s">
        <v>2830</v>
      </c>
      <c r="O576" t="s">
        <v>2830</v>
      </c>
      <c r="P576" t="s">
        <v>5138</v>
      </c>
      <c r="R576" t="str">
        <f>HYPERLINK("http://dx.doi.org/10.3390/app9214502","http://dx.doi.org/10.3390/app9214502")</f>
        <v>http://dx.doi.org/10.3390/app9214502</v>
      </c>
      <c r="S576" t="s">
        <v>7429</v>
      </c>
      <c r="AB576" s="1"/>
      <c r="AE576" t="s">
        <v>5895</v>
      </c>
      <c r="AF576" t="s">
        <v>5981</v>
      </c>
      <c r="AG576" t="s">
        <v>5988</v>
      </c>
    </row>
    <row r="577" spans="1:33" x14ac:dyDescent="0.3">
      <c r="A577" s="4">
        <v>714</v>
      </c>
      <c r="B577" s="6" t="s">
        <v>5992</v>
      </c>
      <c r="C577" t="s">
        <v>3184</v>
      </c>
      <c r="D577" t="s">
        <v>6184</v>
      </c>
      <c r="E577" t="s">
        <v>6450</v>
      </c>
      <c r="F577" t="s">
        <v>6683</v>
      </c>
      <c r="G577" s="1"/>
      <c r="H577">
        <v>2022</v>
      </c>
      <c r="K577">
        <v>2467</v>
      </c>
      <c r="L577">
        <v>2479</v>
      </c>
      <c r="M577" t="s">
        <v>6919</v>
      </c>
      <c r="N577" t="s">
        <v>7211</v>
      </c>
      <c r="O577" t="s">
        <v>2830</v>
      </c>
      <c r="P577" t="s">
        <v>5073</v>
      </c>
      <c r="R577" t="str">
        <f>HYPERLINK("http://dx.doi.org/10.1007/s00170-021-08001-6","http://dx.doi.org/10.1007/s00170-021-08001-6")</f>
        <v>http://dx.doi.org/10.1007/s00170-021-08001-6</v>
      </c>
      <c r="S577" t="s">
        <v>7430</v>
      </c>
      <c r="AB577" s="1"/>
      <c r="AE577" t="s">
        <v>7627</v>
      </c>
      <c r="AF577" t="s">
        <v>5981</v>
      </c>
      <c r="AG577" t="s">
        <v>5988</v>
      </c>
    </row>
    <row r="578" spans="1:33" x14ac:dyDescent="0.3">
      <c r="A578" s="3">
        <v>715</v>
      </c>
      <c r="B578" s="3" t="s">
        <v>5992</v>
      </c>
      <c r="C578" t="s">
        <v>6014</v>
      </c>
      <c r="D578" t="s">
        <v>6185</v>
      </c>
      <c r="E578" t="s">
        <v>6451</v>
      </c>
      <c r="F578" t="s">
        <v>6684</v>
      </c>
      <c r="G578" s="1"/>
      <c r="H578">
        <v>2014</v>
      </c>
      <c r="K578">
        <v>83</v>
      </c>
      <c r="L578">
        <v>92</v>
      </c>
      <c r="M578" t="s">
        <v>1150</v>
      </c>
      <c r="N578" t="s">
        <v>7212</v>
      </c>
      <c r="O578" t="s">
        <v>1151</v>
      </c>
      <c r="P578" t="s">
        <v>2830</v>
      </c>
      <c r="R578" t="s">
        <v>2830</v>
      </c>
      <c r="S578" t="s">
        <v>7431</v>
      </c>
      <c r="AB578" s="1"/>
      <c r="AE578" t="s">
        <v>43</v>
      </c>
      <c r="AF578" t="s">
        <v>7607</v>
      </c>
      <c r="AG578" t="s">
        <v>5988</v>
      </c>
    </row>
    <row r="579" spans="1:33" x14ac:dyDescent="0.3">
      <c r="A579" s="4">
        <v>716</v>
      </c>
      <c r="B579" s="6" t="s">
        <v>5992</v>
      </c>
      <c r="C579" t="s">
        <v>3183</v>
      </c>
      <c r="D579" t="s">
        <v>6186</v>
      </c>
      <c r="E579" t="s">
        <v>6452</v>
      </c>
      <c r="F579" t="s">
        <v>6685</v>
      </c>
      <c r="G579" s="1"/>
      <c r="H579">
        <v>2022</v>
      </c>
      <c r="K579">
        <v>349</v>
      </c>
      <c r="L579">
        <v>363</v>
      </c>
      <c r="M579" t="s">
        <v>6920</v>
      </c>
      <c r="N579" t="s">
        <v>7213</v>
      </c>
      <c r="O579" t="s">
        <v>2830</v>
      </c>
      <c r="P579" t="s">
        <v>5072</v>
      </c>
      <c r="R579" t="str">
        <f>HYPERLINK("http://dx.doi.org/10.2118/208586-PA","http://dx.doi.org/10.2118/208586-PA")</f>
        <v>http://dx.doi.org/10.2118/208586-PA</v>
      </c>
      <c r="S579" t="s">
        <v>2830</v>
      </c>
      <c r="AB579" s="1"/>
      <c r="AE579" t="s">
        <v>7628</v>
      </c>
      <c r="AF579" t="s">
        <v>5981</v>
      </c>
      <c r="AG579" t="s">
        <v>5988</v>
      </c>
    </row>
    <row r="580" spans="1:33" x14ac:dyDescent="0.3">
      <c r="A580" s="3">
        <v>717</v>
      </c>
      <c r="B580" s="3" t="s">
        <v>5992</v>
      </c>
      <c r="C580" t="s">
        <v>6015</v>
      </c>
      <c r="D580" t="s">
        <v>6187</v>
      </c>
      <c r="E580" t="s">
        <v>6453</v>
      </c>
      <c r="F580" t="s">
        <v>6686</v>
      </c>
      <c r="G580" s="1"/>
      <c r="H580">
        <v>2022</v>
      </c>
      <c r="K580">
        <v>65</v>
      </c>
      <c r="L580">
        <v>72</v>
      </c>
      <c r="M580" t="s">
        <v>6921</v>
      </c>
      <c r="N580" t="s">
        <v>7214</v>
      </c>
      <c r="O580" t="s">
        <v>7340</v>
      </c>
      <c r="P580" t="s">
        <v>7116</v>
      </c>
      <c r="R580" t="str">
        <f>HYPERLINK("http://dx.doi.org/10.1007/978-3-030-93639-6_6","http://dx.doi.org/10.1007/978-3-030-93639-6_6")</f>
        <v>http://dx.doi.org/10.1007/978-3-030-93639-6_6</v>
      </c>
      <c r="S580" t="s">
        <v>7432</v>
      </c>
      <c r="AB580" s="1"/>
      <c r="AE580" t="s">
        <v>7629</v>
      </c>
      <c r="AF580" t="s">
        <v>7607</v>
      </c>
      <c r="AG580" t="s">
        <v>5988</v>
      </c>
    </row>
    <row r="581" spans="1:33" x14ac:dyDescent="0.3">
      <c r="A581" s="4">
        <v>718</v>
      </c>
      <c r="B581" s="6" t="s">
        <v>5992</v>
      </c>
      <c r="C581" t="s">
        <v>6016</v>
      </c>
      <c r="D581" t="s">
        <v>6188</v>
      </c>
      <c r="E581" t="s">
        <v>6454</v>
      </c>
      <c r="F581" t="s">
        <v>6687</v>
      </c>
      <c r="G581" s="1"/>
      <c r="H581">
        <v>2017</v>
      </c>
      <c r="K581">
        <v>519</v>
      </c>
      <c r="L581">
        <v>523</v>
      </c>
      <c r="M581" t="s">
        <v>431</v>
      </c>
      <c r="N581" t="s">
        <v>2830</v>
      </c>
      <c r="O581" t="s">
        <v>432</v>
      </c>
      <c r="P581" t="s">
        <v>2830</v>
      </c>
      <c r="R581" t="s">
        <v>2830</v>
      </c>
      <c r="S581" t="s">
        <v>7433</v>
      </c>
      <c r="AB581" s="1"/>
      <c r="AE581" t="s">
        <v>43</v>
      </c>
      <c r="AF581" t="s">
        <v>7607</v>
      </c>
      <c r="AG581" t="s">
        <v>5988</v>
      </c>
    </row>
    <row r="582" spans="1:33" x14ac:dyDescent="0.3">
      <c r="A582" s="3">
        <v>719</v>
      </c>
      <c r="B582" s="3" t="s">
        <v>5992</v>
      </c>
      <c r="C582" t="s">
        <v>6017</v>
      </c>
      <c r="D582" t="s">
        <v>6189</v>
      </c>
      <c r="E582" t="s">
        <v>6455</v>
      </c>
      <c r="F582" t="s">
        <v>6688</v>
      </c>
      <c r="G582" s="1"/>
      <c r="H582">
        <v>2016</v>
      </c>
      <c r="K582" t="s">
        <v>2830</v>
      </c>
      <c r="L582" t="s">
        <v>2830</v>
      </c>
      <c r="M582" t="s">
        <v>6922</v>
      </c>
      <c r="N582" t="s">
        <v>7215</v>
      </c>
      <c r="O582" t="s">
        <v>604</v>
      </c>
      <c r="P582" t="s">
        <v>2830</v>
      </c>
      <c r="R582" t="s">
        <v>2830</v>
      </c>
      <c r="S582" t="s">
        <v>7434</v>
      </c>
      <c r="AB582" s="1"/>
      <c r="AE582" t="s">
        <v>43</v>
      </c>
      <c r="AF582" t="s">
        <v>7607</v>
      </c>
      <c r="AG582" t="s">
        <v>5988</v>
      </c>
    </row>
    <row r="583" spans="1:33" x14ac:dyDescent="0.3">
      <c r="A583" s="4">
        <v>720</v>
      </c>
      <c r="B583" s="6" t="s">
        <v>5992</v>
      </c>
      <c r="C583" t="s">
        <v>6018</v>
      </c>
      <c r="D583" t="s">
        <v>6190</v>
      </c>
      <c r="E583" t="s">
        <v>6456</v>
      </c>
      <c r="F583" t="s">
        <v>6689</v>
      </c>
      <c r="G583" s="1"/>
      <c r="H583">
        <v>2016</v>
      </c>
      <c r="K583" t="s">
        <v>2830</v>
      </c>
      <c r="L583" t="s">
        <v>2830</v>
      </c>
      <c r="M583" t="s">
        <v>6923</v>
      </c>
      <c r="N583" t="s">
        <v>7216</v>
      </c>
      <c r="O583" t="s">
        <v>2830</v>
      </c>
      <c r="P583" t="s">
        <v>7117</v>
      </c>
      <c r="R583" t="str">
        <f>HYPERLINK("http://dx.doi.org/10.1051/matecconf/20166810006","http://dx.doi.org/10.1051/matecconf/20166810006")</f>
        <v>http://dx.doi.org/10.1051/matecconf/20166810006</v>
      </c>
      <c r="S583" t="s">
        <v>2830</v>
      </c>
      <c r="AB583" s="1"/>
      <c r="AE583" t="s">
        <v>7630</v>
      </c>
      <c r="AF583" t="s">
        <v>7607</v>
      </c>
      <c r="AG583" t="s">
        <v>5988</v>
      </c>
    </row>
    <row r="584" spans="1:33" x14ac:dyDescent="0.3">
      <c r="A584" s="3">
        <v>721</v>
      </c>
      <c r="B584" s="3" t="s">
        <v>5992</v>
      </c>
      <c r="C584" t="s">
        <v>6019</v>
      </c>
      <c r="D584" t="s">
        <v>6191</v>
      </c>
      <c r="E584" t="s">
        <v>6457</v>
      </c>
      <c r="F584" t="s">
        <v>6690</v>
      </c>
      <c r="G584" s="1"/>
      <c r="H584">
        <v>2018</v>
      </c>
      <c r="K584">
        <v>107</v>
      </c>
      <c r="L584">
        <v>114</v>
      </c>
      <c r="M584" t="s">
        <v>6924</v>
      </c>
      <c r="N584" t="s">
        <v>2830</v>
      </c>
      <c r="O584" t="s">
        <v>7341</v>
      </c>
      <c r="P584" t="s">
        <v>5164</v>
      </c>
      <c r="R584" t="str">
        <f>HYPERLINK("http://dx.doi.org/10.1145/3184407.3184436","http://dx.doi.org/10.1145/3184407.3184436")</f>
        <v>http://dx.doi.org/10.1145/3184407.3184436</v>
      </c>
      <c r="S584" t="s">
        <v>7435</v>
      </c>
      <c r="AB584" s="1"/>
      <c r="AE584" t="s">
        <v>7621</v>
      </c>
      <c r="AF584" t="s">
        <v>7607</v>
      </c>
      <c r="AG584" t="s">
        <v>5988</v>
      </c>
    </row>
    <row r="585" spans="1:33" x14ac:dyDescent="0.3">
      <c r="A585" s="4">
        <v>722</v>
      </c>
      <c r="B585" s="6" t="s">
        <v>5992</v>
      </c>
      <c r="C585" t="s">
        <v>3179</v>
      </c>
      <c r="D585" t="s">
        <v>6192</v>
      </c>
      <c r="E585" t="s">
        <v>6458</v>
      </c>
      <c r="F585" t="s">
        <v>6691</v>
      </c>
      <c r="G585" s="1"/>
      <c r="H585">
        <v>2022</v>
      </c>
      <c r="K585" t="s">
        <v>2830</v>
      </c>
      <c r="L585" t="s">
        <v>2830</v>
      </c>
      <c r="M585" t="s">
        <v>6925</v>
      </c>
      <c r="N585" t="s">
        <v>2830</v>
      </c>
      <c r="O585" t="s">
        <v>2830</v>
      </c>
      <c r="P585" t="s">
        <v>5068</v>
      </c>
      <c r="R585" t="str">
        <f>HYPERLINK("http://dx.doi.org/10.3390/s22072479","http://dx.doi.org/10.3390/s22072479")</f>
        <v>http://dx.doi.org/10.3390/s22072479</v>
      </c>
      <c r="S585" t="s">
        <v>7436</v>
      </c>
      <c r="AB585" s="1"/>
      <c r="AE585" t="s">
        <v>5895</v>
      </c>
      <c r="AF585" t="s">
        <v>5981</v>
      </c>
      <c r="AG585" t="s">
        <v>5988</v>
      </c>
    </row>
    <row r="586" spans="1:33" x14ac:dyDescent="0.3">
      <c r="A586" s="3">
        <v>723</v>
      </c>
      <c r="B586" s="3" t="s">
        <v>5992</v>
      </c>
      <c r="C586" t="s">
        <v>169</v>
      </c>
      <c r="D586" t="s">
        <v>6193</v>
      </c>
      <c r="E586" t="s">
        <v>6459</v>
      </c>
      <c r="F586" t="s">
        <v>6692</v>
      </c>
      <c r="G586" s="1"/>
      <c r="H586">
        <v>2020</v>
      </c>
      <c r="K586">
        <v>1920</v>
      </c>
      <c r="L586">
        <v>1925</v>
      </c>
      <c r="M586" t="s">
        <v>173</v>
      </c>
      <c r="N586" t="s">
        <v>7217</v>
      </c>
      <c r="O586" t="s">
        <v>175</v>
      </c>
      <c r="P586" t="s">
        <v>176</v>
      </c>
      <c r="R586" t="str">
        <f>HYPERLINK("http://dx.doi.org/10.1109/TrustCom50675.2020.00262","http://dx.doi.org/10.1109/TrustCom50675.2020.00262")</f>
        <v>http://dx.doi.org/10.1109/TrustCom50675.2020.00262</v>
      </c>
      <c r="S586" t="s">
        <v>7437</v>
      </c>
      <c r="AB586" s="1"/>
      <c r="AE586" t="s">
        <v>7612</v>
      </c>
      <c r="AF586" t="s">
        <v>7607</v>
      </c>
      <c r="AG586" t="s">
        <v>5988</v>
      </c>
    </row>
    <row r="587" spans="1:33" x14ac:dyDescent="0.3">
      <c r="A587" s="4">
        <v>724</v>
      </c>
      <c r="B587" s="6" t="s">
        <v>5992</v>
      </c>
      <c r="C587" t="s">
        <v>6020</v>
      </c>
      <c r="D587" t="s">
        <v>6194</v>
      </c>
      <c r="E587" t="s">
        <v>6460</v>
      </c>
      <c r="F587" t="s">
        <v>6693</v>
      </c>
      <c r="G587" s="1"/>
      <c r="H587">
        <v>2016</v>
      </c>
      <c r="K587">
        <v>1</v>
      </c>
      <c r="L587">
        <v>12</v>
      </c>
      <c r="M587" t="s">
        <v>6926</v>
      </c>
      <c r="N587" t="s">
        <v>2830</v>
      </c>
      <c r="O587" t="s">
        <v>7342</v>
      </c>
      <c r="P587" t="s">
        <v>5182</v>
      </c>
      <c r="R587" t="str">
        <f>HYPERLINK("http://dx.doi.org/10.1145/2994487.2994490","http://dx.doi.org/10.1145/2994487.2994490")</f>
        <v>http://dx.doi.org/10.1145/2994487.2994490</v>
      </c>
      <c r="S587" t="s">
        <v>7438</v>
      </c>
      <c r="AB587" s="1"/>
      <c r="AE587" t="s">
        <v>7621</v>
      </c>
      <c r="AF587" t="s">
        <v>7607</v>
      </c>
      <c r="AG587" t="s">
        <v>5988</v>
      </c>
    </row>
    <row r="588" spans="1:33" x14ac:dyDescent="0.3">
      <c r="A588" s="3">
        <v>725</v>
      </c>
      <c r="B588" s="3" t="s">
        <v>5992</v>
      </c>
      <c r="C588" t="s">
        <v>82</v>
      </c>
      <c r="D588" t="s">
        <v>6195</v>
      </c>
      <c r="E588" t="s">
        <v>6461</v>
      </c>
      <c r="F588" t="s">
        <v>6694</v>
      </c>
      <c r="G588" s="1"/>
      <c r="H588">
        <v>2021</v>
      </c>
      <c r="K588" t="s">
        <v>2830</v>
      </c>
      <c r="L588" t="s">
        <v>2830</v>
      </c>
      <c r="M588" t="s">
        <v>86</v>
      </c>
      <c r="N588" t="s">
        <v>2830</v>
      </c>
      <c r="O588" t="s">
        <v>87</v>
      </c>
      <c r="P588" t="s">
        <v>88</v>
      </c>
      <c r="R588" t="str">
        <f>HYPERLINK("http://dx.doi.org/10.1109/ICECIE52348.2021.9664675","http://dx.doi.org/10.1109/ICECIE52348.2021.9664675")</f>
        <v>http://dx.doi.org/10.1109/ICECIE52348.2021.9664675</v>
      </c>
      <c r="S588" t="s">
        <v>7439</v>
      </c>
      <c r="AB588" s="1"/>
      <c r="AE588" t="s">
        <v>43</v>
      </c>
      <c r="AF588" t="s">
        <v>7607</v>
      </c>
      <c r="AG588" t="s">
        <v>5988</v>
      </c>
    </row>
    <row r="589" spans="1:33" x14ac:dyDescent="0.3">
      <c r="A589" s="3">
        <v>727</v>
      </c>
      <c r="B589" s="3" t="s">
        <v>5992</v>
      </c>
      <c r="C589" t="s">
        <v>3303</v>
      </c>
      <c r="D589" t="s">
        <v>6197</v>
      </c>
      <c r="E589" t="s">
        <v>6463</v>
      </c>
      <c r="F589" t="s">
        <v>6696</v>
      </c>
      <c r="G589" s="1"/>
      <c r="H589">
        <v>2019</v>
      </c>
      <c r="K589">
        <v>63</v>
      </c>
      <c r="L589">
        <v>78</v>
      </c>
      <c r="M589" t="s">
        <v>6928</v>
      </c>
      <c r="N589" t="s">
        <v>7195</v>
      </c>
      <c r="O589" t="s">
        <v>7344</v>
      </c>
      <c r="P589" t="s">
        <v>5149</v>
      </c>
      <c r="R589" t="str">
        <f>HYPERLINK("http://dx.doi.org/10.1007/978-3-030-27615-7_5","http://dx.doi.org/10.1007/978-3-030-27615-7_5")</f>
        <v>http://dx.doi.org/10.1007/978-3-030-27615-7_5</v>
      </c>
      <c r="S589" t="s">
        <v>7440</v>
      </c>
      <c r="AB589" s="1"/>
      <c r="AE589" t="s">
        <v>7615</v>
      </c>
      <c r="AF589" t="s">
        <v>7607</v>
      </c>
      <c r="AG589" t="s">
        <v>5988</v>
      </c>
    </row>
    <row r="590" spans="1:33" x14ac:dyDescent="0.3">
      <c r="A590" s="3">
        <v>729</v>
      </c>
      <c r="B590" s="3" t="s">
        <v>5992</v>
      </c>
      <c r="C590" t="s">
        <v>3296</v>
      </c>
      <c r="D590" t="s">
        <v>6199</v>
      </c>
      <c r="E590" t="s">
        <v>6465</v>
      </c>
      <c r="F590" t="s">
        <v>6698</v>
      </c>
      <c r="G590" s="1"/>
      <c r="H590">
        <v>2019</v>
      </c>
      <c r="K590" t="s">
        <v>2830</v>
      </c>
      <c r="L590" t="s">
        <v>2830</v>
      </c>
      <c r="M590" t="s">
        <v>6930</v>
      </c>
      <c r="N590" t="s">
        <v>7218</v>
      </c>
      <c r="O590" t="s">
        <v>2830</v>
      </c>
      <c r="P590" t="s">
        <v>5142</v>
      </c>
      <c r="R590" t="str">
        <f>HYPERLINK("http://dx.doi.org/10.1371/journal.pone.0218341","http://dx.doi.org/10.1371/journal.pone.0218341")</f>
        <v>http://dx.doi.org/10.1371/journal.pone.0218341</v>
      </c>
      <c r="S590" t="s">
        <v>2830</v>
      </c>
      <c r="AB590" s="1"/>
      <c r="AE590" t="s">
        <v>7631</v>
      </c>
      <c r="AF590" t="s">
        <v>5981</v>
      </c>
      <c r="AG590" t="s">
        <v>5988</v>
      </c>
    </row>
    <row r="591" spans="1:33" x14ac:dyDescent="0.3">
      <c r="A591" s="4">
        <v>730</v>
      </c>
      <c r="B591" s="6" t="s">
        <v>5992</v>
      </c>
      <c r="C591" t="s">
        <v>827</v>
      </c>
      <c r="D591" t="s">
        <v>6200</v>
      </c>
      <c r="E591" t="s">
        <v>6466</v>
      </c>
      <c r="F591" t="s">
        <v>6699</v>
      </c>
      <c r="G591" s="1"/>
      <c r="H591">
        <v>2021</v>
      </c>
      <c r="K591" t="s">
        <v>2830</v>
      </c>
      <c r="L591" t="s">
        <v>2830</v>
      </c>
      <c r="M591" t="s">
        <v>6931</v>
      </c>
      <c r="N591" t="s">
        <v>2830</v>
      </c>
      <c r="O591" t="s">
        <v>832</v>
      </c>
      <c r="P591" t="s">
        <v>833</v>
      </c>
      <c r="R591" t="str">
        <f>HYPERLINK("http://dx.doi.org/10.1109/RWS52686.2021.9611805","http://dx.doi.org/10.1109/RWS52686.2021.9611805")</f>
        <v>http://dx.doi.org/10.1109/RWS52686.2021.9611805</v>
      </c>
      <c r="S591" t="s">
        <v>7441</v>
      </c>
      <c r="AB591" s="1"/>
      <c r="AE591" t="s">
        <v>43</v>
      </c>
      <c r="AF591" t="s">
        <v>7607</v>
      </c>
      <c r="AG591" t="s">
        <v>5988</v>
      </c>
    </row>
    <row r="592" spans="1:33" x14ac:dyDescent="0.3">
      <c r="A592" s="3">
        <v>731</v>
      </c>
      <c r="B592" s="3" t="s">
        <v>5992</v>
      </c>
      <c r="C592" t="s">
        <v>6023</v>
      </c>
      <c r="D592" t="s">
        <v>6201</v>
      </c>
      <c r="E592" t="s">
        <v>2830</v>
      </c>
      <c r="F592" t="s">
        <v>6700</v>
      </c>
      <c r="G592" s="1"/>
      <c r="H592">
        <v>2022</v>
      </c>
      <c r="K592">
        <v>44</v>
      </c>
      <c r="L592">
        <v>59</v>
      </c>
      <c r="M592" t="s">
        <v>6932</v>
      </c>
      <c r="N592" t="s">
        <v>2830</v>
      </c>
      <c r="O592" t="s">
        <v>7346</v>
      </c>
      <c r="P592" t="s">
        <v>7119</v>
      </c>
      <c r="R592" t="str">
        <f>HYPERLINK("http://dx.doi.org/10.1109/EuroSP53844.2022.00011","http://dx.doi.org/10.1109/EuroSP53844.2022.00011")</f>
        <v>http://dx.doi.org/10.1109/EuroSP53844.2022.00011</v>
      </c>
      <c r="S592" t="s">
        <v>7442</v>
      </c>
      <c r="AB592" s="1"/>
      <c r="AE592" t="s">
        <v>7612</v>
      </c>
      <c r="AF592" t="s">
        <v>7607</v>
      </c>
      <c r="AG592" t="s">
        <v>5988</v>
      </c>
    </row>
    <row r="593" spans="1:33" x14ac:dyDescent="0.3">
      <c r="A593" s="4">
        <v>732</v>
      </c>
      <c r="B593" s="6" t="s">
        <v>5992</v>
      </c>
      <c r="C593" t="s">
        <v>3168</v>
      </c>
      <c r="D593" t="s">
        <v>6202</v>
      </c>
      <c r="E593" t="s">
        <v>6467</v>
      </c>
      <c r="F593" t="s">
        <v>6701</v>
      </c>
      <c r="G593" s="1"/>
      <c r="H593">
        <v>2022</v>
      </c>
      <c r="K593" t="s">
        <v>2830</v>
      </c>
      <c r="L593" t="s">
        <v>2830</v>
      </c>
      <c r="M593" t="s">
        <v>6933</v>
      </c>
      <c r="N593" t="s">
        <v>7219</v>
      </c>
      <c r="O593" t="s">
        <v>2830</v>
      </c>
      <c r="P593" t="s">
        <v>5057</v>
      </c>
      <c r="R593" t="str">
        <f>HYPERLINK("http://dx.doi.org/10.3390/computers11080117","http://dx.doi.org/10.3390/computers11080117")</f>
        <v>http://dx.doi.org/10.3390/computers11080117</v>
      </c>
      <c r="S593" t="s">
        <v>7443</v>
      </c>
      <c r="AB593" s="1"/>
      <c r="AE593" t="s">
        <v>5895</v>
      </c>
      <c r="AF593" t="s">
        <v>5981</v>
      </c>
      <c r="AG593" t="s">
        <v>5988</v>
      </c>
    </row>
    <row r="594" spans="1:33" x14ac:dyDescent="0.3">
      <c r="A594" s="4">
        <v>734</v>
      </c>
      <c r="B594" s="6" t="s">
        <v>5992</v>
      </c>
      <c r="C594" t="s">
        <v>6024</v>
      </c>
      <c r="D594" t="s">
        <v>6204</v>
      </c>
      <c r="E594" t="s">
        <v>6469</v>
      </c>
      <c r="F594" t="s">
        <v>6703</v>
      </c>
      <c r="G594" s="1"/>
      <c r="H594">
        <v>2017</v>
      </c>
      <c r="K594">
        <v>1051</v>
      </c>
      <c r="L594">
        <v>1062</v>
      </c>
      <c r="M594" t="s">
        <v>6935</v>
      </c>
      <c r="N594" t="s">
        <v>7221</v>
      </c>
      <c r="O594" t="s">
        <v>2830</v>
      </c>
      <c r="P594" t="s">
        <v>2830</v>
      </c>
      <c r="R594" t="s">
        <v>2830</v>
      </c>
      <c r="S594" t="s">
        <v>2830</v>
      </c>
      <c r="AB594" s="1"/>
      <c r="AE594" t="s">
        <v>7633</v>
      </c>
      <c r="AF594" t="s">
        <v>7607</v>
      </c>
      <c r="AG594" t="s">
        <v>5988</v>
      </c>
    </row>
    <row r="595" spans="1:33" x14ac:dyDescent="0.3">
      <c r="A595" s="3">
        <v>735</v>
      </c>
      <c r="B595" s="3" t="s">
        <v>5992</v>
      </c>
      <c r="C595" t="s">
        <v>6025</v>
      </c>
      <c r="D595" t="s">
        <v>6205</v>
      </c>
      <c r="E595" t="s">
        <v>6470</v>
      </c>
      <c r="F595" t="s">
        <v>6704</v>
      </c>
      <c r="G595" s="1"/>
      <c r="H595">
        <v>2019</v>
      </c>
      <c r="K595">
        <v>63</v>
      </c>
      <c r="L595">
        <v>66</v>
      </c>
      <c r="M595" t="s">
        <v>2114</v>
      </c>
      <c r="N595" t="s">
        <v>2830</v>
      </c>
      <c r="O595" t="s">
        <v>2115</v>
      </c>
      <c r="P595" t="s">
        <v>2116</v>
      </c>
      <c r="R595" t="str">
        <f>HYPERLINK("http://dx.doi.org/10.1109/AI4I46381.2019.00023","http://dx.doi.org/10.1109/AI4I46381.2019.00023")</f>
        <v>http://dx.doi.org/10.1109/AI4I46381.2019.00023</v>
      </c>
      <c r="S595" t="s">
        <v>7445</v>
      </c>
      <c r="AB595" s="1"/>
      <c r="AE595" t="s">
        <v>43</v>
      </c>
      <c r="AF595" t="s">
        <v>7607</v>
      </c>
      <c r="AG595" t="s">
        <v>5988</v>
      </c>
    </row>
    <row r="596" spans="1:33" x14ac:dyDescent="0.3">
      <c r="A596" s="4">
        <v>736</v>
      </c>
      <c r="B596" s="6" t="s">
        <v>5992</v>
      </c>
      <c r="C596" t="s">
        <v>839</v>
      </c>
      <c r="D596" t="s">
        <v>6206</v>
      </c>
      <c r="E596" t="s">
        <v>6471</v>
      </c>
      <c r="F596" t="s">
        <v>6705</v>
      </c>
      <c r="G596" s="1"/>
      <c r="H596">
        <v>2018</v>
      </c>
      <c r="K596">
        <v>151</v>
      </c>
      <c r="L596">
        <v>158</v>
      </c>
      <c r="M596" t="s">
        <v>6936</v>
      </c>
      <c r="N596" t="s">
        <v>2830</v>
      </c>
      <c r="O596" t="s">
        <v>844</v>
      </c>
      <c r="P596" t="s">
        <v>845</v>
      </c>
      <c r="R596" t="str">
        <f>HYPERLINK("http://dx.doi.org/10.1109/DASC/PiCom/DataCom/CyberSciTec.2018.00037","http://dx.doi.org/10.1109/DASC/PiCom/DataCom/CyberSciTec.2018.00037")</f>
        <v>http://dx.doi.org/10.1109/DASC/PiCom/DataCom/CyberSciTec.2018.00037</v>
      </c>
      <c r="S596" t="s">
        <v>7446</v>
      </c>
      <c r="AB596" s="1"/>
      <c r="AE596" t="s">
        <v>43</v>
      </c>
      <c r="AF596" t="s">
        <v>7607</v>
      </c>
      <c r="AG596" t="s">
        <v>5988</v>
      </c>
    </row>
    <row r="597" spans="1:33" x14ac:dyDescent="0.3">
      <c r="A597" s="3">
        <v>737</v>
      </c>
      <c r="B597" s="3" t="s">
        <v>5992</v>
      </c>
      <c r="C597" t="s">
        <v>3362</v>
      </c>
      <c r="D597" t="s">
        <v>6173</v>
      </c>
      <c r="E597" t="s">
        <v>6439</v>
      </c>
      <c r="F597" t="s">
        <v>6706</v>
      </c>
      <c r="G597" s="1"/>
      <c r="H597">
        <v>2016</v>
      </c>
      <c r="K597" t="s">
        <v>2830</v>
      </c>
      <c r="L597" t="s">
        <v>2830</v>
      </c>
      <c r="M597" t="s">
        <v>6937</v>
      </c>
      <c r="N597" t="s">
        <v>7222</v>
      </c>
      <c r="O597" t="s">
        <v>2830</v>
      </c>
      <c r="P597" t="s">
        <v>5189</v>
      </c>
      <c r="R597" t="str">
        <f>HYPERLINK("http://dx.doi.org/10.1155/2016/1652475","http://dx.doi.org/10.1155/2016/1652475")</f>
        <v>http://dx.doi.org/10.1155/2016/1652475</v>
      </c>
      <c r="S597" t="s">
        <v>2830</v>
      </c>
      <c r="AB597" s="1"/>
      <c r="AE597" t="s">
        <v>7634</v>
      </c>
      <c r="AF597" t="s">
        <v>5981</v>
      </c>
      <c r="AG597" t="s">
        <v>5988</v>
      </c>
    </row>
    <row r="598" spans="1:33" x14ac:dyDescent="0.3">
      <c r="A598" s="4">
        <v>738</v>
      </c>
      <c r="B598" s="6" t="s">
        <v>5992</v>
      </c>
      <c r="C598" t="s">
        <v>6026</v>
      </c>
      <c r="D598" t="s">
        <v>6207</v>
      </c>
      <c r="E598" t="s">
        <v>6472</v>
      </c>
      <c r="F598" t="s">
        <v>6707</v>
      </c>
      <c r="G598" s="1"/>
      <c r="H598">
        <v>2022</v>
      </c>
      <c r="K598">
        <v>51</v>
      </c>
      <c r="L598">
        <v>62</v>
      </c>
      <c r="M598" t="s">
        <v>6938</v>
      </c>
      <c r="N598" t="s">
        <v>7223</v>
      </c>
      <c r="O598" t="s">
        <v>7347</v>
      </c>
      <c r="P598" t="s">
        <v>7120</v>
      </c>
      <c r="R598" t="str">
        <f>HYPERLINK("http://dx.doi.org/10.5220/0010774900003124","http://dx.doi.org/10.5220/0010774900003124")</f>
        <v>http://dx.doi.org/10.5220/0010774900003124</v>
      </c>
      <c r="S598" t="s">
        <v>7447</v>
      </c>
      <c r="AB598" s="1"/>
      <c r="AE598" t="s">
        <v>7635</v>
      </c>
      <c r="AF598" t="s">
        <v>7607</v>
      </c>
      <c r="AG598" t="s">
        <v>5988</v>
      </c>
    </row>
    <row r="599" spans="1:33" x14ac:dyDescent="0.3">
      <c r="A599" s="3">
        <v>739</v>
      </c>
      <c r="B599" s="3" t="s">
        <v>5992</v>
      </c>
      <c r="C599" t="s">
        <v>6027</v>
      </c>
      <c r="D599" t="s">
        <v>6208</v>
      </c>
      <c r="E599" t="s">
        <v>6473</v>
      </c>
      <c r="F599" t="s">
        <v>6708</v>
      </c>
      <c r="G599" s="1"/>
      <c r="H599">
        <v>2018</v>
      </c>
      <c r="K599">
        <v>34</v>
      </c>
      <c r="L599">
        <v>44</v>
      </c>
      <c r="M599" t="s">
        <v>6939</v>
      </c>
      <c r="N599" t="s">
        <v>2830</v>
      </c>
      <c r="O599" t="s">
        <v>7348</v>
      </c>
      <c r="P599" t="s">
        <v>5156</v>
      </c>
      <c r="R599" t="str">
        <f>HYPERLINK("http://dx.doi.org/10.1145/3239372.3239398","http://dx.doi.org/10.1145/3239372.3239398")</f>
        <v>http://dx.doi.org/10.1145/3239372.3239398</v>
      </c>
      <c r="S599" t="s">
        <v>7448</v>
      </c>
      <c r="AB599" s="1"/>
      <c r="AE599" t="s">
        <v>7621</v>
      </c>
      <c r="AF599" t="s">
        <v>7607</v>
      </c>
      <c r="AG599" t="s">
        <v>5988</v>
      </c>
    </row>
    <row r="600" spans="1:33" x14ac:dyDescent="0.3">
      <c r="A600" s="4">
        <v>740</v>
      </c>
      <c r="B600" s="6" t="s">
        <v>5992</v>
      </c>
      <c r="C600" t="s">
        <v>6028</v>
      </c>
      <c r="D600" t="s">
        <v>6209</v>
      </c>
      <c r="E600" t="s">
        <v>6474</v>
      </c>
      <c r="F600" t="s">
        <v>6709</v>
      </c>
      <c r="G600" s="1"/>
      <c r="H600">
        <v>2017</v>
      </c>
      <c r="K600">
        <v>90</v>
      </c>
      <c r="L600">
        <v>100</v>
      </c>
      <c r="M600" t="s">
        <v>6940</v>
      </c>
      <c r="N600" t="s">
        <v>7203</v>
      </c>
      <c r="O600" t="s">
        <v>7349</v>
      </c>
      <c r="P600" t="s">
        <v>7121</v>
      </c>
      <c r="R600" t="str">
        <f>HYPERLINK("http://dx.doi.org/10.1109/ISSRE.2017.12","http://dx.doi.org/10.1109/ISSRE.2017.12")</f>
        <v>http://dx.doi.org/10.1109/ISSRE.2017.12</v>
      </c>
      <c r="S600" t="s">
        <v>7449</v>
      </c>
      <c r="AB600" s="1"/>
      <c r="AE600" t="s">
        <v>43</v>
      </c>
      <c r="AF600" t="s">
        <v>7607</v>
      </c>
      <c r="AG600" t="s">
        <v>5988</v>
      </c>
    </row>
    <row r="601" spans="1:33" x14ac:dyDescent="0.3">
      <c r="A601" s="3">
        <v>741</v>
      </c>
      <c r="B601" s="3" t="s">
        <v>5992</v>
      </c>
      <c r="C601" t="s">
        <v>6029</v>
      </c>
      <c r="D601" t="s">
        <v>6210</v>
      </c>
      <c r="E601" t="s">
        <v>6475</v>
      </c>
      <c r="F601" t="s">
        <v>6710</v>
      </c>
      <c r="G601" s="1"/>
      <c r="H601">
        <v>2018</v>
      </c>
      <c r="K601">
        <v>69</v>
      </c>
      <c r="L601">
        <v>78</v>
      </c>
      <c r="M601" t="s">
        <v>2363</v>
      </c>
      <c r="N601" t="s">
        <v>2830</v>
      </c>
      <c r="O601" t="s">
        <v>2364</v>
      </c>
      <c r="P601" t="s">
        <v>2365</v>
      </c>
      <c r="R601" t="str">
        <f>HYPERLINK("http://dx.doi.org/10.1109/FTXS.2018.00011","http://dx.doi.org/10.1109/FTXS.2018.00011")</f>
        <v>http://dx.doi.org/10.1109/FTXS.2018.00011</v>
      </c>
      <c r="S601" t="s">
        <v>7450</v>
      </c>
      <c r="AB601" s="1"/>
      <c r="AE601" t="s">
        <v>43</v>
      </c>
      <c r="AF601" t="s">
        <v>7607</v>
      </c>
      <c r="AG601" t="s">
        <v>5988</v>
      </c>
    </row>
    <row r="602" spans="1:33" x14ac:dyDescent="0.3">
      <c r="A602" s="4">
        <v>742</v>
      </c>
      <c r="B602" s="6" t="s">
        <v>5992</v>
      </c>
      <c r="C602" t="s">
        <v>6030</v>
      </c>
      <c r="D602" t="s">
        <v>6211</v>
      </c>
      <c r="E602" t="s">
        <v>6476</v>
      </c>
      <c r="F602" t="s">
        <v>6711</v>
      </c>
      <c r="G602" s="1"/>
      <c r="H602">
        <v>2019</v>
      </c>
      <c r="K602">
        <v>387</v>
      </c>
      <c r="L602">
        <v>396</v>
      </c>
      <c r="M602" t="s">
        <v>6941</v>
      </c>
      <c r="N602" t="s">
        <v>7224</v>
      </c>
      <c r="O602" t="s">
        <v>2830</v>
      </c>
      <c r="P602" t="s">
        <v>7122</v>
      </c>
      <c r="R602" t="str">
        <f>HYPERLINK("http://dx.doi.org/10.1504/IJCSE.2019.103943","http://dx.doi.org/10.1504/IJCSE.2019.103943")</f>
        <v>http://dx.doi.org/10.1504/IJCSE.2019.103943</v>
      </c>
      <c r="S602" t="s">
        <v>7451</v>
      </c>
      <c r="AB602" s="1"/>
      <c r="AE602" t="s">
        <v>7636</v>
      </c>
      <c r="AF602" t="s">
        <v>5981</v>
      </c>
      <c r="AG602" t="s">
        <v>5988</v>
      </c>
    </row>
    <row r="603" spans="1:33" x14ac:dyDescent="0.3">
      <c r="A603" s="3">
        <v>743</v>
      </c>
      <c r="B603" s="3" t="s">
        <v>5992</v>
      </c>
      <c r="C603" t="s">
        <v>3159</v>
      </c>
      <c r="D603" t="s">
        <v>6212</v>
      </c>
      <c r="E603" t="s">
        <v>6477</v>
      </c>
      <c r="F603" t="s">
        <v>6712</v>
      </c>
      <c r="G603" s="1"/>
      <c r="H603">
        <v>2023</v>
      </c>
      <c r="K603">
        <v>57</v>
      </c>
      <c r="L603">
        <v>65</v>
      </c>
      <c r="M603" t="s">
        <v>6942</v>
      </c>
      <c r="N603" t="s">
        <v>7225</v>
      </c>
      <c r="O603" t="s">
        <v>7350</v>
      </c>
      <c r="P603" t="s">
        <v>5048</v>
      </c>
      <c r="R603" t="str">
        <f>HYPERLINK("http://dx.doi.org/10.1007/978-3-031-05449-5_7","http://dx.doi.org/10.1007/978-3-031-05449-5_7")</f>
        <v>http://dx.doi.org/10.1007/978-3-031-05449-5_7</v>
      </c>
      <c r="S603" t="s">
        <v>7452</v>
      </c>
      <c r="AB603" s="1"/>
      <c r="AE603" t="s">
        <v>7615</v>
      </c>
      <c r="AF603" t="s">
        <v>7607</v>
      </c>
      <c r="AG603" t="s">
        <v>5988</v>
      </c>
    </row>
    <row r="604" spans="1:33" x14ac:dyDescent="0.3">
      <c r="A604" s="4">
        <v>744</v>
      </c>
      <c r="B604" s="6" t="s">
        <v>5992</v>
      </c>
      <c r="C604" t="s">
        <v>3369</v>
      </c>
      <c r="D604" t="s">
        <v>6213</v>
      </c>
      <c r="E604" t="s">
        <v>6478</v>
      </c>
      <c r="F604" t="s">
        <v>6650</v>
      </c>
      <c r="G604" s="1"/>
      <c r="H604">
        <v>2015</v>
      </c>
      <c r="K604">
        <v>1</v>
      </c>
      <c r="L604">
        <v>15</v>
      </c>
      <c r="M604" t="s">
        <v>6943</v>
      </c>
      <c r="N604" t="s">
        <v>7196</v>
      </c>
      <c r="O604" t="s">
        <v>2830</v>
      </c>
      <c r="P604" t="s">
        <v>5194</v>
      </c>
      <c r="R604" t="str">
        <f>HYPERLINK("http://dx.doi.org/10.1016/j.cose.2014.12.003","http://dx.doi.org/10.1016/j.cose.2014.12.003")</f>
        <v>http://dx.doi.org/10.1016/j.cose.2014.12.003</v>
      </c>
      <c r="S604" t="s">
        <v>7453</v>
      </c>
      <c r="AB604" s="1"/>
      <c r="AE604" t="s">
        <v>7616</v>
      </c>
      <c r="AF604" t="s">
        <v>5981</v>
      </c>
      <c r="AG604" t="s">
        <v>5988</v>
      </c>
    </row>
    <row r="605" spans="1:33" x14ac:dyDescent="0.3">
      <c r="A605" s="3">
        <v>745</v>
      </c>
      <c r="B605" s="3" t="s">
        <v>5992</v>
      </c>
      <c r="C605" t="s">
        <v>6031</v>
      </c>
      <c r="D605" t="s">
        <v>6214</v>
      </c>
      <c r="E605" t="s">
        <v>6440</v>
      </c>
      <c r="F605" t="s">
        <v>6675</v>
      </c>
      <c r="G605" s="1"/>
      <c r="H605">
        <v>2018</v>
      </c>
      <c r="K605">
        <v>428</v>
      </c>
      <c r="L605">
        <v>438</v>
      </c>
      <c r="M605" t="s">
        <v>6944</v>
      </c>
      <c r="N605" t="s">
        <v>7197</v>
      </c>
      <c r="O605" t="s">
        <v>7338</v>
      </c>
      <c r="P605" t="s">
        <v>7123</v>
      </c>
      <c r="R605" t="str">
        <f>HYPERLINK("http://dx.doi.org/10.1007/978-3-319-67180-2_42","http://dx.doi.org/10.1007/978-3-319-67180-2_42")</f>
        <v>http://dx.doi.org/10.1007/978-3-319-67180-2_42</v>
      </c>
      <c r="S605" t="s">
        <v>7454</v>
      </c>
      <c r="AB605" s="1"/>
      <c r="AE605" t="s">
        <v>7615</v>
      </c>
      <c r="AF605" t="s">
        <v>7607</v>
      </c>
      <c r="AG605" t="s">
        <v>5988</v>
      </c>
    </row>
    <row r="606" spans="1:33" x14ac:dyDescent="0.3">
      <c r="A606" s="4">
        <v>746</v>
      </c>
      <c r="B606" s="6" t="s">
        <v>5992</v>
      </c>
      <c r="C606" t="s">
        <v>6032</v>
      </c>
      <c r="D606" t="s">
        <v>6215</v>
      </c>
      <c r="E606" t="s">
        <v>6479</v>
      </c>
      <c r="F606" t="s">
        <v>6713</v>
      </c>
      <c r="G606" s="1"/>
      <c r="H606">
        <v>2013</v>
      </c>
      <c r="K606" t="s">
        <v>2830</v>
      </c>
      <c r="L606" t="s">
        <v>2830</v>
      </c>
      <c r="M606" t="s">
        <v>2221</v>
      </c>
      <c r="N606" t="s">
        <v>2830</v>
      </c>
      <c r="O606" t="s">
        <v>7351</v>
      </c>
      <c r="P606" t="s">
        <v>2830</v>
      </c>
      <c r="R606" t="s">
        <v>2830</v>
      </c>
      <c r="S606" t="s">
        <v>2830</v>
      </c>
      <c r="AB606" s="1"/>
      <c r="AE606" t="s">
        <v>43</v>
      </c>
      <c r="AF606" t="s">
        <v>7607</v>
      </c>
      <c r="AG606" t="s">
        <v>5988</v>
      </c>
    </row>
    <row r="607" spans="1:33" x14ac:dyDescent="0.3">
      <c r="A607" s="3">
        <v>747</v>
      </c>
      <c r="B607" s="3" t="s">
        <v>5992</v>
      </c>
      <c r="C607" t="s">
        <v>1480</v>
      </c>
      <c r="D607" t="s">
        <v>6216</v>
      </c>
      <c r="E607" t="s">
        <v>6480</v>
      </c>
      <c r="F607" t="s">
        <v>6714</v>
      </c>
      <c r="G607" s="1"/>
      <c r="H607">
        <v>2022</v>
      </c>
      <c r="K607" t="s">
        <v>2830</v>
      </c>
      <c r="L607" t="s">
        <v>2830</v>
      </c>
      <c r="M607" t="s">
        <v>6945</v>
      </c>
      <c r="N607" t="s">
        <v>7226</v>
      </c>
      <c r="O607" t="s">
        <v>1486</v>
      </c>
      <c r="P607" t="s">
        <v>1487</v>
      </c>
      <c r="R607" t="str">
        <f>HYPERLINK("http://dx.doi.org/10.1109/CIVEMSA53371.2022.9853685","http://dx.doi.org/10.1109/CIVEMSA53371.2022.9853685")</f>
        <v>http://dx.doi.org/10.1109/CIVEMSA53371.2022.9853685</v>
      </c>
      <c r="S607" t="s">
        <v>7455</v>
      </c>
      <c r="AB607" s="1"/>
      <c r="AE607" t="s">
        <v>43</v>
      </c>
      <c r="AF607" t="s">
        <v>7607</v>
      </c>
      <c r="AG607" t="s">
        <v>5988</v>
      </c>
    </row>
    <row r="608" spans="1:33" x14ac:dyDescent="0.3">
      <c r="A608" s="4">
        <v>748</v>
      </c>
      <c r="B608" s="6" t="s">
        <v>5992</v>
      </c>
      <c r="C608" t="s">
        <v>6033</v>
      </c>
      <c r="D608" t="s">
        <v>6217</v>
      </c>
      <c r="E608" t="s">
        <v>6481</v>
      </c>
      <c r="F608" t="s">
        <v>6675</v>
      </c>
      <c r="G608" s="1"/>
      <c r="H608">
        <v>2018</v>
      </c>
      <c r="K608">
        <v>661</v>
      </c>
      <c r="L608">
        <v>671</v>
      </c>
      <c r="M608" t="s">
        <v>6946</v>
      </c>
      <c r="N608" t="s">
        <v>7197</v>
      </c>
      <c r="O608" t="s">
        <v>7338</v>
      </c>
      <c r="P608" t="s">
        <v>7124</v>
      </c>
      <c r="R608" t="str">
        <f>HYPERLINK("http://dx.doi.org/10.1007/978-3-319-67180-2_64","http://dx.doi.org/10.1007/978-3-319-67180-2_64")</f>
        <v>http://dx.doi.org/10.1007/978-3-319-67180-2_64</v>
      </c>
      <c r="S608" t="s">
        <v>7456</v>
      </c>
      <c r="AB608" s="1"/>
      <c r="AE608" t="s">
        <v>7615</v>
      </c>
      <c r="AF608" t="s">
        <v>7607</v>
      </c>
      <c r="AG608" t="s">
        <v>5988</v>
      </c>
    </row>
    <row r="609" spans="1:33" x14ac:dyDescent="0.3">
      <c r="A609" s="3">
        <v>749</v>
      </c>
      <c r="B609" s="3" t="s">
        <v>5992</v>
      </c>
      <c r="C609" t="s">
        <v>6034</v>
      </c>
      <c r="D609" t="s">
        <v>6218</v>
      </c>
      <c r="E609" t="s">
        <v>6482</v>
      </c>
      <c r="F609" t="s">
        <v>6715</v>
      </c>
      <c r="G609" s="1"/>
      <c r="H609">
        <v>2020</v>
      </c>
      <c r="K609">
        <v>402</v>
      </c>
      <c r="L609">
        <v>418</v>
      </c>
      <c r="M609" t="s">
        <v>6947</v>
      </c>
      <c r="N609" t="s">
        <v>7195</v>
      </c>
      <c r="O609" t="s">
        <v>7352</v>
      </c>
      <c r="P609" t="s">
        <v>5135</v>
      </c>
      <c r="R609" t="str">
        <f>HYPERLINK("http://dx.doi.org/10.1007/978-3-030-42048-2_26","http://dx.doi.org/10.1007/978-3-030-42048-2_26")</f>
        <v>http://dx.doi.org/10.1007/978-3-030-42048-2_26</v>
      </c>
      <c r="S609" t="s">
        <v>2830</v>
      </c>
      <c r="AB609" s="1"/>
      <c r="AE609" t="s">
        <v>7615</v>
      </c>
      <c r="AF609" t="s">
        <v>7607</v>
      </c>
      <c r="AG609" t="s">
        <v>5988</v>
      </c>
    </row>
    <row r="610" spans="1:33" x14ac:dyDescent="0.3">
      <c r="A610" s="4">
        <v>750</v>
      </c>
      <c r="B610" s="6" t="s">
        <v>5992</v>
      </c>
      <c r="C610" t="s">
        <v>106</v>
      </c>
      <c r="D610" t="s">
        <v>6219</v>
      </c>
      <c r="E610" t="s">
        <v>6474</v>
      </c>
      <c r="F610" t="s">
        <v>6716</v>
      </c>
      <c r="G610" s="1"/>
      <c r="H610">
        <v>2020</v>
      </c>
      <c r="K610">
        <v>3871</v>
      </c>
      <c r="L610">
        <v>3880</v>
      </c>
      <c r="M610" t="s">
        <v>110</v>
      </c>
      <c r="N610" t="s">
        <v>7227</v>
      </c>
      <c r="O610" t="s">
        <v>2830</v>
      </c>
      <c r="P610" t="s">
        <v>112</v>
      </c>
      <c r="R610" t="str">
        <f>HYPERLINK("http://dx.doi.org/10.1109/TII.2019.2944477","http://dx.doi.org/10.1109/TII.2019.2944477")</f>
        <v>http://dx.doi.org/10.1109/TII.2019.2944477</v>
      </c>
      <c r="S610" t="s">
        <v>7457</v>
      </c>
      <c r="AB610" s="1"/>
      <c r="AE610" t="s">
        <v>7618</v>
      </c>
      <c r="AF610" t="s">
        <v>5981</v>
      </c>
      <c r="AG610" t="s">
        <v>5988</v>
      </c>
    </row>
    <row r="611" spans="1:33" x14ac:dyDescent="0.3">
      <c r="A611" s="3">
        <v>751</v>
      </c>
      <c r="B611" s="3" t="s">
        <v>5992</v>
      </c>
      <c r="C611" t="s">
        <v>6035</v>
      </c>
      <c r="D611" t="s">
        <v>6220</v>
      </c>
      <c r="E611" t="s">
        <v>6483</v>
      </c>
      <c r="F611" t="s">
        <v>6717</v>
      </c>
      <c r="G611" s="1"/>
      <c r="H611">
        <v>2022</v>
      </c>
      <c r="K611" t="s">
        <v>2830</v>
      </c>
      <c r="L611" t="s">
        <v>2830</v>
      </c>
      <c r="M611" t="s">
        <v>6948</v>
      </c>
      <c r="N611" t="s">
        <v>7228</v>
      </c>
      <c r="O611" t="s">
        <v>2830</v>
      </c>
      <c r="P611" t="s">
        <v>7125</v>
      </c>
      <c r="R611" t="str">
        <f>HYPERLINK("http://dx.doi.org/10.1016/j.ymssp.2021.108105","http://dx.doi.org/10.1016/j.ymssp.2021.108105")</f>
        <v>http://dx.doi.org/10.1016/j.ymssp.2021.108105</v>
      </c>
      <c r="S611" t="s">
        <v>7458</v>
      </c>
      <c r="AB611" s="1"/>
      <c r="AE611" t="s">
        <v>7637</v>
      </c>
      <c r="AF611" t="s">
        <v>5981</v>
      </c>
      <c r="AG611" t="s">
        <v>5988</v>
      </c>
    </row>
    <row r="612" spans="1:33" x14ac:dyDescent="0.3">
      <c r="A612" s="3">
        <v>753</v>
      </c>
      <c r="B612" s="3" t="s">
        <v>5992</v>
      </c>
      <c r="C612" t="s">
        <v>3165</v>
      </c>
      <c r="D612" t="s">
        <v>6222</v>
      </c>
      <c r="E612" t="s">
        <v>6485</v>
      </c>
      <c r="F612" t="s">
        <v>6719</v>
      </c>
      <c r="G612" s="1"/>
      <c r="H612">
        <v>2022</v>
      </c>
      <c r="K612" t="s">
        <v>2830</v>
      </c>
      <c r="L612" t="s">
        <v>2830</v>
      </c>
      <c r="M612" t="s">
        <v>6949</v>
      </c>
      <c r="N612" t="s">
        <v>7229</v>
      </c>
      <c r="O612" t="s">
        <v>2830</v>
      </c>
      <c r="P612" t="s">
        <v>5054</v>
      </c>
      <c r="R612" t="str">
        <f>HYPERLINK("http://dx.doi.org/10.1016/j.engappai.2022.105317","http://dx.doi.org/10.1016/j.engappai.2022.105317")</f>
        <v>http://dx.doi.org/10.1016/j.engappai.2022.105317</v>
      </c>
      <c r="S612" t="s">
        <v>7460</v>
      </c>
      <c r="AB612" s="1"/>
      <c r="AE612" t="s">
        <v>7617</v>
      </c>
      <c r="AF612" t="s">
        <v>5981</v>
      </c>
      <c r="AG612" t="s">
        <v>5988</v>
      </c>
    </row>
    <row r="613" spans="1:33" x14ac:dyDescent="0.3">
      <c r="A613" s="4">
        <v>754</v>
      </c>
      <c r="B613" s="6" t="s">
        <v>5992</v>
      </c>
      <c r="C613" t="s">
        <v>3197</v>
      </c>
      <c r="D613" t="s">
        <v>6223</v>
      </c>
      <c r="E613" t="s">
        <v>6486</v>
      </c>
      <c r="F613" t="s">
        <v>6720</v>
      </c>
      <c r="G613" s="1"/>
      <c r="H613">
        <v>2022</v>
      </c>
      <c r="K613" t="s">
        <v>2830</v>
      </c>
      <c r="L613" t="s">
        <v>2830</v>
      </c>
      <c r="M613" t="s">
        <v>6950</v>
      </c>
      <c r="N613" t="s">
        <v>7230</v>
      </c>
      <c r="O613" t="s">
        <v>2830</v>
      </c>
      <c r="P613" t="s">
        <v>5081</v>
      </c>
      <c r="R613" t="str">
        <f>HYPERLINK("http://dx.doi.org/10.1155/2022/1558381","http://dx.doi.org/10.1155/2022/1558381")</f>
        <v>http://dx.doi.org/10.1155/2022/1558381</v>
      </c>
      <c r="S613" t="s">
        <v>2830</v>
      </c>
      <c r="AB613" s="1"/>
      <c r="AE613" t="s">
        <v>7634</v>
      </c>
      <c r="AF613" t="s">
        <v>5981</v>
      </c>
      <c r="AG613" t="s">
        <v>5988</v>
      </c>
    </row>
    <row r="614" spans="1:33" x14ac:dyDescent="0.3">
      <c r="A614" s="3">
        <v>755</v>
      </c>
      <c r="B614" s="3" t="s">
        <v>5992</v>
      </c>
      <c r="C614" t="s">
        <v>1852</v>
      </c>
      <c r="D614" t="s">
        <v>6224</v>
      </c>
      <c r="E614" t="s">
        <v>6487</v>
      </c>
      <c r="F614" t="s">
        <v>6721</v>
      </c>
      <c r="G614" s="1"/>
      <c r="H614">
        <v>2021</v>
      </c>
      <c r="K614" t="s">
        <v>2830</v>
      </c>
      <c r="L614" t="s">
        <v>2830</v>
      </c>
      <c r="M614" t="s">
        <v>1856</v>
      </c>
      <c r="N614" t="s">
        <v>2830</v>
      </c>
      <c r="O614" t="s">
        <v>1857</v>
      </c>
      <c r="P614" t="s">
        <v>1858</v>
      </c>
      <c r="R614" t="str">
        <f>HYPERLINK("http://dx.doi.org/10.1109/DSC49826.2021.9346239","http://dx.doi.org/10.1109/DSC49826.2021.9346239")</f>
        <v>http://dx.doi.org/10.1109/DSC49826.2021.9346239</v>
      </c>
      <c r="S614" t="s">
        <v>7461</v>
      </c>
      <c r="AB614" s="1"/>
      <c r="AE614" t="s">
        <v>43</v>
      </c>
      <c r="AF614" t="s">
        <v>7607</v>
      </c>
      <c r="AG614" t="s">
        <v>5988</v>
      </c>
    </row>
    <row r="615" spans="1:33" x14ac:dyDescent="0.3">
      <c r="A615" s="4">
        <v>756</v>
      </c>
      <c r="B615" s="6" t="s">
        <v>5992</v>
      </c>
      <c r="C615" t="s">
        <v>6036</v>
      </c>
      <c r="D615" t="s">
        <v>6225</v>
      </c>
      <c r="E615" t="s">
        <v>6488</v>
      </c>
      <c r="F615" t="s">
        <v>6682</v>
      </c>
      <c r="G615" s="1"/>
      <c r="H615">
        <v>2020</v>
      </c>
      <c r="K615" t="s">
        <v>2830</v>
      </c>
      <c r="L615" t="s">
        <v>2830</v>
      </c>
      <c r="M615" t="s">
        <v>6951</v>
      </c>
      <c r="N615" t="s">
        <v>2830</v>
      </c>
      <c r="O615" t="s">
        <v>2830</v>
      </c>
      <c r="P615" t="s">
        <v>5115</v>
      </c>
      <c r="R615" t="str">
        <f>HYPERLINK("http://dx.doi.org/10.3390/app10238649","http://dx.doi.org/10.3390/app10238649")</f>
        <v>http://dx.doi.org/10.3390/app10238649</v>
      </c>
      <c r="S615" t="s">
        <v>7462</v>
      </c>
      <c r="AB615" s="1"/>
      <c r="AE615" t="s">
        <v>5895</v>
      </c>
      <c r="AF615" t="s">
        <v>5981</v>
      </c>
      <c r="AG615" t="s">
        <v>5988</v>
      </c>
    </row>
    <row r="616" spans="1:33" x14ac:dyDescent="0.3">
      <c r="A616" s="3">
        <v>757</v>
      </c>
      <c r="B616" s="3" t="s">
        <v>5992</v>
      </c>
      <c r="C616" t="s">
        <v>3171</v>
      </c>
      <c r="D616" t="s">
        <v>6226</v>
      </c>
      <c r="E616" t="s">
        <v>6489</v>
      </c>
      <c r="F616" t="s">
        <v>6722</v>
      </c>
      <c r="G616" s="1"/>
      <c r="H616">
        <v>2022</v>
      </c>
      <c r="K616" t="s">
        <v>2830</v>
      </c>
      <c r="L616" t="s">
        <v>2830</v>
      </c>
      <c r="M616" t="s">
        <v>6952</v>
      </c>
      <c r="N616" t="s">
        <v>7231</v>
      </c>
      <c r="O616" t="s">
        <v>2830</v>
      </c>
      <c r="P616" t="s">
        <v>5060</v>
      </c>
      <c r="R616" t="str">
        <f>HYPERLINK("http://dx.doi.org/10.1115/1.4052762","http://dx.doi.org/10.1115/1.4052762")</f>
        <v>http://dx.doi.org/10.1115/1.4052762</v>
      </c>
      <c r="S616" t="s">
        <v>7463</v>
      </c>
      <c r="AB616" s="1"/>
      <c r="AE616" t="s">
        <v>7638</v>
      </c>
      <c r="AF616" t="s">
        <v>5981</v>
      </c>
      <c r="AG616" t="s">
        <v>5988</v>
      </c>
    </row>
    <row r="617" spans="1:33" x14ac:dyDescent="0.3">
      <c r="A617" s="4">
        <v>758</v>
      </c>
      <c r="B617" s="6" t="s">
        <v>5992</v>
      </c>
      <c r="C617" t="s">
        <v>563</v>
      </c>
      <c r="D617" t="s">
        <v>6227</v>
      </c>
      <c r="E617" t="s">
        <v>6490</v>
      </c>
      <c r="F617" t="s">
        <v>6723</v>
      </c>
      <c r="G617" s="1"/>
      <c r="H617">
        <v>2019</v>
      </c>
      <c r="K617">
        <v>121</v>
      </c>
      <c r="L617">
        <v>130</v>
      </c>
      <c r="M617" t="s">
        <v>567</v>
      </c>
      <c r="N617" t="s">
        <v>2830</v>
      </c>
      <c r="O617" t="s">
        <v>568</v>
      </c>
      <c r="P617" t="s">
        <v>569</v>
      </c>
      <c r="R617" t="str">
        <f>HYPERLINK("http://dx.doi.org/10.1109/ICSE-SEIP.2019.00021","http://dx.doi.org/10.1109/ICSE-SEIP.2019.00021")</f>
        <v>http://dx.doi.org/10.1109/ICSE-SEIP.2019.00021</v>
      </c>
      <c r="S617" t="s">
        <v>7464</v>
      </c>
      <c r="AB617" s="1"/>
      <c r="AE617" t="s">
        <v>43</v>
      </c>
      <c r="AF617" t="s">
        <v>7607</v>
      </c>
      <c r="AG617" t="s">
        <v>5988</v>
      </c>
    </row>
    <row r="618" spans="1:33" x14ac:dyDescent="0.3">
      <c r="A618" s="3">
        <v>759</v>
      </c>
      <c r="B618" s="3" t="s">
        <v>5992</v>
      </c>
      <c r="C618" t="s">
        <v>6037</v>
      </c>
      <c r="D618" t="s">
        <v>6228</v>
      </c>
      <c r="E618" t="s">
        <v>6491</v>
      </c>
      <c r="F618" t="s">
        <v>6724</v>
      </c>
      <c r="G618" s="1"/>
      <c r="H618">
        <v>2022</v>
      </c>
      <c r="K618">
        <v>66</v>
      </c>
      <c r="L618">
        <v>78</v>
      </c>
      <c r="M618" t="s">
        <v>6953</v>
      </c>
      <c r="N618" t="s">
        <v>7232</v>
      </c>
      <c r="O618" t="s">
        <v>2830</v>
      </c>
      <c r="P618" t="s">
        <v>5083</v>
      </c>
      <c r="R618" t="str">
        <f>HYPERLINK("http://dx.doi.org/10.18799/24131830/2022/4/3590","http://dx.doi.org/10.18799/24131830/2022/4/3590")</f>
        <v>http://dx.doi.org/10.18799/24131830/2022/4/3590</v>
      </c>
      <c r="S618" t="s">
        <v>7465</v>
      </c>
      <c r="AB618" s="1"/>
      <c r="AE618" t="s">
        <v>7639</v>
      </c>
      <c r="AF618" t="s">
        <v>5981</v>
      </c>
      <c r="AG618" t="s">
        <v>5990</v>
      </c>
    </row>
    <row r="619" spans="1:33" x14ac:dyDescent="0.3">
      <c r="A619" s="4">
        <v>760</v>
      </c>
      <c r="B619" s="6" t="s">
        <v>5992</v>
      </c>
      <c r="C619" t="s">
        <v>6038</v>
      </c>
      <c r="D619" t="s">
        <v>6229</v>
      </c>
      <c r="E619" t="s">
        <v>6492</v>
      </c>
      <c r="F619" t="s">
        <v>6725</v>
      </c>
      <c r="G619" s="1"/>
      <c r="H619">
        <v>2013</v>
      </c>
      <c r="K619">
        <v>962</v>
      </c>
      <c r="L619">
        <v>968</v>
      </c>
      <c r="M619" t="s">
        <v>1381</v>
      </c>
      <c r="N619" t="s">
        <v>2830</v>
      </c>
      <c r="O619" t="s">
        <v>7354</v>
      </c>
      <c r="P619" t="s">
        <v>2830</v>
      </c>
      <c r="R619" t="s">
        <v>2830</v>
      </c>
      <c r="S619" t="s">
        <v>7466</v>
      </c>
      <c r="AB619" s="1"/>
      <c r="AE619" t="s">
        <v>43</v>
      </c>
      <c r="AF619" t="s">
        <v>7607</v>
      </c>
      <c r="AG619" t="s">
        <v>5988</v>
      </c>
    </row>
    <row r="620" spans="1:33" x14ac:dyDescent="0.3">
      <c r="A620" s="3">
        <v>761</v>
      </c>
      <c r="B620" s="3" t="s">
        <v>5992</v>
      </c>
      <c r="C620" t="s">
        <v>3211</v>
      </c>
      <c r="D620" t="s">
        <v>6230</v>
      </c>
      <c r="E620" t="s">
        <v>6493</v>
      </c>
      <c r="F620" t="s">
        <v>6726</v>
      </c>
      <c r="G620" s="1"/>
      <c r="H620">
        <v>2021</v>
      </c>
      <c r="K620" t="s">
        <v>2830</v>
      </c>
      <c r="L620" t="s">
        <v>2830</v>
      </c>
      <c r="M620" t="s">
        <v>6954</v>
      </c>
      <c r="N620" t="s">
        <v>7233</v>
      </c>
      <c r="O620" t="s">
        <v>2830</v>
      </c>
      <c r="P620" t="s">
        <v>5092</v>
      </c>
      <c r="R620" t="str">
        <f>HYPERLINK("http://dx.doi.org/10.1016/j.compind.2021.103510","http://dx.doi.org/10.1016/j.compind.2021.103510")</f>
        <v>http://dx.doi.org/10.1016/j.compind.2021.103510</v>
      </c>
      <c r="S620" t="s">
        <v>7467</v>
      </c>
      <c r="AB620" s="1"/>
      <c r="AE620" t="s">
        <v>7614</v>
      </c>
      <c r="AF620" t="s">
        <v>5981</v>
      </c>
      <c r="AG620" t="s">
        <v>5988</v>
      </c>
    </row>
    <row r="621" spans="1:33" x14ac:dyDescent="0.3">
      <c r="A621" s="4">
        <v>762</v>
      </c>
      <c r="B621" s="6" t="s">
        <v>5992</v>
      </c>
      <c r="C621" t="s">
        <v>6039</v>
      </c>
      <c r="D621" t="s">
        <v>6231</v>
      </c>
      <c r="E621" t="s">
        <v>6494</v>
      </c>
      <c r="F621" t="s">
        <v>6727</v>
      </c>
      <c r="G621" s="1"/>
      <c r="H621">
        <v>2022</v>
      </c>
      <c r="K621" t="s">
        <v>2830</v>
      </c>
      <c r="L621" t="s">
        <v>2830</v>
      </c>
      <c r="M621" t="s">
        <v>6955</v>
      </c>
      <c r="N621" t="s">
        <v>7234</v>
      </c>
      <c r="O621" t="s">
        <v>2830</v>
      </c>
      <c r="P621" t="s">
        <v>7126</v>
      </c>
      <c r="R621" t="str">
        <f>HYPERLINK("http://dx.doi.org/10.1016/j.engstruct.2022.114586","http://dx.doi.org/10.1016/j.engstruct.2022.114586")</f>
        <v>http://dx.doi.org/10.1016/j.engstruct.2022.114586</v>
      </c>
      <c r="S621" t="s">
        <v>7468</v>
      </c>
      <c r="AB621" s="1"/>
      <c r="AE621" t="s">
        <v>7625</v>
      </c>
      <c r="AF621" t="s">
        <v>5981</v>
      </c>
      <c r="AG621" t="s">
        <v>5988</v>
      </c>
    </row>
    <row r="622" spans="1:33" x14ac:dyDescent="0.3">
      <c r="A622" s="3">
        <v>763</v>
      </c>
      <c r="B622" s="3" t="s">
        <v>5992</v>
      </c>
      <c r="C622" t="s">
        <v>3227</v>
      </c>
      <c r="D622" t="s">
        <v>6232</v>
      </c>
      <c r="E622" t="s">
        <v>6495</v>
      </c>
      <c r="F622" t="s">
        <v>6728</v>
      </c>
      <c r="G622" s="1"/>
      <c r="H622">
        <v>2021</v>
      </c>
      <c r="K622" t="s">
        <v>2830</v>
      </c>
      <c r="L622" t="s">
        <v>2830</v>
      </c>
      <c r="M622" t="s">
        <v>6956</v>
      </c>
      <c r="N622" t="s">
        <v>7235</v>
      </c>
      <c r="O622" t="s">
        <v>2830</v>
      </c>
      <c r="P622" t="s">
        <v>5105</v>
      </c>
      <c r="R622" t="str">
        <f>HYPERLINK("http://dx.doi.org/10.1016/j.micpro.2020.103628","http://dx.doi.org/10.1016/j.micpro.2020.103628")</f>
        <v>http://dx.doi.org/10.1016/j.micpro.2020.103628</v>
      </c>
      <c r="S622" t="s">
        <v>7469</v>
      </c>
      <c r="AB622" s="1"/>
      <c r="AE622" t="s">
        <v>7614</v>
      </c>
      <c r="AF622" t="s">
        <v>5981</v>
      </c>
      <c r="AG622" t="s">
        <v>5988</v>
      </c>
    </row>
    <row r="623" spans="1:33" x14ac:dyDescent="0.3">
      <c r="A623" s="4">
        <v>764</v>
      </c>
      <c r="B623" s="6" t="s">
        <v>5992</v>
      </c>
      <c r="C623" t="s">
        <v>1281</v>
      </c>
      <c r="D623" t="s">
        <v>6233</v>
      </c>
      <c r="E623" t="s">
        <v>6496</v>
      </c>
      <c r="F623" t="s">
        <v>6729</v>
      </c>
      <c r="G623" s="1"/>
      <c r="H623">
        <v>2021</v>
      </c>
      <c r="K623">
        <v>1353</v>
      </c>
      <c r="L623">
        <v>1357</v>
      </c>
      <c r="M623" t="s">
        <v>1285</v>
      </c>
      <c r="N623" t="s">
        <v>2830</v>
      </c>
      <c r="O623" t="s">
        <v>1287</v>
      </c>
      <c r="P623" t="s">
        <v>1288</v>
      </c>
      <c r="R623" t="str">
        <f>HYPERLINK("http://dx.doi.org/10.1109/ASE51524.2021.9678815","http://dx.doi.org/10.1109/ASE51524.2021.9678815")</f>
        <v>http://dx.doi.org/10.1109/ASE51524.2021.9678815</v>
      </c>
      <c r="S623" t="s">
        <v>7470</v>
      </c>
      <c r="AB623" s="1"/>
      <c r="AE623" t="s">
        <v>43</v>
      </c>
      <c r="AF623" t="s">
        <v>7607</v>
      </c>
      <c r="AG623" t="s">
        <v>5988</v>
      </c>
    </row>
    <row r="624" spans="1:33" x14ac:dyDescent="0.3">
      <c r="A624" s="3">
        <v>765</v>
      </c>
      <c r="B624" s="3" t="s">
        <v>5992</v>
      </c>
      <c r="C624" t="s">
        <v>6040</v>
      </c>
      <c r="D624" t="s">
        <v>6234</v>
      </c>
      <c r="E624" t="s">
        <v>6497</v>
      </c>
      <c r="F624" t="s">
        <v>6730</v>
      </c>
      <c r="G624" s="1"/>
      <c r="H624">
        <v>2019</v>
      </c>
      <c r="K624">
        <v>461</v>
      </c>
      <c r="L624">
        <v>472</v>
      </c>
      <c r="M624" t="s">
        <v>6957</v>
      </c>
      <c r="N624" t="s">
        <v>7195</v>
      </c>
      <c r="O624" t="s">
        <v>7355</v>
      </c>
      <c r="P624" t="s">
        <v>5153</v>
      </c>
      <c r="R624" t="str">
        <f>HYPERLINK("http://dx.doi.org/10.1007/978-3-030-10801-4_36","http://dx.doi.org/10.1007/978-3-030-10801-4_36")</f>
        <v>http://dx.doi.org/10.1007/978-3-030-10801-4_36</v>
      </c>
      <c r="S624" t="s">
        <v>7471</v>
      </c>
      <c r="AB624" s="1"/>
      <c r="AE624" t="s">
        <v>7615</v>
      </c>
      <c r="AF624" t="s">
        <v>7607</v>
      </c>
      <c r="AG624" t="s">
        <v>5988</v>
      </c>
    </row>
    <row r="625" spans="1:33" x14ac:dyDescent="0.3">
      <c r="A625" s="4">
        <v>766</v>
      </c>
      <c r="B625" s="6" t="s">
        <v>5992</v>
      </c>
      <c r="C625" t="s">
        <v>6041</v>
      </c>
      <c r="D625" t="s">
        <v>6235</v>
      </c>
      <c r="E625" t="s">
        <v>6498</v>
      </c>
      <c r="F625" t="s">
        <v>6691</v>
      </c>
      <c r="G625" s="1"/>
      <c r="H625">
        <v>2021</v>
      </c>
      <c r="K625" t="s">
        <v>2830</v>
      </c>
      <c r="L625" t="s">
        <v>2830</v>
      </c>
      <c r="M625" t="s">
        <v>6958</v>
      </c>
      <c r="N625" t="s">
        <v>2830</v>
      </c>
      <c r="O625" t="s">
        <v>2830</v>
      </c>
      <c r="P625" t="s">
        <v>5103</v>
      </c>
      <c r="R625" t="str">
        <f>HYPERLINK("http://dx.doi.org/10.3390/s21062039","http://dx.doi.org/10.3390/s21062039")</f>
        <v>http://dx.doi.org/10.3390/s21062039</v>
      </c>
      <c r="S625" t="s">
        <v>7472</v>
      </c>
      <c r="AB625" s="1"/>
      <c r="AE625" t="s">
        <v>5895</v>
      </c>
      <c r="AF625" t="s">
        <v>5981</v>
      </c>
      <c r="AG625" t="s">
        <v>5988</v>
      </c>
    </row>
    <row r="626" spans="1:33" x14ac:dyDescent="0.3">
      <c r="A626" s="3">
        <v>767</v>
      </c>
      <c r="B626" s="3" t="s">
        <v>5992</v>
      </c>
      <c r="C626" t="s">
        <v>3329</v>
      </c>
      <c r="D626" t="s">
        <v>6236</v>
      </c>
      <c r="E626" t="s">
        <v>6499</v>
      </c>
      <c r="F626" t="s">
        <v>6731</v>
      </c>
      <c r="G626" s="1"/>
      <c r="H626">
        <v>2018</v>
      </c>
      <c r="K626">
        <v>140</v>
      </c>
      <c r="L626">
        <v>150</v>
      </c>
      <c r="M626" t="s">
        <v>6959</v>
      </c>
      <c r="N626" t="s">
        <v>7236</v>
      </c>
      <c r="O626" t="s">
        <v>2830</v>
      </c>
      <c r="P626" t="s">
        <v>5162</v>
      </c>
      <c r="R626" t="str">
        <f>HYPERLINK("http://dx.doi.org/10.1016/j.chemolab.2018.03.006","http://dx.doi.org/10.1016/j.chemolab.2018.03.006")</f>
        <v>http://dx.doi.org/10.1016/j.chemolab.2018.03.006</v>
      </c>
      <c r="S626" t="s">
        <v>7473</v>
      </c>
      <c r="AB626" s="1"/>
      <c r="AE626" t="s">
        <v>7619</v>
      </c>
      <c r="AF626" t="s">
        <v>5981</v>
      </c>
      <c r="AG626" t="s">
        <v>5988</v>
      </c>
    </row>
    <row r="627" spans="1:33" x14ac:dyDescent="0.3">
      <c r="A627" s="4">
        <v>768</v>
      </c>
      <c r="B627" s="6" t="s">
        <v>5992</v>
      </c>
      <c r="C627" t="s">
        <v>6042</v>
      </c>
      <c r="D627" t="s">
        <v>6237</v>
      </c>
      <c r="E627" t="s">
        <v>6500</v>
      </c>
      <c r="F627" t="s">
        <v>6732</v>
      </c>
      <c r="G627" s="1"/>
      <c r="H627">
        <v>2015</v>
      </c>
      <c r="K627" t="s">
        <v>2830</v>
      </c>
      <c r="L627" t="s">
        <v>2830</v>
      </c>
      <c r="M627" t="s">
        <v>6960</v>
      </c>
      <c r="N627" t="s">
        <v>7202</v>
      </c>
      <c r="O627" t="s">
        <v>7356</v>
      </c>
      <c r="P627" t="s">
        <v>7127</v>
      </c>
      <c r="R627" t="str">
        <f>HYPERLINK("http://dx.doi.org/10.1117/12.2205963","http://dx.doi.org/10.1117/12.2205963")</f>
        <v>http://dx.doi.org/10.1117/12.2205963</v>
      </c>
      <c r="S627" t="s">
        <v>7474</v>
      </c>
      <c r="AB627" s="1"/>
      <c r="AE627" t="s">
        <v>7622</v>
      </c>
      <c r="AF627" t="s">
        <v>7607</v>
      </c>
      <c r="AG627" t="s">
        <v>5988</v>
      </c>
    </row>
    <row r="628" spans="1:33" x14ac:dyDescent="0.3">
      <c r="A628" s="3">
        <v>769</v>
      </c>
      <c r="B628" s="3" t="s">
        <v>5992</v>
      </c>
      <c r="C628" t="s">
        <v>6043</v>
      </c>
      <c r="D628" t="s">
        <v>6226</v>
      </c>
      <c r="E628" t="s">
        <v>6489</v>
      </c>
      <c r="F628" t="s">
        <v>6733</v>
      </c>
      <c r="G628" s="1"/>
      <c r="H628">
        <v>2020</v>
      </c>
      <c r="K628" t="s">
        <v>2830</v>
      </c>
      <c r="L628" t="s">
        <v>2830</v>
      </c>
      <c r="M628" t="s">
        <v>6961</v>
      </c>
      <c r="N628" t="s">
        <v>2830</v>
      </c>
      <c r="O628" t="s">
        <v>7357</v>
      </c>
      <c r="P628" t="s">
        <v>2830</v>
      </c>
      <c r="R628" t="s">
        <v>2830</v>
      </c>
      <c r="S628" t="s">
        <v>7475</v>
      </c>
      <c r="AB628" s="1"/>
      <c r="AE628" t="s">
        <v>7640</v>
      </c>
      <c r="AF628" t="s">
        <v>7607</v>
      </c>
      <c r="AG628" t="s">
        <v>5988</v>
      </c>
    </row>
    <row r="629" spans="1:33" x14ac:dyDescent="0.3">
      <c r="A629" s="4">
        <v>770</v>
      </c>
      <c r="B629" s="6" t="s">
        <v>5992</v>
      </c>
      <c r="C629" t="s">
        <v>3243</v>
      </c>
      <c r="D629" t="s">
        <v>6238</v>
      </c>
      <c r="E629" t="s">
        <v>6501</v>
      </c>
      <c r="F629" t="s">
        <v>6734</v>
      </c>
      <c r="G629" s="1"/>
      <c r="H629">
        <v>2021</v>
      </c>
      <c r="K629">
        <v>492</v>
      </c>
      <c r="L629">
        <v>501</v>
      </c>
      <c r="M629" t="s">
        <v>6962</v>
      </c>
      <c r="N629" t="s">
        <v>7237</v>
      </c>
      <c r="O629" t="s">
        <v>2830</v>
      </c>
      <c r="P629" t="s">
        <v>5114</v>
      </c>
      <c r="R629" t="str">
        <f>HYPERLINK("http://dx.doi.org/10.1016/j.procs.2021.01.265","http://dx.doi.org/10.1016/j.procs.2021.01.265")</f>
        <v>http://dx.doi.org/10.1016/j.procs.2021.01.265</v>
      </c>
      <c r="S629" t="s">
        <v>7476</v>
      </c>
      <c r="AB629" s="1"/>
      <c r="AE629" t="s">
        <v>7619</v>
      </c>
      <c r="AF629" t="s">
        <v>7607</v>
      </c>
      <c r="AG629" t="s">
        <v>5988</v>
      </c>
    </row>
    <row r="630" spans="1:33" x14ac:dyDescent="0.3">
      <c r="A630" s="3">
        <v>771</v>
      </c>
      <c r="B630" s="3" t="s">
        <v>5992</v>
      </c>
      <c r="C630" t="s">
        <v>2102</v>
      </c>
      <c r="D630" t="s">
        <v>6239</v>
      </c>
      <c r="E630" t="s">
        <v>6502</v>
      </c>
      <c r="F630" t="s">
        <v>6657</v>
      </c>
      <c r="G630" s="1"/>
      <c r="H630">
        <v>2021</v>
      </c>
      <c r="K630">
        <v>135266</v>
      </c>
      <c r="L630">
        <v>135284</v>
      </c>
      <c r="M630" t="s">
        <v>2103</v>
      </c>
      <c r="N630" t="s">
        <v>148</v>
      </c>
      <c r="O630" t="s">
        <v>2830</v>
      </c>
      <c r="P630" t="s">
        <v>2104</v>
      </c>
      <c r="R630" t="str">
        <f>HYPERLINK("http://dx.doi.org/10.1109/ACCESS.2021.3115819","http://dx.doi.org/10.1109/ACCESS.2021.3115819")</f>
        <v>http://dx.doi.org/10.1109/ACCESS.2021.3115819</v>
      </c>
      <c r="S630" t="s">
        <v>7477</v>
      </c>
      <c r="AB630" s="1"/>
      <c r="AE630" t="s">
        <v>7618</v>
      </c>
      <c r="AF630" t="s">
        <v>5981</v>
      </c>
      <c r="AG630" t="s">
        <v>5988</v>
      </c>
    </row>
    <row r="631" spans="1:33" x14ac:dyDescent="0.3">
      <c r="A631" s="4">
        <v>772</v>
      </c>
      <c r="B631" s="6" t="s">
        <v>5992</v>
      </c>
      <c r="C631" t="s">
        <v>3357</v>
      </c>
      <c r="D631" t="s">
        <v>6240</v>
      </c>
      <c r="E631" t="s">
        <v>6503</v>
      </c>
      <c r="F631" t="s">
        <v>6735</v>
      </c>
      <c r="G631" s="1"/>
      <c r="H631">
        <v>2016</v>
      </c>
      <c r="K631">
        <v>13</v>
      </c>
      <c r="L631">
        <v>33</v>
      </c>
      <c r="M631" t="s">
        <v>6963</v>
      </c>
      <c r="N631" t="s">
        <v>7238</v>
      </c>
      <c r="O631" t="s">
        <v>2830</v>
      </c>
      <c r="P631" t="s">
        <v>5185</v>
      </c>
      <c r="R631" t="str">
        <f>HYPERLINK("http://dx.doi.org/10.1016/j.is.2016.02.006","http://dx.doi.org/10.1016/j.is.2016.02.006")</f>
        <v>http://dx.doi.org/10.1016/j.is.2016.02.006</v>
      </c>
      <c r="S631" t="s">
        <v>7478</v>
      </c>
      <c r="AB631" s="1"/>
      <c r="AE631" t="s">
        <v>7617</v>
      </c>
      <c r="AF631" t="s">
        <v>5981</v>
      </c>
      <c r="AG631" t="s">
        <v>5988</v>
      </c>
    </row>
    <row r="632" spans="1:33" x14ac:dyDescent="0.3">
      <c r="A632" s="3">
        <v>773</v>
      </c>
      <c r="B632" s="3" t="s">
        <v>5992</v>
      </c>
      <c r="C632" t="s">
        <v>3298</v>
      </c>
      <c r="D632" t="s">
        <v>6241</v>
      </c>
      <c r="E632" t="s">
        <v>6504</v>
      </c>
      <c r="F632" t="s">
        <v>6736</v>
      </c>
      <c r="G632" s="1"/>
      <c r="H632">
        <v>2019</v>
      </c>
      <c r="K632">
        <v>18</v>
      </c>
      <c r="L632">
        <v>32</v>
      </c>
      <c r="M632" t="s">
        <v>6964</v>
      </c>
      <c r="N632" t="s">
        <v>7239</v>
      </c>
      <c r="O632" t="s">
        <v>2830</v>
      </c>
      <c r="P632" t="s">
        <v>5144</v>
      </c>
      <c r="R632" t="str">
        <f>HYPERLINK("http://dx.doi.org/10.1016/j.future.2018.10.016","http://dx.doi.org/10.1016/j.future.2018.10.016")</f>
        <v>http://dx.doi.org/10.1016/j.future.2018.10.016</v>
      </c>
      <c r="S632" t="s">
        <v>7479</v>
      </c>
      <c r="AB632" s="1"/>
      <c r="AE632" t="s">
        <v>7614</v>
      </c>
      <c r="AF632" t="s">
        <v>5981</v>
      </c>
      <c r="AG632" t="s">
        <v>5988</v>
      </c>
    </row>
    <row r="633" spans="1:33" x14ac:dyDescent="0.3">
      <c r="A633" s="4">
        <v>774</v>
      </c>
      <c r="B633" s="6" t="s">
        <v>5992</v>
      </c>
      <c r="C633" t="s">
        <v>1171</v>
      </c>
      <c r="D633" t="s">
        <v>6242</v>
      </c>
      <c r="E633" t="s">
        <v>6505</v>
      </c>
      <c r="F633" t="s">
        <v>6737</v>
      </c>
      <c r="G633" s="1"/>
      <c r="H633">
        <v>2021</v>
      </c>
      <c r="K633" t="s">
        <v>2830</v>
      </c>
      <c r="L633" t="s">
        <v>2830</v>
      </c>
      <c r="M633" t="s">
        <v>1175</v>
      </c>
      <c r="N633" t="s">
        <v>7240</v>
      </c>
      <c r="O633" t="s">
        <v>1177</v>
      </c>
      <c r="P633" t="s">
        <v>1178</v>
      </c>
      <c r="R633" t="str">
        <f>HYPERLINK("http://dx.doi.org/10.1109/IECON48115.2021.9589189","http://dx.doi.org/10.1109/IECON48115.2021.9589189")</f>
        <v>http://dx.doi.org/10.1109/IECON48115.2021.9589189</v>
      </c>
      <c r="S633" t="s">
        <v>7480</v>
      </c>
      <c r="AB633" s="1"/>
      <c r="AE633" t="s">
        <v>43</v>
      </c>
      <c r="AF633" t="s">
        <v>7607</v>
      </c>
      <c r="AG633" t="s">
        <v>5988</v>
      </c>
    </row>
    <row r="634" spans="1:33" x14ac:dyDescent="0.3">
      <c r="A634" s="3">
        <v>775</v>
      </c>
      <c r="B634" s="3" t="s">
        <v>5992</v>
      </c>
      <c r="C634" t="s">
        <v>2645</v>
      </c>
      <c r="D634" t="s">
        <v>6243</v>
      </c>
      <c r="E634" t="s">
        <v>6506</v>
      </c>
      <c r="F634" t="s">
        <v>6738</v>
      </c>
      <c r="G634" s="1"/>
      <c r="H634">
        <v>2022</v>
      </c>
      <c r="K634">
        <v>926</v>
      </c>
      <c r="L634">
        <v>937</v>
      </c>
      <c r="M634" t="s">
        <v>6965</v>
      </c>
      <c r="N634" t="s">
        <v>7241</v>
      </c>
      <c r="O634" t="s">
        <v>2830</v>
      </c>
      <c r="P634" t="s">
        <v>2651</v>
      </c>
      <c r="R634" t="str">
        <f>HYPERLINK("http://dx.doi.org/10.1109/TVLSI.2022.3171174","http://dx.doi.org/10.1109/TVLSI.2022.3171174")</f>
        <v>http://dx.doi.org/10.1109/TVLSI.2022.3171174</v>
      </c>
      <c r="S634" t="s">
        <v>7481</v>
      </c>
      <c r="AB634" s="1"/>
      <c r="AE634" t="s">
        <v>7618</v>
      </c>
      <c r="AF634" t="s">
        <v>5981</v>
      </c>
      <c r="AG634" t="s">
        <v>5988</v>
      </c>
    </row>
    <row r="635" spans="1:33" x14ac:dyDescent="0.3">
      <c r="A635" s="4">
        <v>776</v>
      </c>
      <c r="B635" s="6" t="s">
        <v>5992</v>
      </c>
      <c r="C635" t="s">
        <v>789</v>
      </c>
      <c r="D635" t="s">
        <v>6244</v>
      </c>
      <c r="E635" t="s">
        <v>6507</v>
      </c>
      <c r="F635" t="s">
        <v>6739</v>
      </c>
      <c r="G635" s="1"/>
      <c r="H635">
        <v>2022</v>
      </c>
      <c r="K635">
        <v>40</v>
      </c>
      <c r="L635">
        <v>48</v>
      </c>
      <c r="M635" t="s">
        <v>6966</v>
      </c>
      <c r="N635" t="s">
        <v>794</v>
      </c>
      <c r="O635" t="s">
        <v>795</v>
      </c>
      <c r="P635" t="s">
        <v>796</v>
      </c>
      <c r="R635" t="str">
        <f>HYPERLINK("http://dx.doi.org/10.1109/ICSTW55395.2022.00021","http://dx.doi.org/10.1109/ICSTW55395.2022.00021")</f>
        <v>http://dx.doi.org/10.1109/ICSTW55395.2022.00021</v>
      </c>
      <c r="S635" t="s">
        <v>7482</v>
      </c>
      <c r="AB635" s="1"/>
      <c r="AE635" t="s">
        <v>7612</v>
      </c>
      <c r="AF635" t="s">
        <v>7607</v>
      </c>
      <c r="AG635" t="s">
        <v>5988</v>
      </c>
    </row>
    <row r="636" spans="1:33" x14ac:dyDescent="0.3">
      <c r="A636" s="3">
        <v>777</v>
      </c>
      <c r="B636" s="3" t="s">
        <v>5992</v>
      </c>
      <c r="C636" t="s">
        <v>658</v>
      </c>
      <c r="D636" t="s">
        <v>6245</v>
      </c>
      <c r="E636" t="s">
        <v>6508</v>
      </c>
      <c r="F636" t="s">
        <v>6740</v>
      </c>
      <c r="G636" s="1"/>
      <c r="H636">
        <v>2020</v>
      </c>
      <c r="K636" t="s">
        <v>2830</v>
      </c>
      <c r="L636" t="s">
        <v>2830</v>
      </c>
      <c r="M636" t="s">
        <v>662</v>
      </c>
      <c r="N636" t="s">
        <v>7242</v>
      </c>
      <c r="O636" t="s">
        <v>664</v>
      </c>
      <c r="P636" t="s">
        <v>2830</v>
      </c>
      <c r="R636" t="s">
        <v>2830</v>
      </c>
      <c r="S636" t="s">
        <v>7483</v>
      </c>
      <c r="AB636" s="1"/>
      <c r="AE636" t="s">
        <v>43</v>
      </c>
      <c r="AF636" t="s">
        <v>7607</v>
      </c>
      <c r="AG636" t="s">
        <v>5988</v>
      </c>
    </row>
    <row r="637" spans="1:33" x14ac:dyDescent="0.3">
      <c r="A637" s="4">
        <v>778</v>
      </c>
      <c r="B637" s="6" t="s">
        <v>5992</v>
      </c>
      <c r="C637" t="s">
        <v>6044</v>
      </c>
      <c r="D637" t="s">
        <v>6246</v>
      </c>
      <c r="E637" t="s">
        <v>6509</v>
      </c>
      <c r="F637" t="s">
        <v>6726</v>
      </c>
      <c r="G637" s="1"/>
      <c r="H637">
        <v>2018</v>
      </c>
      <c r="K637">
        <v>258</v>
      </c>
      <c r="L637">
        <v>266</v>
      </c>
      <c r="M637" t="s">
        <v>6967</v>
      </c>
      <c r="N637" t="s">
        <v>7233</v>
      </c>
      <c r="O637" t="s">
        <v>2830</v>
      </c>
      <c r="P637" t="s">
        <v>7128</v>
      </c>
      <c r="R637" t="str">
        <f>HYPERLINK("http://dx.doi.org/10.1016/j.compind.2018.04.020","http://dx.doi.org/10.1016/j.compind.2018.04.020")</f>
        <v>http://dx.doi.org/10.1016/j.compind.2018.04.020</v>
      </c>
      <c r="S637" t="s">
        <v>7484</v>
      </c>
      <c r="AB637" s="1"/>
      <c r="AE637" t="s">
        <v>7619</v>
      </c>
      <c r="AF637" t="s">
        <v>5981</v>
      </c>
      <c r="AG637" t="s">
        <v>5988</v>
      </c>
    </row>
    <row r="638" spans="1:33" x14ac:dyDescent="0.3">
      <c r="A638" s="3">
        <v>779</v>
      </c>
      <c r="B638" s="3" t="s">
        <v>5992</v>
      </c>
      <c r="C638" t="s">
        <v>6045</v>
      </c>
      <c r="D638" t="s">
        <v>6247</v>
      </c>
      <c r="E638" t="s">
        <v>6510</v>
      </c>
      <c r="F638" t="s">
        <v>6741</v>
      </c>
      <c r="G638" s="1"/>
      <c r="H638">
        <v>2018</v>
      </c>
      <c r="K638">
        <v>1052</v>
      </c>
      <c r="L638">
        <v>1062</v>
      </c>
      <c r="M638" t="s">
        <v>62</v>
      </c>
      <c r="N638" t="s">
        <v>7243</v>
      </c>
      <c r="O638" t="s">
        <v>64</v>
      </c>
      <c r="P638" t="s">
        <v>65</v>
      </c>
      <c r="R638" t="str">
        <f>HYPERLINK("http://dx.doi.org/10.1109/ICDCS.2018.00105","http://dx.doi.org/10.1109/ICDCS.2018.00105")</f>
        <v>http://dx.doi.org/10.1109/ICDCS.2018.00105</v>
      </c>
      <c r="S638" t="s">
        <v>2830</v>
      </c>
      <c r="AB638" s="1"/>
      <c r="AE638" t="s">
        <v>43</v>
      </c>
      <c r="AF638" t="s">
        <v>7607</v>
      </c>
      <c r="AG638" t="s">
        <v>5988</v>
      </c>
    </row>
    <row r="639" spans="1:33" x14ac:dyDescent="0.3">
      <c r="A639" s="4">
        <v>780</v>
      </c>
      <c r="B639" s="6" t="s">
        <v>5992</v>
      </c>
      <c r="C639" t="s">
        <v>3262</v>
      </c>
      <c r="D639" t="s">
        <v>6248</v>
      </c>
      <c r="E639" t="s">
        <v>6511</v>
      </c>
      <c r="F639" t="s">
        <v>6742</v>
      </c>
      <c r="G639" s="1"/>
      <c r="H639">
        <v>2020</v>
      </c>
      <c r="K639" t="s">
        <v>2830</v>
      </c>
      <c r="L639" t="s">
        <v>2830</v>
      </c>
      <c r="M639" t="s">
        <v>6968</v>
      </c>
      <c r="N639" t="s">
        <v>2830</v>
      </c>
      <c r="O639" t="s">
        <v>2830</v>
      </c>
      <c r="P639" t="s">
        <v>7129</v>
      </c>
      <c r="R639" t="str">
        <f>HYPERLINK("http://dx.doi.org/10.1145/3392149","http://dx.doi.org/10.1145/3392149")</f>
        <v>http://dx.doi.org/10.1145/3392149</v>
      </c>
      <c r="S639" t="s">
        <v>7485</v>
      </c>
      <c r="AB639" s="1"/>
      <c r="AE639" t="s">
        <v>7621</v>
      </c>
      <c r="AF639" t="s">
        <v>5981</v>
      </c>
      <c r="AG639" t="s">
        <v>5988</v>
      </c>
    </row>
    <row r="640" spans="1:33" x14ac:dyDescent="0.3">
      <c r="A640" s="3">
        <v>781</v>
      </c>
      <c r="B640" s="3" t="s">
        <v>5992</v>
      </c>
      <c r="C640" t="s">
        <v>500</v>
      </c>
      <c r="D640" t="s">
        <v>6249</v>
      </c>
      <c r="E640" t="s">
        <v>6512</v>
      </c>
      <c r="F640" t="s">
        <v>6743</v>
      </c>
      <c r="G640" s="1"/>
      <c r="H640">
        <v>2019</v>
      </c>
      <c r="K640">
        <v>6313</v>
      </c>
      <c r="L640">
        <v>6323</v>
      </c>
      <c r="M640" t="s">
        <v>6969</v>
      </c>
      <c r="N640" t="s">
        <v>7244</v>
      </c>
      <c r="O640" t="s">
        <v>2830</v>
      </c>
      <c r="P640" t="s">
        <v>506</v>
      </c>
      <c r="R640" t="str">
        <f>HYPERLINK("http://dx.doi.org/10.1109/TIA.2019.2928500","http://dx.doi.org/10.1109/TIA.2019.2928500")</f>
        <v>http://dx.doi.org/10.1109/TIA.2019.2928500</v>
      </c>
      <c r="S640" t="s">
        <v>7486</v>
      </c>
      <c r="AB640" s="1"/>
      <c r="AE640" t="s">
        <v>7618</v>
      </c>
      <c r="AF640" t="s">
        <v>7609</v>
      </c>
      <c r="AG640" t="s">
        <v>5988</v>
      </c>
    </row>
    <row r="641" spans="1:33" x14ac:dyDescent="0.3">
      <c r="A641" s="4">
        <v>782</v>
      </c>
      <c r="B641" s="6" t="s">
        <v>5992</v>
      </c>
      <c r="C641" t="s">
        <v>3240</v>
      </c>
      <c r="D641" t="s">
        <v>6250</v>
      </c>
      <c r="E641" t="s">
        <v>6513</v>
      </c>
      <c r="F641" t="s">
        <v>6744</v>
      </c>
      <c r="G641" s="1"/>
      <c r="H641">
        <v>2021</v>
      </c>
      <c r="K641">
        <v>150</v>
      </c>
      <c r="L641">
        <v>161</v>
      </c>
      <c r="M641" t="s">
        <v>6970</v>
      </c>
      <c r="N641" t="s">
        <v>7195</v>
      </c>
      <c r="O641" t="s">
        <v>7358</v>
      </c>
      <c r="P641" t="s">
        <v>5111</v>
      </c>
      <c r="R641" t="str">
        <f>HYPERLINK("http://dx.doi.org/10.1007/978-3-030-76352-7_18","http://dx.doi.org/10.1007/978-3-030-76352-7_18")</f>
        <v>http://dx.doi.org/10.1007/978-3-030-76352-7_18</v>
      </c>
      <c r="S641" t="s">
        <v>7487</v>
      </c>
      <c r="AB641" s="1"/>
      <c r="AE641" t="s">
        <v>7615</v>
      </c>
      <c r="AF641" t="s">
        <v>7607</v>
      </c>
      <c r="AG641" t="s">
        <v>5988</v>
      </c>
    </row>
    <row r="642" spans="1:33" x14ac:dyDescent="0.3">
      <c r="A642" s="3">
        <v>783</v>
      </c>
      <c r="B642" s="3" t="s">
        <v>5992</v>
      </c>
      <c r="C642" t="s">
        <v>6046</v>
      </c>
      <c r="D642" t="s">
        <v>6251</v>
      </c>
      <c r="E642" t="s">
        <v>6514</v>
      </c>
      <c r="F642" t="s">
        <v>6745</v>
      </c>
      <c r="G642" s="1"/>
      <c r="H642">
        <v>2016</v>
      </c>
      <c r="K642">
        <v>1573</v>
      </c>
      <c r="L642">
        <v>1582</v>
      </c>
      <c r="M642" t="s">
        <v>6971</v>
      </c>
      <c r="N642" t="s">
        <v>2830</v>
      </c>
      <c r="O642" t="s">
        <v>7359</v>
      </c>
      <c r="P642" t="s">
        <v>5183</v>
      </c>
      <c r="R642" t="str">
        <f>HYPERLINK("http://dx.doi.org/10.1145/2983323.2983358","http://dx.doi.org/10.1145/2983323.2983358")</f>
        <v>http://dx.doi.org/10.1145/2983323.2983358</v>
      </c>
      <c r="S642" t="s">
        <v>7488</v>
      </c>
      <c r="AB642" s="1"/>
      <c r="AE642" t="s">
        <v>7621</v>
      </c>
      <c r="AF642" t="s">
        <v>7607</v>
      </c>
      <c r="AG642" t="s">
        <v>5988</v>
      </c>
    </row>
    <row r="643" spans="1:33" x14ac:dyDescent="0.3">
      <c r="A643" s="3">
        <v>785</v>
      </c>
      <c r="B643" s="3" t="s">
        <v>5992</v>
      </c>
      <c r="C643" t="s">
        <v>3163</v>
      </c>
      <c r="D643" t="s">
        <v>6253</v>
      </c>
      <c r="E643" t="s">
        <v>6515</v>
      </c>
      <c r="F643" t="s">
        <v>6726</v>
      </c>
      <c r="G643" s="1"/>
      <c r="H643">
        <v>2022</v>
      </c>
      <c r="K643" t="s">
        <v>2830</v>
      </c>
      <c r="L643" t="s">
        <v>2830</v>
      </c>
      <c r="M643" t="s">
        <v>6972</v>
      </c>
      <c r="N643" t="s">
        <v>7233</v>
      </c>
      <c r="O643" t="s">
        <v>2830</v>
      </c>
      <c r="P643" t="s">
        <v>5052</v>
      </c>
      <c r="R643" t="str">
        <f>HYPERLINK("http://dx.doi.org/10.1016/j.compind.2022.103741","http://dx.doi.org/10.1016/j.compind.2022.103741")</f>
        <v>http://dx.doi.org/10.1016/j.compind.2022.103741</v>
      </c>
      <c r="S643" t="s">
        <v>7489</v>
      </c>
      <c r="AB643" s="1"/>
      <c r="AE643" t="s">
        <v>7614</v>
      </c>
      <c r="AF643" t="s">
        <v>5981</v>
      </c>
      <c r="AG643" t="s">
        <v>5988</v>
      </c>
    </row>
    <row r="644" spans="1:33" x14ac:dyDescent="0.3">
      <c r="A644" s="3">
        <v>787</v>
      </c>
      <c r="B644" s="3" t="s">
        <v>5992</v>
      </c>
      <c r="C644" t="s">
        <v>6047</v>
      </c>
      <c r="D644" t="s">
        <v>6255</v>
      </c>
      <c r="E644" t="s">
        <v>6517</v>
      </c>
      <c r="F644" t="s">
        <v>6748</v>
      </c>
      <c r="G644" s="1"/>
      <c r="H644">
        <v>2017</v>
      </c>
      <c r="K644">
        <v>432</v>
      </c>
      <c r="L644">
        <v>436</v>
      </c>
      <c r="M644" t="s">
        <v>6974</v>
      </c>
      <c r="N644" t="s">
        <v>2830</v>
      </c>
      <c r="O644" t="s">
        <v>7362</v>
      </c>
      <c r="P644" t="s">
        <v>7130</v>
      </c>
      <c r="R644" t="str">
        <f>HYPERLINK("http://dx.doi.org/10.1109/ICMLA.2017.0-123","http://dx.doi.org/10.1109/ICMLA.2017.0-123")</f>
        <v>http://dx.doi.org/10.1109/ICMLA.2017.0-123</v>
      </c>
      <c r="S644" t="s">
        <v>7491</v>
      </c>
      <c r="AB644" s="1"/>
      <c r="AE644" t="s">
        <v>43</v>
      </c>
      <c r="AF644" t="s">
        <v>7607</v>
      </c>
      <c r="AG644" t="s">
        <v>5988</v>
      </c>
    </row>
    <row r="645" spans="1:33" x14ac:dyDescent="0.3">
      <c r="A645" s="4">
        <v>788</v>
      </c>
      <c r="B645" s="6" t="s">
        <v>5992</v>
      </c>
      <c r="C645" t="s">
        <v>3279</v>
      </c>
      <c r="D645" t="s">
        <v>6256</v>
      </c>
      <c r="E645" t="s">
        <v>2830</v>
      </c>
      <c r="F645" t="s">
        <v>6749</v>
      </c>
      <c r="G645" s="1"/>
      <c r="H645">
        <v>2020</v>
      </c>
      <c r="K645" t="s">
        <v>2830</v>
      </c>
      <c r="L645" t="s">
        <v>2830</v>
      </c>
      <c r="M645" t="s">
        <v>6975</v>
      </c>
      <c r="N645" t="s">
        <v>7202</v>
      </c>
      <c r="O645" t="s">
        <v>7363</v>
      </c>
      <c r="P645" t="s">
        <v>5134</v>
      </c>
      <c r="R645" t="str">
        <f>HYPERLINK("http://dx.doi.org/10.1117/12.2558947","http://dx.doi.org/10.1117/12.2558947")</f>
        <v>http://dx.doi.org/10.1117/12.2558947</v>
      </c>
      <c r="S645" t="s">
        <v>7492</v>
      </c>
      <c r="AB645" s="1"/>
      <c r="AE645" t="s">
        <v>7622</v>
      </c>
      <c r="AF645" t="s">
        <v>7607</v>
      </c>
      <c r="AG645" t="s">
        <v>5988</v>
      </c>
    </row>
    <row r="646" spans="1:33" x14ac:dyDescent="0.3">
      <c r="A646" s="3">
        <v>789</v>
      </c>
      <c r="B646" s="3" t="s">
        <v>5992</v>
      </c>
      <c r="C646" t="s">
        <v>6048</v>
      </c>
      <c r="D646" t="s">
        <v>6257</v>
      </c>
      <c r="E646" t="s">
        <v>6518</v>
      </c>
      <c r="F646" t="s">
        <v>6750</v>
      </c>
      <c r="G646" s="1"/>
      <c r="H646">
        <v>2018</v>
      </c>
      <c r="K646">
        <v>273</v>
      </c>
      <c r="L646">
        <v>284</v>
      </c>
      <c r="M646" t="s">
        <v>6976</v>
      </c>
      <c r="N646" t="s">
        <v>7245</v>
      </c>
      <c r="O646" t="s">
        <v>7364</v>
      </c>
      <c r="P646" t="s">
        <v>5169</v>
      </c>
      <c r="R646" t="str">
        <f>HYPERLINK("http://dx.doi.org/10.1007/978-3-319-74030-0_20","http://dx.doi.org/10.1007/978-3-319-74030-0_20")</f>
        <v>http://dx.doi.org/10.1007/978-3-319-74030-0_20</v>
      </c>
      <c r="S646" t="s">
        <v>7493</v>
      </c>
      <c r="AB646" s="1"/>
      <c r="AE646" t="s">
        <v>7623</v>
      </c>
      <c r="AF646" t="s">
        <v>7607</v>
      </c>
      <c r="AG646" t="s">
        <v>5988</v>
      </c>
    </row>
    <row r="647" spans="1:33" x14ac:dyDescent="0.3">
      <c r="A647" s="4">
        <v>790</v>
      </c>
      <c r="B647" s="6" t="s">
        <v>5992</v>
      </c>
      <c r="C647" t="s">
        <v>1543</v>
      </c>
      <c r="D647" t="s">
        <v>6258</v>
      </c>
      <c r="E647" t="s">
        <v>6519</v>
      </c>
      <c r="F647" t="s">
        <v>6751</v>
      </c>
      <c r="G647" s="1"/>
      <c r="H647">
        <v>2020</v>
      </c>
      <c r="K647">
        <v>889</v>
      </c>
      <c r="L647">
        <v>896</v>
      </c>
      <c r="M647" t="s">
        <v>1547</v>
      </c>
      <c r="N647" t="s">
        <v>7215</v>
      </c>
      <c r="O647" t="s">
        <v>1549</v>
      </c>
      <c r="P647" t="s">
        <v>2830</v>
      </c>
      <c r="R647" t="s">
        <v>2830</v>
      </c>
      <c r="S647" t="s">
        <v>7494</v>
      </c>
      <c r="AB647" s="1"/>
      <c r="AE647" t="s">
        <v>43</v>
      </c>
      <c r="AF647" t="s">
        <v>7607</v>
      </c>
      <c r="AG647" t="s">
        <v>5988</v>
      </c>
    </row>
    <row r="648" spans="1:33" x14ac:dyDescent="0.3">
      <c r="A648" s="3">
        <v>791</v>
      </c>
      <c r="B648" s="3" t="s">
        <v>5992</v>
      </c>
      <c r="C648" t="s">
        <v>671</v>
      </c>
      <c r="D648" t="s">
        <v>6259</v>
      </c>
      <c r="E648" t="s">
        <v>6520</v>
      </c>
      <c r="F648" t="s">
        <v>6716</v>
      </c>
      <c r="G648" s="1"/>
      <c r="H648">
        <v>2022</v>
      </c>
      <c r="K648">
        <v>3114</v>
      </c>
      <c r="L648">
        <v>3125</v>
      </c>
      <c r="M648" t="s">
        <v>674</v>
      </c>
      <c r="N648" t="s">
        <v>7227</v>
      </c>
      <c r="O648" t="s">
        <v>2830</v>
      </c>
      <c r="P648" t="s">
        <v>675</v>
      </c>
      <c r="R648" t="str">
        <f>HYPERLINK("http://dx.doi.org/10.1109/TII.2021.3103005","http://dx.doi.org/10.1109/TII.2021.3103005")</f>
        <v>http://dx.doi.org/10.1109/TII.2021.3103005</v>
      </c>
      <c r="S648" t="s">
        <v>7495</v>
      </c>
      <c r="AB648" s="1"/>
      <c r="AE648" t="s">
        <v>7618</v>
      </c>
      <c r="AF648" t="s">
        <v>5981</v>
      </c>
      <c r="AG648" t="s">
        <v>5988</v>
      </c>
    </row>
    <row r="649" spans="1:33" x14ac:dyDescent="0.3">
      <c r="A649" s="3">
        <v>793</v>
      </c>
      <c r="B649" s="3" t="s">
        <v>5992</v>
      </c>
      <c r="C649" t="s">
        <v>6049</v>
      </c>
      <c r="D649" t="s">
        <v>6261</v>
      </c>
      <c r="E649" t="s">
        <v>6522</v>
      </c>
      <c r="F649" t="s">
        <v>6753</v>
      </c>
      <c r="G649" s="1"/>
      <c r="H649">
        <v>2012</v>
      </c>
      <c r="K649">
        <v>1052</v>
      </c>
      <c r="L649">
        <v>1056</v>
      </c>
      <c r="M649" t="s">
        <v>6978</v>
      </c>
      <c r="N649" t="s">
        <v>7237</v>
      </c>
      <c r="O649" t="s">
        <v>2830</v>
      </c>
      <c r="P649" t="s">
        <v>5211</v>
      </c>
      <c r="R649" t="str">
        <f>HYPERLINK("http://dx.doi.org/10.1016/j.procs.2012.06.147","http://dx.doi.org/10.1016/j.procs.2012.06.147")</f>
        <v>http://dx.doi.org/10.1016/j.procs.2012.06.147</v>
      </c>
      <c r="S649" t="s">
        <v>7496</v>
      </c>
      <c r="AB649" s="1"/>
      <c r="AE649" t="s">
        <v>7619</v>
      </c>
      <c r="AF649" t="s">
        <v>7607</v>
      </c>
      <c r="AG649" t="s">
        <v>5988</v>
      </c>
    </row>
    <row r="650" spans="1:33" x14ac:dyDescent="0.3">
      <c r="A650" s="4">
        <v>794</v>
      </c>
      <c r="B650" s="6" t="s">
        <v>5992</v>
      </c>
      <c r="C650" t="s">
        <v>6050</v>
      </c>
      <c r="D650" t="s">
        <v>6262</v>
      </c>
      <c r="E650" t="s">
        <v>2830</v>
      </c>
      <c r="F650" t="s">
        <v>6754</v>
      </c>
      <c r="G650" s="1"/>
      <c r="H650">
        <v>2022</v>
      </c>
      <c r="K650" t="s">
        <v>2830</v>
      </c>
      <c r="L650" t="s">
        <v>2830</v>
      </c>
      <c r="M650" t="s">
        <v>6979</v>
      </c>
      <c r="N650" t="s">
        <v>7246</v>
      </c>
      <c r="O650" t="s">
        <v>2830</v>
      </c>
      <c r="P650" t="s">
        <v>7131</v>
      </c>
      <c r="R650" t="str">
        <f>HYPERLINK("http://dx.doi.org/10.4018/IJIRR.298647","http://dx.doi.org/10.4018/IJIRR.298647")</f>
        <v>http://dx.doi.org/10.4018/IJIRR.298647</v>
      </c>
      <c r="S650" t="s">
        <v>7497</v>
      </c>
      <c r="AB650" s="1"/>
      <c r="AE650" t="s">
        <v>7642</v>
      </c>
      <c r="AF650" t="s">
        <v>5981</v>
      </c>
      <c r="AG650" t="s">
        <v>5988</v>
      </c>
    </row>
    <row r="651" spans="1:33" x14ac:dyDescent="0.3">
      <c r="A651" s="3">
        <v>795</v>
      </c>
      <c r="B651" s="3" t="s">
        <v>5992</v>
      </c>
      <c r="C651" t="s">
        <v>3251</v>
      </c>
      <c r="D651" t="s">
        <v>6263</v>
      </c>
      <c r="E651" t="s">
        <v>6523</v>
      </c>
      <c r="F651" t="s">
        <v>6755</v>
      </c>
      <c r="G651" s="1"/>
      <c r="H651">
        <v>2020</v>
      </c>
      <c r="K651" t="s">
        <v>2830</v>
      </c>
      <c r="L651" t="s">
        <v>2830</v>
      </c>
      <c r="M651" t="s">
        <v>6980</v>
      </c>
      <c r="N651" t="s">
        <v>7247</v>
      </c>
      <c r="O651" t="s">
        <v>2830</v>
      </c>
      <c r="P651" t="s">
        <v>5116</v>
      </c>
      <c r="R651" t="str">
        <f>HYPERLINK("http://dx.doi.org/10.1016/j.datak.2020.101850","http://dx.doi.org/10.1016/j.datak.2020.101850")</f>
        <v>http://dx.doi.org/10.1016/j.datak.2020.101850</v>
      </c>
      <c r="S651" t="s">
        <v>2830</v>
      </c>
      <c r="AB651" s="1"/>
      <c r="AE651" t="s">
        <v>7614</v>
      </c>
      <c r="AF651" t="s">
        <v>5981</v>
      </c>
      <c r="AG651" t="s">
        <v>5988</v>
      </c>
    </row>
    <row r="652" spans="1:33" x14ac:dyDescent="0.3">
      <c r="A652" s="3">
        <v>797</v>
      </c>
      <c r="B652" s="3" t="s">
        <v>5992</v>
      </c>
      <c r="C652" t="s">
        <v>6052</v>
      </c>
      <c r="D652" t="s">
        <v>6265</v>
      </c>
      <c r="E652" t="s">
        <v>6525</v>
      </c>
      <c r="F652" t="s">
        <v>6757</v>
      </c>
      <c r="G652" s="1"/>
      <c r="H652">
        <v>2019</v>
      </c>
      <c r="K652">
        <v>646</v>
      </c>
      <c r="L652">
        <v>652</v>
      </c>
      <c r="M652" t="s">
        <v>6982</v>
      </c>
      <c r="N652" t="s">
        <v>7248</v>
      </c>
      <c r="O652" t="s">
        <v>2830</v>
      </c>
      <c r="P652" t="s">
        <v>7133</v>
      </c>
      <c r="R652" t="str">
        <f>HYPERLINK("http://dx.doi.org/10.1016/j.eng.2019.03.012","http://dx.doi.org/10.1016/j.eng.2019.03.012")</f>
        <v>http://dx.doi.org/10.1016/j.eng.2019.03.012</v>
      </c>
      <c r="S652" t="s">
        <v>7498</v>
      </c>
      <c r="AB652" s="1"/>
      <c r="AE652" t="s">
        <v>7614</v>
      </c>
      <c r="AF652" t="s">
        <v>5981</v>
      </c>
      <c r="AG652" t="s">
        <v>5988</v>
      </c>
    </row>
    <row r="653" spans="1:33" x14ac:dyDescent="0.3">
      <c r="A653" s="4">
        <v>798</v>
      </c>
      <c r="B653" s="6" t="s">
        <v>5992</v>
      </c>
      <c r="C653" t="s">
        <v>3215</v>
      </c>
      <c r="D653" t="s">
        <v>6266</v>
      </c>
      <c r="E653" t="s">
        <v>6526</v>
      </c>
      <c r="F653" t="s">
        <v>6758</v>
      </c>
      <c r="G653" s="1"/>
      <c r="H653">
        <v>2021</v>
      </c>
      <c r="K653" t="s">
        <v>2830</v>
      </c>
      <c r="L653" t="s">
        <v>2830</v>
      </c>
      <c r="M653" t="s">
        <v>6983</v>
      </c>
      <c r="N653" t="s">
        <v>7249</v>
      </c>
      <c r="O653" t="s">
        <v>2830</v>
      </c>
      <c r="P653" t="s">
        <v>5095</v>
      </c>
      <c r="R653" t="str">
        <f>HYPERLINK("http://dx.doi.org/10.1016/j.petrol.2021.108845","http://dx.doi.org/10.1016/j.petrol.2021.108845")</f>
        <v>http://dx.doi.org/10.1016/j.petrol.2021.108845</v>
      </c>
      <c r="S653" t="s">
        <v>7499</v>
      </c>
      <c r="AB653" s="1"/>
      <c r="AE653" t="s">
        <v>7614</v>
      </c>
      <c r="AF653" t="s">
        <v>5981</v>
      </c>
      <c r="AG653" t="s">
        <v>5988</v>
      </c>
    </row>
    <row r="654" spans="1:33" x14ac:dyDescent="0.3">
      <c r="A654" s="3">
        <v>799</v>
      </c>
      <c r="B654" s="3" t="s">
        <v>5992</v>
      </c>
      <c r="C654" t="s">
        <v>6053</v>
      </c>
      <c r="D654" t="s">
        <v>6267</v>
      </c>
      <c r="E654" t="s">
        <v>6527</v>
      </c>
      <c r="F654" t="s">
        <v>6759</v>
      </c>
      <c r="G654" s="1"/>
      <c r="H654">
        <v>2019</v>
      </c>
      <c r="K654">
        <v>1942</v>
      </c>
      <c r="L654">
        <v>1945</v>
      </c>
      <c r="M654" t="s">
        <v>6984</v>
      </c>
      <c r="N654" t="s">
        <v>7250</v>
      </c>
      <c r="O654" t="s">
        <v>2830</v>
      </c>
      <c r="P654" t="s">
        <v>5166</v>
      </c>
      <c r="R654" t="str">
        <f>HYPERLINK("http://dx.doi.org/10.14778/3352063.3352105","http://dx.doi.org/10.14778/3352063.3352105")</f>
        <v>http://dx.doi.org/10.14778/3352063.3352105</v>
      </c>
      <c r="S654" t="s">
        <v>2830</v>
      </c>
      <c r="AB654" s="1"/>
      <c r="AE654" t="s">
        <v>7621</v>
      </c>
      <c r="AF654" t="s">
        <v>5981</v>
      </c>
      <c r="AG654" t="s">
        <v>5988</v>
      </c>
    </row>
    <row r="655" spans="1:33" x14ac:dyDescent="0.3">
      <c r="A655" s="4">
        <v>800</v>
      </c>
      <c r="B655" s="6" t="s">
        <v>5992</v>
      </c>
      <c r="C655" t="s">
        <v>2031</v>
      </c>
      <c r="D655" t="s">
        <v>6268</v>
      </c>
      <c r="E655" t="s">
        <v>6528</v>
      </c>
      <c r="F655" t="s">
        <v>6760</v>
      </c>
      <c r="G655" s="1"/>
      <c r="H655">
        <v>2020</v>
      </c>
      <c r="K655">
        <v>1092</v>
      </c>
      <c r="L655">
        <v>1101</v>
      </c>
      <c r="M655" t="s">
        <v>6985</v>
      </c>
      <c r="N655" t="s">
        <v>2036</v>
      </c>
      <c r="O655" t="s">
        <v>2037</v>
      </c>
      <c r="P655" t="s">
        <v>2038</v>
      </c>
      <c r="R655" t="str">
        <f>HYPERLINK("http://dx.doi.org/10.1109/IPDPS47924.2020.00115","http://dx.doi.org/10.1109/IPDPS47924.2020.00115")</f>
        <v>http://dx.doi.org/10.1109/IPDPS47924.2020.00115</v>
      </c>
      <c r="S655" t="s">
        <v>7500</v>
      </c>
      <c r="AB655" s="1"/>
      <c r="AE655" t="s">
        <v>43</v>
      </c>
      <c r="AF655" t="s">
        <v>7607</v>
      </c>
      <c r="AG655" t="s">
        <v>5988</v>
      </c>
    </row>
    <row r="656" spans="1:33" x14ac:dyDescent="0.3">
      <c r="A656" s="3">
        <v>801</v>
      </c>
      <c r="B656" s="3" t="s">
        <v>5992</v>
      </c>
      <c r="C656" t="s">
        <v>2463</v>
      </c>
      <c r="D656" t="s">
        <v>6269</v>
      </c>
      <c r="E656" t="s">
        <v>6529</v>
      </c>
      <c r="F656" t="s">
        <v>6761</v>
      </c>
      <c r="G656" s="1"/>
      <c r="H656">
        <v>2022</v>
      </c>
      <c r="K656">
        <v>2549</v>
      </c>
      <c r="L656">
        <v>2561</v>
      </c>
      <c r="M656" t="s">
        <v>2467</v>
      </c>
      <c r="N656" t="s">
        <v>7251</v>
      </c>
      <c r="O656" t="s">
        <v>2469</v>
      </c>
      <c r="P656" t="s">
        <v>2470</v>
      </c>
      <c r="R656" t="str">
        <f>HYPERLINK("http://dx.doi.org/10.1109/ICDE53745.2022.00236","http://dx.doi.org/10.1109/ICDE53745.2022.00236")</f>
        <v>http://dx.doi.org/10.1109/ICDE53745.2022.00236</v>
      </c>
      <c r="S656" t="s">
        <v>7501</v>
      </c>
      <c r="AB656" s="1"/>
      <c r="AE656" t="s">
        <v>7612</v>
      </c>
      <c r="AF656" t="s">
        <v>7607</v>
      </c>
      <c r="AG656" t="s">
        <v>5988</v>
      </c>
    </row>
    <row r="657" spans="1:33" x14ac:dyDescent="0.3">
      <c r="A657" s="4">
        <v>802</v>
      </c>
      <c r="B657" s="6" t="s">
        <v>5992</v>
      </c>
      <c r="C657" t="s">
        <v>6054</v>
      </c>
      <c r="D657" t="s">
        <v>6270</v>
      </c>
      <c r="E657" t="s">
        <v>6530</v>
      </c>
      <c r="F657" t="s">
        <v>6687</v>
      </c>
      <c r="G657" s="1"/>
      <c r="H657">
        <v>2017</v>
      </c>
      <c r="K657">
        <v>1255</v>
      </c>
      <c r="L657">
        <v>1258</v>
      </c>
      <c r="M657" t="s">
        <v>924</v>
      </c>
      <c r="N657" t="s">
        <v>2830</v>
      </c>
      <c r="O657" t="s">
        <v>432</v>
      </c>
      <c r="P657" t="s">
        <v>2830</v>
      </c>
      <c r="R657" t="s">
        <v>2830</v>
      </c>
      <c r="S657" t="s">
        <v>7502</v>
      </c>
      <c r="AB657" s="1"/>
      <c r="AE657" t="s">
        <v>43</v>
      </c>
      <c r="AF657" t="s">
        <v>7607</v>
      </c>
      <c r="AG657" t="s">
        <v>5988</v>
      </c>
    </row>
    <row r="658" spans="1:33" x14ac:dyDescent="0.3">
      <c r="A658" s="3">
        <v>803</v>
      </c>
      <c r="B658" s="3" t="s">
        <v>5992</v>
      </c>
      <c r="C658" t="s">
        <v>6055</v>
      </c>
      <c r="D658" t="s">
        <v>6271</v>
      </c>
      <c r="E658" t="s">
        <v>6531</v>
      </c>
      <c r="F658" t="s">
        <v>6762</v>
      </c>
      <c r="G658" s="1"/>
      <c r="H658">
        <v>2015</v>
      </c>
      <c r="K658">
        <v>73</v>
      </c>
      <c r="L658">
        <v>82</v>
      </c>
      <c r="M658" t="s">
        <v>1793</v>
      </c>
      <c r="N658" t="s">
        <v>2830</v>
      </c>
      <c r="O658" t="s">
        <v>1794</v>
      </c>
      <c r="P658" t="s">
        <v>1795</v>
      </c>
      <c r="R658" t="str">
        <f>HYPERLINK("http://dx.doi.org/10.1145/2737182.2737186","http://dx.doi.org/10.1145/2737182.2737186")</f>
        <v>http://dx.doi.org/10.1145/2737182.2737186</v>
      </c>
      <c r="S658" t="s">
        <v>7503</v>
      </c>
      <c r="AB658" s="1"/>
      <c r="AE658" t="s">
        <v>43</v>
      </c>
      <c r="AF658" t="s">
        <v>7607</v>
      </c>
      <c r="AG658" t="s">
        <v>5988</v>
      </c>
    </row>
    <row r="659" spans="1:33" x14ac:dyDescent="0.3">
      <c r="A659" s="4">
        <v>804</v>
      </c>
      <c r="B659" s="6" t="s">
        <v>5992</v>
      </c>
      <c r="C659" t="s">
        <v>6056</v>
      </c>
      <c r="D659" t="s">
        <v>6272</v>
      </c>
      <c r="E659" t="s">
        <v>6532</v>
      </c>
      <c r="F659" t="s">
        <v>6657</v>
      </c>
      <c r="G659" s="1"/>
      <c r="H659">
        <v>2020</v>
      </c>
      <c r="K659">
        <v>16225</v>
      </c>
      <c r="L659">
        <v>16235</v>
      </c>
      <c r="M659" t="s">
        <v>6986</v>
      </c>
      <c r="N659" t="s">
        <v>148</v>
      </c>
      <c r="O659" t="s">
        <v>2830</v>
      </c>
      <c r="P659" t="s">
        <v>7134</v>
      </c>
      <c r="R659" t="str">
        <f>HYPERLINK("http://dx.doi.org/10.1109/ACCESS.2019.2962248","http://dx.doi.org/10.1109/ACCESS.2019.2962248")</f>
        <v>http://dx.doi.org/10.1109/ACCESS.2019.2962248</v>
      </c>
      <c r="S659" t="s">
        <v>7504</v>
      </c>
      <c r="AB659" s="1"/>
      <c r="AE659" t="s">
        <v>7618</v>
      </c>
      <c r="AF659" t="s">
        <v>5981</v>
      </c>
      <c r="AG659" t="s">
        <v>5988</v>
      </c>
    </row>
    <row r="660" spans="1:33" x14ac:dyDescent="0.3">
      <c r="A660" s="3">
        <v>805</v>
      </c>
      <c r="B660" s="3" t="s">
        <v>5992</v>
      </c>
      <c r="C660" t="s">
        <v>3293</v>
      </c>
      <c r="D660" t="s">
        <v>6273</v>
      </c>
      <c r="E660" t="s">
        <v>6533</v>
      </c>
      <c r="F660" t="s">
        <v>6763</v>
      </c>
      <c r="G660" s="1"/>
      <c r="H660">
        <v>2019</v>
      </c>
      <c r="K660" t="s">
        <v>2830</v>
      </c>
      <c r="L660" t="s">
        <v>2830</v>
      </c>
      <c r="M660" t="s">
        <v>6987</v>
      </c>
      <c r="N660" t="s">
        <v>7216</v>
      </c>
      <c r="O660" t="s">
        <v>2830</v>
      </c>
      <c r="P660" t="s">
        <v>5140</v>
      </c>
      <c r="R660" t="str">
        <f>HYPERLINK("http://dx.doi.org/10.1051/matecconf/201929002002","http://dx.doi.org/10.1051/matecconf/201929002002")</f>
        <v>http://dx.doi.org/10.1051/matecconf/201929002002</v>
      </c>
      <c r="S660" t="s">
        <v>2830</v>
      </c>
      <c r="AB660" s="1"/>
      <c r="AE660" t="s">
        <v>7630</v>
      </c>
      <c r="AF660" t="s">
        <v>7607</v>
      </c>
      <c r="AG660" t="s">
        <v>5988</v>
      </c>
    </row>
    <row r="661" spans="1:33" x14ac:dyDescent="0.3">
      <c r="A661" s="4">
        <v>806</v>
      </c>
      <c r="B661" s="6" t="s">
        <v>5992</v>
      </c>
      <c r="C661" t="s">
        <v>6057</v>
      </c>
      <c r="D661" t="s">
        <v>6274</v>
      </c>
      <c r="E661" t="s">
        <v>6534</v>
      </c>
      <c r="F661" t="s">
        <v>6764</v>
      </c>
      <c r="G661" s="1"/>
      <c r="H661">
        <v>2016</v>
      </c>
      <c r="K661">
        <v>670</v>
      </c>
      <c r="L661">
        <v>674</v>
      </c>
      <c r="M661" t="s">
        <v>6988</v>
      </c>
      <c r="N661" t="s">
        <v>7252</v>
      </c>
      <c r="O661" t="s">
        <v>7366</v>
      </c>
      <c r="P661" t="s">
        <v>2830</v>
      </c>
      <c r="R661" t="s">
        <v>2830</v>
      </c>
      <c r="S661" t="s">
        <v>7505</v>
      </c>
      <c r="AB661" s="1"/>
      <c r="AE661" t="s">
        <v>7643</v>
      </c>
      <c r="AF661" t="s">
        <v>7607</v>
      </c>
      <c r="AG661" t="s">
        <v>5988</v>
      </c>
    </row>
    <row r="662" spans="1:33" x14ac:dyDescent="0.3">
      <c r="A662" s="3">
        <v>807</v>
      </c>
      <c r="B662" s="3" t="s">
        <v>5992</v>
      </c>
      <c r="C662" t="s">
        <v>6058</v>
      </c>
      <c r="D662" t="s">
        <v>6275</v>
      </c>
      <c r="E662" t="s">
        <v>6535</v>
      </c>
      <c r="F662" t="s">
        <v>6765</v>
      </c>
      <c r="G662" s="1"/>
      <c r="H662">
        <v>2021</v>
      </c>
      <c r="K662" t="s">
        <v>2830</v>
      </c>
      <c r="L662" t="s">
        <v>2830</v>
      </c>
      <c r="M662" t="s">
        <v>6989</v>
      </c>
      <c r="N662" t="s">
        <v>2830</v>
      </c>
      <c r="O662" t="s">
        <v>2830</v>
      </c>
      <c r="P662" t="s">
        <v>5097</v>
      </c>
      <c r="R662" t="str">
        <f>HYPERLINK("http://dx.doi.org/10.3390/sym13071293","http://dx.doi.org/10.3390/sym13071293")</f>
        <v>http://dx.doi.org/10.3390/sym13071293</v>
      </c>
      <c r="S662" t="s">
        <v>7506</v>
      </c>
      <c r="AB662" s="1"/>
      <c r="AE662" t="s">
        <v>5895</v>
      </c>
      <c r="AF662" t="s">
        <v>5981</v>
      </c>
      <c r="AG662" t="s">
        <v>5988</v>
      </c>
    </row>
    <row r="663" spans="1:33" x14ac:dyDescent="0.3">
      <c r="A663" s="4">
        <v>808</v>
      </c>
      <c r="B663" s="6" t="s">
        <v>5992</v>
      </c>
      <c r="C663" t="s">
        <v>1778</v>
      </c>
      <c r="D663" t="s">
        <v>6276</v>
      </c>
      <c r="E663" t="s">
        <v>6536</v>
      </c>
      <c r="F663" t="s">
        <v>6656</v>
      </c>
      <c r="G663" s="1"/>
      <c r="H663">
        <v>2022</v>
      </c>
      <c r="K663">
        <v>1669</v>
      </c>
      <c r="L663">
        <v>1680</v>
      </c>
      <c r="M663" t="s">
        <v>1781</v>
      </c>
      <c r="N663" t="s">
        <v>7194</v>
      </c>
      <c r="O663" t="s">
        <v>259</v>
      </c>
      <c r="P663" t="s">
        <v>1782</v>
      </c>
      <c r="R663" t="str">
        <f>HYPERLINK("http://dx.doi.org/10.1145/3510003.3510110","http://dx.doi.org/10.1145/3510003.3510110")</f>
        <v>http://dx.doi.org/10.1145/3510003.3510110</v>
      </c>
      <c r="S663" t="s">
        <v>7507</v>
      </c>
      <c r="AB663" s="1"/>
      <c r="AE663" t="s">
        <v>7612</v>
      </c>
      <c r="AF663" t="s">
        <v>7607</v>
      </c>
      <c r="AG663" t="s">
        <v>5988</v>
      </c>
    </row>
    <row r="664" spans="1:33" x14ac:dyDescent="0.3">
      <c r="A664" s="3">
        <v>809</v>
      </c>
      <c r="B664" s="3" t="s">
        <v>5992</v>
      </c>
      <c r="C664" t="s">
        <v>6059</v>
      </c>
      <c r="D664" t="s">
        <v>6277</v>
      </c>
      <c r="E664" t="s">
        <v>6408</v>
      </c>
      <c r="F664" t="s">
        <v>6766</v>
      </c>
      <c r="G664" s="1"/>
      <c r="H664">
        <v>2021</v>
      </c>
      <c r="K664" t="s">
        <v>2830</v>
      </c>
      <c r="L664" t="s">
        <v>2830</v>
      </c>
      <c r="M664" t="s">
        <v>6990</v>
      </c>
      <c r="N664" t="s">
        <v>2830</v>
      </c>
      <c r="O664" t="s">
        <v>2830</v>
      </c>
      <c r="P664" t="s">
        <v>7135</v>
      </c>
      <c r="R664" t="str">
        <f>HYPERLINK("http://dx.doi.org/10.7717/peerj-cs.489","http://dx.doi.org/10.7717/peerj-cs.489")</f>
        <v>http://dx.doi.org/10.7717/peerj-cs.489</v>
      </c>
      <c r="S664" t="s">
        <v>7508</v>
      </c>
      <c r="AB664" s="1"/>
      <c r="AE664" t="s">
        <v>7644</v>
      </c>
      <c r="AF664" t="s">
        <v>5981</v>
      </c>
      <c r="AG664" t="s">
        <v>5988</v>
      </c>
    </row>
    <row r="665" spans="1:33" x14ac:dyDescent="0.3">
      <c r="A665" s="4">
        <v>810</v>
      </c>
      <c r="B665" s="6" t="s">
        <v>5992</v>
      </c>
      <c r="C665" t="s">
        <v>6060</v>
      </c>
      <c r="D665" t="s">
        <v>6278</v>
      </c>
      <c r="E665" t="s">
        <v>6537</v>
      </c>
      <c r="F665" t="s">
        <v>6657</v>
      </c>
      <c r="G665" s="1"/>
      <c r="H665">
        <v>2019</v>
      </c>
      <c r="K665">
        <v>24788</v>
      </c>
      <c r="L665">
        <v>24805</v>
      </c>
      <c r="M665" t="s">
        <v>1356</v>
      </c>
      <c r="N665" t="s">
        <v>148</v>
      </c>
      <c r="O665" t="s">
        <v>2830</v>
      </c>
      <c r="P665" t="s">
        <v>1357</v>
      </c>
      <c r="R665" t="str">
        <f>HYPERLINK("http://dx.doi.org/10.1109/ACCESS.2019.2896129","http://dx.doi.org/10.1109/ACCESS.2019.2896129")</f>
        <v>http://dx.doi.org/10.1109/ACCESS.2019.2896129</v>
      </c>
      <c r="S665" t="s">
        <v>7509</v>
      </c>
      <c r="AB665" s="1"/>
      <c r="AE665" t="s">
        <v>7618</v>
      </c>
      <c r="AF665" t="s">
        <v>5981</v>
      </c>
      <c r="AG665" t="s">
        <v>5988</v>
      </c>
    </row>
    <row r="666" spans="1:33" x14ac:dyDescent="0.3">
      <c r="A666" s="4">
        <v>812</v>
      </c>
      <c r="B666" s="6" t="s">
        <v>5992</v>
      </c>
      <c r="C666" t="s">
        <v>3169</v>
      </c>
      <c r="D666" t="s">
        <v>6279</v>
      </c>
      <c r="E666" t="s">
        <v>6538</v>
      </c>
      <c r="F666" t="s">
        <v>6768</v>
      </c>
      <c r="G666" s="1"/>
      <c r="H666">
        <v>2022</v>
      </c>
      <c r="K666" t="s">
        <v>2830</v>
      </c>
      <c r="L666" t="s">
        <v>2830</v>
      </c>
      <c r="M666" t="s">
        <v>6992</v>
      </c>
      <c r="N666" t="s">
        <v>7253</v>
      </c>
      <c r="O666" t="s">
        <v>2830</v>
      </c>
      <c r="P666" t="s">
        <v>5058</v>
      </c>
      <c r="R666" t="str">
        <f>HYPERLINK("http://dx.doi.org/10.1016/j.ssci.2022.105766","http://dx.doi.org/10.1016/j.ssci.2022.105766")</f>
        <v>http://dx.doi.org/10.1016/j.ssci.2022.105766</v>
      </c>
      <c r="S666" t="s">
        <v>7510</v>
      </c>
      <c r="AB666" s="1"/>
      <c r="AE666" t="s">
        <v>7614</v>
      </c>
      <c r="AF666" t="s">
        <v>5981</v>
      </c>
      <c r="AG666" t="s">
        <v>5988</v>
      </c>
    </row>
    <row r="667" spans="1:33" x14ac:dyDescent="0.3">
      <c r="A667" s="3">
        <v>813</v>
      </c>
      <c r="B667" s="3" t="s">
        <v>5992</v>
      </c>
      <c r="C667" t="s">
        <v>2623</v>
      </c>
      <c r="D667" t="s">
        <v>6280</v>
      </c>
      <c r="E667" t="s">
        <v>6539</v>
      </c>
      <c r="F667" t="s">
        <v>6769</v>
      </c>
      <c r="G667" s="1"/>
      <c r="H667">
        <v>2020</v>
      </c>
      <c r="K667">
        <v>88</v>
      </c>
      <c r="L667">
        <v>94</v>
      </c>
      <c r="M667" t="s">
        <v>2627</v>
      </c>
      <c r="N667" t="s">
        <v>7254</v>
      </c>
      <c r="O667" t="s">
        <v>2830</v>
      </c>
      <c r="P667" t="s">
        <v>2629</v>
      </c>
      <c r="R667" t="str">
        <f>HYPERLINK("http://dx.doi.org/10.1109/MCE.2019.2941456","http://dx.doi.org/10.1109/MCE.2019.2941456")</f>
        <v>http://dx.doi.org/10.1109/MCE.2019.2941456</v>
      </c>
      <c r="S667" t="s">
        <v>7511</v>
      </c>
      <c r="AB667" s="1"/>
      <c r="AE667" t="s">
        <v>7618</v>
      </c>
      <c r="AF667" t="s">
        <v>5981</v>
      </c>
      <c r="AG667" t="s">
        <v>5988</v>
      </c>
    </row>
    <row r="668" spans="1:33" x14ac:dyDescent="0.3">
      <c r="A668" s="4">
        <v>814</v>
      </c>
      <c r="B668" s="6" t="s">
        <v>5992</v>
      </c>
      <c r="C668" t="s">
        <v>6061</v>
      </c>
      <c r="D668" t="s">
        <v>6281</v>
      </c>
      <c r="E668" t="s">
        <v>2830</v>
      </c>
      <c r="F668" t="s">
        <v>6770</v>
      </c>
      <c r="G668" s="1"/>
      <c r="H668">
        <v>2019</v>
      </c>
      <c r="K668">
        <v>925</v>
      </c>
      <c r="L668">
        <v>945</v>
      </c>
      <c r="M668" t="s">
        <v>6993</v>
      </c>
      <c r="N668" t="s">
        <v>7255</v>
      </c>
      <c r="O668" t="s">
        <v>2830</v>
      </c>
      <c r="P668" t="s">
        <v>2830</v>
      </c>
      <c r="R668" t="s">
        <v>2830</v>
      </c>
      <c r="S668" t="s">
        <v>7512</v>
      </c>
      <c r="AB668" s="1"/>
      <c r="AE668" t="s">
        <v>7645</v>
      </c>
      <c r="AF668" t="s">
        <v>5981</v>
      </c>
      <c r="AG668" t="s">
        <v>5988</v>
      </c>
    </row>
    <row r="669" spans="1:33" x14ac:dyDescent="0.3">
      <c r="A669" s="3">
        <v>815</v>
      </c>
      <c r="B669" s="3" t="s">
        <v>5992</v>
      </c>
      <c r="C669" t="s">
        <v>6062</v>
      </c>
      <c r="D669" t="s">
        <v>6282</v>
      </c>
      <c r="E669" t="s">
        <v>6540</v>
      </c>
      <c r="F669" t="s">
        <v>6771</v>
      </c>
      <c r="G669" s="1"/>
      <c r="H669">
        <v>2015</v>
      </c>
      <c r="K669">
        <v>315</v>
      </c>
      <c r="L669">
        <v>320</v>
      </c>
      <c r="M669" t="s">
        <v>2315</v>
      </c>
      <c r="N669" t="s">
        <v>7256</v>
      </c>
      <c r="O669" t="s">
        <v>2316</v>
      </c>
      <c r="P669" t="s">
        <v>2830</v>
      </c>
      <c r="R669" t="s">
        <v>2830</v>
      </c>
      <c r="S669" t="s">
        <v>5846</v>
      </c>
      <c r="AB669" s="1"/>
      <c r="AE669" t="s">
        <v>43</v>
      </c>
      <c r="AF669" t="s">
        <v>7607</v>
      </c>
      <c r="AG669" t="s">
        <v>5988</v>
      </c>
    </row>
    <row r="670" spans="1:33" x14ac:dyDescent="0.3">
      <c r="A670" s="4">
        <v>816</v>
      </c>
      <c r="B670" s="6" t="s">
        <v>5992</v>
      </c>
      <c r="C670" t="s">
        <v>3226</v>
      </c>
      <c r="D670" t="s">
        <v>6283</v>
      </c>
      <c r="E670" t="s">
        <v>6541</v>
      </c>
      <c r="F670" t="s">
        <v>6772</v>
      </c>
      <c r="G670" s="1"/>
      <c r="H670">
        <v>2021</v>
      </c>
      <c r="K670">
        <v>45</v>
      </c>
      <c r="L670">
        <v>56</v>
      </c>
      <c r="M670" t="s">
        <v>6994</v>
      </c>
      <c r="N670" t="s">
        <v>7257</v>
      </c>
      <c r="O670" t="s">
        <v>2830</v>
      </c>
      <c r="P670" t="s">
        <v>7136</v>
      </c>
      <c r="R670" t="str">
        <f>HYPERLINK("http://dx.doi.org/10.1108/IDD-06-2020-0060]","http://dx.doi.org/10.1108/IDD-06-2020-0060]")</f>
        <v>http://dx.doi.org/10.1108/IDD-06-2020-0060]</v>
      </c>
      <c r="S670" t="s">
        <v>7513</v>
      </c>
      <c r="AB670" s="1"/>
      <c r="AE670" t="s">
        <v>7646</v>
      </c>
      <c r="AF670" t="s">
        <v>5981</v>
      </c>
      <c r="AG670" t="s">
        <v>5988</v>
      </c>
    </row>
    <row r="671" spans="1:33" x14ac:dyDescent="0.3">
      <c r="A671" s="3">
        <v>817</v>
      </c>
      <c r="B671" s="3" t="s">
        <v>5992</v>
      </c>
      <c r="C671" t="s">
        <v>3226</v>
      </c>
      <c r="D671" t="s">
        <v>6283</v>
      </c>
      <c r="E671" t="s">
        <v>6541</v>
      </c>
      <c r="F671" t="s">
        <v>6772</v>
      </c>
      <c r="G671" s="1"/>
      <c r="H671" t="s">
        <v>2830</v>
      </c>
      <c r="K671" t="s">
        <v>2830</v>
      </c>
      <c r="L671" t="s">
        <v>2830</v>
      </c>
      <c r="M671" t="s">
        <v>6994</v>
      </c>
      <c r="N671" t="s">
        <v>7257</v>
      </c>
      <c r="O671" t="s">
        <v>2830</v>
      </c>
      <c r="P671" t="s">
        <v>5104</v>
      </c>
      <c r="R671" t="str">
        <f>HYPERLINK("http://dx.doi.org/10.1108/IDD-06-2020-0060","http://dx.doi.org/10.1108/IDD-06-2020-0060")</f>
        <v>http://dx.doi.org/10.1108/IDD-06-2020-0060</v>
      </c>
      <c r="S671" t="s">
        <v>7513</v>
      </c>
      <c r="AB671" s="1"/>
      <c r="AE671" t="s">
        <v>7646</v>
      </c>
      <c r="AF671" t="s">
        <v>7610</v>
      </c>
      <c r="AG671" t="s">
        <v>5988</v>
      </c>
    </row>
    <row r="672" spans="1:33" x14ac:dyDescent="0.3">
      <c r="A672" s="4">
        <v>818</v>
      </c>
      <c r="B672" s="6" t="s">
        <v>5992</v>
      </c>
      <c r="C672" t="s">
        <v>2091</v>
      </c>
      <c r="D672" t="s">
        <v>6284</v>
      </c>
      <c r="E672" t="s">
        <v>6529</v>
      </c>
      <c r="F672" t="s">
        <v>6657</v>
      </c>
      <c r="G672" s="1"/>
      <c r="H672">
        <v>2019</v>
      </c>
      <c r="K672">
        <v>142692</v>
      </c>
      <c r="L672">
        <v>142702</v>
      </c>
      <c r="M672" t="s">
        <v>6995</v>
      </c>
      <c r="N672" t="s">
        <v>148</v>
      </c>
      <c r="O672" t="s">
        <v>2830</v>
      </c>
      <c r="P672" t="s">
        <v>2095</v>
      </c>
      <c r="R672" t="str">
        <f>HYPERLINK("http://dx.doi.org/10.1109/ACCESS.2019.2944456","http://dx.doi.org/10.1109/ACCESS.2019.2944456")</f>
        <v>http://dx.doi.org/10.1109/ACCESS.2019.2944456</v>
      </c>
      <c r="S672" t="s">
        <v>7514</v>
      </c>
      <c r="AB672" s="1"/>
      <c r="AE672" t="s">
        <v>7618</v>
      </c>
      <c r="AF672" t="s">
        <v>5981</v>
      </c>
      <c r="AG672" t="s">
        <v>5988</v>
      </c>
    </row>
    <row r="673" spans="1:33" x14ac:dyDescent="0.3">
      <c r="A673" s="3">
        <v>819</v>
      </c>
      <c r="B673" s="3" t="s">
        <v>5992</v>
      </c>
      <c r="C673" t="s">
        <v>587</v>
      </c>
      <c r="D673" t="s">
        <v>6285</v>
      </c>
      <c r="E673" t="s">
        <v>6542</v>
      </c>
      <c r="F673" t="s">
        <v>6773</v>
      </c>
      <c r="G673" s="1"/>
      <c r="H673">
        <v>2020</v>
      </c>
      <c r="K673">
        <v>171</v>
      </c>
      <c r="L673">
        <v>174</v>
      </c>
      <c r="M673" t="s">
        <v>591</v>
      </c>
      <c r="N673" t="s">
        <v>7258</v>
      </c>
      <c r="O673" t="s">
        <v>592</v>
      </c>
      <c r="P673" t="s">
        <v>2830</v>
      </c>
      <c r="R673" t="s">
        <v>2830</v>
      </c>
      <c r="S673" t="s">
        <v>7515</v>
      </c>
      <c r="AB673" s="1"/>
      <c r="AE673" t="s">
        <v>43</v>
      </c>
      <c r="AF673" t="s">
        <v>7607</v>
      </c>
      <c r="AG673" t="s">
        <v>5988</v>
      </c>
    </row>
    <row r="674" spans="1:33" x14ac:dyDescent="0.3">
      <c r="A674" s="4">
        <v>820</v>
      </c>
      <c r="B674" s="6" t="s">
        <v>5992</v>
      </c>
      <c r="C674" t="s">
        <v>3174</v>
      </c>
      <c r="D674" t="s">
        <v>6286</v>
      </c>
      <c r="E674" t="s">
        <v>6543</v>
      </c>
      <c r="F674" t="s">
        <v>4108</v>
      </c>
      <c r="G674" s="1"/>
      <c r="H674">
        <v>2022</v>
      </c>
      <c r="K674" t="s">
        <v>2830</v>
      </c>
      <c r="L674" t="s">
        <v>2830</v>
      </c>
      <c r="M674" t="s">
        <v>6996</v>
      </c>
      <c r="N674" t="s">
        <v>2830</v>
      </c>
      <c r="O674" t="s">
        <v>2830</v>
      </c>
      <c r="P674" t="s">
        <v>5063</v>
      </c>
      <c r="R674" t="str">
        <f>HYPERLINK("http://dx.doi.org/10.3390/electronics11111717","http://dx.doi.org/10.3390/electronics11111717")</f>
        <v>http://dx.doi.org/10.3390/electronics11111717</v>
      </c>
      <c r="S674" t="s">
        <v>7516</v>
      </c>
      <c r="AB674" s="1"/>
      <c r="AE674" t="s">
        <v>5895</v>
      </c>
      <c r="AF674" t="s">
        <v>5981</v>
      </c>
      <c r="AG674" t="s">
        <v>5988</v>
      </c>
    </row>
    <row r="675" spans="1:33" x14ac:dyDescent="0.3">
      <c r="A675" s="3">
        <v>821</v>
      </c>
      <c r="B675" s="3" t="s">
        <v>5992</v>
      </c>
      <c r="C675" t="s">
        <v>3206</v>
      </c>
      <c r="D675" t="s">
        <v>6287</v>
      </c>
      <c r="E675" t="s">
        <v>6544</v>
      </c>
      <c r="F675" t="s">
        <v>6774</v>
      </c>
      <c r="G675" s="1"/>
      <c r="H675">
        <v>2022</v>
      </c>
      <c r="K675">
        <v>1765</v>
      </c>
      <c r="L675">
        <v>1783</v>
      </c>
      <c r="M675" t="s">
        <v>6997</v>
      </c>
      <c r="N675" t="s">
        <v>7259</v>
      </c>
      <c r="O675" t="s">
        <v>2830</v>
      </c>
      <c r="P675" t="s">
        <v>5088</v>
      </c>
      <c r="R675" t="str">
        <f>HYPERLINK("http://dx.doi.org/10.32604/cmc.2022.025604","http://dx.doi.org/10.32604/cmc.2022.025604")</f>
        <v>http://dx.doi.org/10.32604/cmc.2022.025604</v>
      </c>
      <c r="S675" t="s">
        <v>7517</v>
      </c>
      <c r="AB675" s="1"/>
      <c r="AE675" t="s">
        <v>7647</v>
      </c>
      <c r="AF675" t="s">
        <v>5981</v>
      </c>
      <c r="AG675" t="s">
        <v>5988</v>
      </c>
    </row>
    <row r="676" spans="1:33" x14ac:dyDescent="0.3">
      <c r="A676" s="4">
        <v>822</v>
      </c>
      <c r="B676" s="6" t="s">
        <v>5992</v>
      </c>
      <c r="C676" t="s">
        <v>2254</v>
      </c>
      <c r="D676" t="s">
        <v>6288</v>
      </c>
      <c r="E676" t="s">
        <v>6545</v>
      </c>
      <c r="F676" t="s">
        <v>6775</v>
      </c>
      <c r="G676" s="1"/>
      <c r="H676">
        <v>2019</v>
      </c>
      <c r="K676">
        <v>107</v>
      </c>
      <c r="L676">
        <v>115</v>
      </c>
      <c r="M676" t="s">
        <v>2258</v>
      </c>
      <c r="N676" t="s">
        <v>2830</v>
      </c>
      <c r="O676" t="s">
        <v>2259</v>
      </c>
      <c r="P676" t="s">
        <v>2260</v>
      </c>
      <c r="R676" t="str">
        <f>HYPERLINK("http://dx.doi.org/10.1109/CONISOFT.2019.00024","http://dx.doi.org/10.1109/CONISOFT.2019.00024")</f>
        <v>http://dx.doi.org/10.1109/CONISOFT.2019.00024</v>
      </c>
      <c r="S676" t="s">
        <v>7518</v>
      </c>
      <c r="AB676" s="1"/>
      <c r="AE676" t="s">
        <v>7612</v>
      </c>
      <c r="AF676" t="s">
        <v>7607</v>
      </c>
      <c r="AG676" t="s">
        <v>5988</v>
      </c>
    </row>
    <row r="677" spans="1:33" x14ac:dyDescent="0.3">
      <c r="A677" s="3">
        <v>823</v>
      </c>
      <c r="B677" s="3" t="s">
        <v>5992</v>
      </c>
      <c r="C677" t="s">
        <v>6063</v>
      </c>
      <c r="D677" t="s">
        <v>6289</v>
      </c>
      <c r="E677" t="s">
        <v>6546</v>
      </c>
      <c r="F677" t="s">
        <v>6776</v>
      </c>
      <c r="G677" s="1"/>
      <c r="H677">
        <v>2021</v>
      </c>
      <c r="K677" t="s">
        <v>2830</v>
      </c>
      <c r="L677" t="s">
        <v>2830</v>
      </c>
      <c r="M677" t="s">
        <v>6998</v>
      </c>
      <c r="N677" t="s">
        <v>2830</v>
      </c>
      <c r="O677" t="s">
        <v>2830</v>
      </c>
      <c r="P677" t="s">
        <v>7137</v>
      </c>
      <c r="R677" t="str">
        <f>HYPERLINK("http://dx.doi.org/10.3390/su132212337","http://dx.doi.org/10.3390/su132212337")</f>
        <v>http://dx.doi.org/10.3390/su132212337</v>
      </c>
      <c r="S677" t="s">
        <v>7519</v>
      </c>
      <c r="AB677" s="1"/>
      <c r="AE677" t="s">
        <v>5895</v>
      </c>
      <c r="AF677" t="s">
        <v>5981</v>
      </c>
      <c r="AG677" t="s">
        <v>5988</v>
      </c>
    </row>
    <row r="678" spans="1:33" x14ac:dyDescent="0.3">
      <c r="A678" s="4">
        <v>824</v>
      </c>
      <c r="B678" s="6" t="s">
        <v>5992</v>
      </c>
      <c r="C678" t="s">
        <v>6064</v>
      </c>
      <c r="D678" t="s">
        <v>6290</v>
      </c>
      <c r="E678" t="s">
        <v>6547</v>
      </c>
      <c r="F678" t="s">
        <v>6777</v>
      </c>
      <c r="G678" s="1"/>
      <c r="H678">
        <v>2018</v>
      </c>
      <c r="K678">
        <v>812</v>
      </c>
      <c r="L678">
        <v>827</v>
      </c>
      <c r="M678" t="s">
        <v>6999</v>
      </c>
      <c r="N678" t="s">
        <v>7195</v>
      </c>
      <c r="O678" t="s">
        <v>7367</v>
      </c>
      <c r="P678" t="s">
        <v>5168</v>
      </c>
      <c r="R678" t="str">
        <f>HYPERLINK("http://dx.doi.org/10.1007/978-3-030-03596-9_58","http://dx.doi.org/10.1007/978-3-030-03596-9_58")</f>
        <v>http://dx.doi.org/10.1007/978-3-030-03596-9_58</v>
      </c>
      <c r="S678" t="s">
        <v>7520</v>
      </c>
      <c r="AB678" s="1"/>
      <c r="AE678" t="s">
        <v>7615</v>
      </c>
      <c r="AF678" t="s">
        <v>7607</v>
      </c>
      <c r="AG678" t="s">
        <v>5988</v>
      </c>
    </row>
    <row r="679" spans="1:33" x14ac:dyDescent="0.3">
      <c r="A679" s="3">
        <v>825</v>
      </c>
      <c r="B679" s="3" t="s">
        <v>5992</v>
      </c>
      <c r="C679" t="s">
        <v>3209</v>
      </c>
      <c r="D679" t="s">
        <v>6291</v>
      </c>
      <c r="E679" t="s">
        <v>6548</v>
      </c>
      <c r="F679" t="s">
        <v>6778</v>
      </c>
      <c r="G679" s="1"/>
      <c r="H679">
        <v>2021</v>
      </c>
      <c r="K679" t="s">
        <v>2830</v>
      </c>
      <c r="L679" t="s">
        <v>2830</v>
      </c>
      <c r="M679" t="s">
        <v>7000</v>
      </c>
      <c r="N679" t="s">
        <v>7260</v>
      </c>
      <c r="O679" t="s">
        <v>2830</v>
      </c>
      <c r="P679" t="s">
        <v>5090</v>
      </c>
      <c r="R679" t="str">
        <f>HYPERLINK("http://dx.doi.org/10.1186/s42400-021-00069-7","http://dx.doi.org/10.1186/s42400-021-00069-7")</f>
        <v>http://dx.doi.org/10.1186/s42400-021-00069-7</v>
      </c>
      <c r="S679" t="s">
        <v>7521</v>
      </c>
      <c r="AB679" s="1"/>
      <c r="AE679" t="s">
        <v>7648</v>
      </c>
      <c r="AF679" t="s">
        <v>5981</v>
      </c>
      <c r="AG679" t="s">
        <v>5988</v>
      </c>
    </row>
    <row r="680" spans="1:33" x14ac:dyDescent="0.3">
      <c r="A680" s="4">
        <v>826</v>
      </c>
      <c r="B680" s="6" t="s">
        <v>5992</v>
      </c>
      <c r="C680" t="s">
        <v>2537</v>
      </c>
      <c r="D680" t="s">
        <v>6292</v>
      </c>
      <c r="E680" t="s">
        <v>6549</v>
      </c>
      <c r="F680" t="s">
        <v>6779</v>
      </c>
      <c r="G680" s="1"/>
      <c r="H680">
        <v>2021</v>
      </c>
      <c r="K680">
        <v>214</v>
      </c>
      <c r="L680">
        <v>218</v>
      </c>
      <c r="M680" t="s">
        <v>2541</v>
      </c>
      <c r="N680" t="s">
        <v>2542</v>
      </c>
      <c r="O680" t="s">
        <v>2543</v>
      </c>
      <c r="P680" t="s">
        <v>2544</v>
      </c>
      <c r="R680" t="str">
        <f>HYPERLINK("http://dx.doi.org/10.1109/KST51265.2021.9415845","http://dx.doi.org/10.1109/KST51265.2021.9415845")</f>
        <v>http://dx.doi.org/10.1109/KST51265.2021.9415845</v>
      </c>
      <c r="S680" t="s">
        <v>7522</v>
      </c>
      <c r="AB680" s="1"/>
      <c r="AE680" t="s">
        <v>43</v>
      </c>
      <c r="AF680" t="s">
        <v>7607</v>
      </c>
      <c r="AG680" t="s">
        <v>5988</v>
      </c>
    </row>
    <row r="681" spans="1:33" x14ac:dyDescent="0.3">
      <c r="A681" s="3">
        <v>827</v>
      </c>
      <c r="B681" s="3" t="s">
        <v>5992</v>
      </c>
      <c r="C681" t="s">
        <v>2670</v>
      </c>
      <c r="D681" t="s">
        <v>6293</v>
      </c>
      <c r="E681" t="s">
        <v>2830</v>
      </c>
      <c r="F681" t="s">
        <v>6780</v>
      </c>
      <c r="G681" s="1"/>
      <c r="H681">
        <v>2019</v>
      </c>
      <c r="K681">
        <v>8782</v>
      </c>
      <c r="L681">
        <v>8791</v>
      </c>
      <c r="M681" t="s">
        <v>7001</v>
      </c>
      <c r="N681" t="s">
        <v>7261</v>
      </c>
      <c r="O681" t="s">
        <v>2830</v>
      </c>
      <c r="P681" t="s">
        <v>2676</v>
      </c>
      <c r="R681" t="str">
        <f>HYPERLINK("http://dx.doi.org/10.1109/TIE.2018.2889623","http://dx.doi.org/10.1109/TIE.2018.2889623")</f>
        <v>http://dx.doi.org/10.1109/TIE.2018.2889623</v>
      </c>
      <c r="S681" t="s">
        <v>7523</v>
      </c>
      <c r="AB681" s="1"/>
      <c r="AE681" t="s">
        <v>7618</v>
      </c>
      <c r="AF681" t="s">
        <v>5981</v>
      </c>
      <c r="AG681" t="s">
        <v>5988</v>
      </c>
    </row>
    <row r="682" spans="1:33" x14ac:dyDescent="0.3">
      <c r="A682" s="4">
        <v>828</v>
      </c>
      <c r="B682" s="6" t="s">
        <v>5992</v>
      </c>
      <c r="C682" t="s">
        <v>2682</v>
      </c>
      <c r="D682" t="s">
        <v>6294</v>
      </c>
      <c r="E682" t="s">
        <v>6550</v>
      </c>
      <c r="F682" t="s">
        <v>6657</v>
      </c>
      <c r="G682" s="1"/>
      <c r="H682">
        <v>2019</v>
      </c>
      <c r="K682">
        <v>169657</v>
      </c>
      <c r="L682">
        <v>169676</v>
      </c>
      <c r="M682" t="s">
        <v>2685</v>
      </c>
      <c r="N682" t="s">
        <v>148</v>
      </c>
      <c r="O682" t="s">
        <v>2830</v>
      </c>
      <c r="P682" t="s">
        <v>2686</v>
      </c>
      <c r="R682" t="str">
        <f>HYPERLINK("http://dx.doi.org/10.1109/ACCESS.2019.2955245","http://dx.doi.org/10.1109/ACCESS.2019.2955245")</f>
        <v>http://dx.doi.org/10.1109/ACCESS.2019.2955245</v>
      </c>
      <c r="S682" t="s">
        <v>7524</v>
      </c>
      <c r="AB682" s="1"/>
      <c r="AE682" t="s">
        <v>7618</v>
      </c>
      <c r="AF682" t="s">
        <v>5981</v>
      </c>
      <c r="AG682" t="s">
        <v>5988</v>
      </c>
    </row>
    <row r="683" spans="1:33" x14ac:dyDescent="0.3">
      <c r="A683" s="3">
        <v>829</v>
      </c>
      <c r="B683" s="3" t="s">
        <v>5992</v>
      </c>
      <c r="C683" t="s">
        <v>6065</v>
      </c>
      <c r="D683" t="s">
        <v>6295</v>
      </c>
      <c r="E683" t="s">
        <v>6551</v>
      </c>
      <c r="F683" t="s">
        <v>6781</v>
      </c>
      <c r="G683" s="1"/>
      <c r="H683">
        <v>2021</v>
      </c>
      <c r="K683" t="s">
        <v>2830</v>
      </c>
      <c r="L683" t="s">
        <v>2830</v>
      </c>
      <c r="M683" t="s">
        <v>7002</v>
      </c>
      <c r="N683" t="s">
        <v>7262</v>
      </c>
      <c r="O683" t="s">
        <v>2830</v>
      </c>
      <c r="P683" t="s">
        <v>5094</v>
      </c>
      <c r="R683" t="str">
        <f>HYPERLINK("http://dx.doi.org/10.1016/j.comnet.2021.108413","http://dx.doi.org/10.1016/j.comnet.2021.108413")</f>
        <v>http://dx.doi.org/10.1016/j.comnet.2021.108413</v>
      </c>
      <c r="S683" t="s">
        <v>7525</v>
      </c>
      <c r="AB683" s="1"/>
      <c r="AE683" t="s">
        <v>7614</v>
      </c>
      <c r="AF683" t="s">
        <v>5981</v>
      </c>
      <c r="AG683" t="s">
        <v>5988</v>
      </c>
    </row>
    <row r="684" spans="1:33" x14ac:dyDescent="0.3">
      <c r="A684" s="3">
        <v>831</v>
      </c>
      <c r="B684" s="3" t="s">
        <v>5992</v>
      </c>
      <c r="C684" t="s">
        <v>6066</v>
      </c>
      <c r="D684" t="s">
        <v>6297</v>
      </c>
      <c r="E684" t="s">
        <v>6552</v>
      </c>
      <c r="F684" t="s">
        <v>6783</v>
      </c>
      <c r="G684" s="1"/>
      <c r="H684">
        <v>2020</v>
      </c>
      <c r="K684">
        <v>998</v>
      </c>
      <c r="L684">
        <v>1013</v>
      </c>
      <c r="M684" t="s">
        <v>7004</v>
      </c>
      <c r="N684" t="s">
        <v>7263</v>
      </c>
      <c r="O684" t="s">
        <v>2830</v>
      </c>
      <c r="P684" t="s">
        <v>7138</v>
      </c>
      <c r="R684" t="str">
        <f>HYPERLINK("http://dx.doi.org/10.1080/24725854.2019.1676937","http://dx.doi.org/10.1080/24725854.2019.1676937")</f>
        <v>http://dx.doi.org/10.1080/24725854.2019.1676937</v>
      </c>
      <c r="S684" t="s">
        <v>7526</v>
      </c>
      <c r="AB684" s="1"/>
      <c r="AE684" t="s">
        <v>7620</v>
      </c>
      <c r="AF684" t="s">
        <v>5981</v>
      </c>
      <c r="AG684" t="s">
        <v>5988</v>
      </c>
    </row>
    <row r="685" spans="1:33" x14ac:dyDescent="0.3">
      <c r="A685" s="4">
        <v>832</v>
      </c>
      <c r="B685" s="6" t="s">
        <v>5992</v>
      </c>
      <c r="C685" t="s">
        <v>6067</v>
      </c>
      <c r="D685" t="s">
        <v>6298</v>
      </c>
      <c r="E685" t="s">
        <v>6553</v>
      </c>
      <c r="F685" t="s">
        <v>6784</v>
      </c>
      <c r="G685" s="1"/>
      <c r="H685">
        <v>2017</v>
      </c>
      <c r="K685">
        <v>559</v>
      </c>
      <c r="L685">
        <v>576</v>
      </c>
      <c r="M685" t="s">
        <v>7005</v>
      </c>
      <c r="N685" t="s">
        <v>7195</v>
      </c>
      <c r="O685" t="s">
        <v>7369</v>
      </c>
      <c r="P685" t="s">
        <v>5179</v>
      </c>
      <c r="R685" t="str">
        <f>HYPERLINK("http://dx.doi.org/10.1007/978-3-319-68288-4_33","http://dx.doi.org/10.1007/978-3-319-68288-4_33")</f>
        <v>http://dx.doi.org/10.1007/978-3-319-68288-4_33</v>
      </c>
      <c r="S685" t="s">
        <v>7527</v>
      </c>
      <c r="AB685" s="1"/>
      <c r="AE685" t="s">
        <v>7615</v>
      </c>
      <c r="AF685" t="s">
        <v>7607</v>
      </c>
      <c r="AG685" t="s">
        <v>5988</v>
      </c>
    </row>
    <row r="686" spans="1:33" x14ac:dyDescent="0.3">
      <c r="A686" s="3">
        <v>833</v>
      </c>
      <c r="B686" s="3" t="s">
        <v>5992</v>
      </c>
      <c r="C686" t="s">
        <v>1801</v>
      </c>
      <c r="D686" t="s">
        <v>6299</v>
      </c>
      <c r="E686" t="s">
        <v>2830</v>
      </c>
      <c r="F686" t="s">
        <v>6785</v>
      </c>
      <c r="G686" s="1"/>
      <c r="H686">
        <v>2020</v>
      </c>
      <c r="K686" t="s">
        <v>2830</v>
      </c>
      <c r="L686" t="s">
        <v>2830</v>
      </c>
      <c r="M686" t="s">
        <v>1805</v>
      </c>
      <c r="N686" t="s">
        <v>7264</v>
      </c>
      <c r="O686" t="s">
        <v>1807</v>
      </c>
      <c r="P686" t="s">
        <v>2830</v>
      </c>
      <c r="R686" t="s">
        <v>2830</v>
      </c>
      <c r="S686" t="s">
        <v>7528</v>
      </c>
      <c r="AB686" s="1"/>
      <c r="AE686" t="s">
        <v>43</v>
      </c>
      <c r="AF686" t="s">
        <v>7607</v>
      </c>
      <c r="AG686" t="s">
        <v>5988</v>
      </c>
    </row>
    <row r="687" spans="1:33" x14ac:dyDescent="0.3">
      <c r="A687" s="4">
        <v>834</v>
      </c>
      <c r="B687" s="6" t="s">
        <v>5992</v>
      </c>
      <c r="C687" t="s">
        <v>3398</v>
      </c>
      <c r="D687" t="s">
        <v>6300</v>
      </c>
      <c r="E687" t="s">
        <v>6554</v>
      </c>
      <c r="F687" t="s">
        <v>6786</v>
      </c>
      <c r="G687" s="1"/>
      <c r="H687">
        <v>2013</v>
      </c>
      <c r="K687">
        <v>567</v>
      </c>
      <c r="L687">
        <v>583</v>
      </c>
      <c r="M687" t="s">
        <v>7006</v>
      </c>
      <c r="N687" t="s">
        <v>7265</v>
      </c>
      <c r="O687" t="s">
        <v>2830</v>
      </c>
      <c r="P687" t="s">
        <v>5208</v>
      </c>
      <c r="R687" t="str">
        <f>HYPERLINK("http://dx.doi.org/10.1002/sec.575","http://dx.doi.org/10.1002/sec.575")</f>
        <v>http://dx.doi.org/10.1002/sec.575</v>
      </c>
      <c r="S687" t="s">
        <v>7529</v>
      </c>
      <c r="AB687" s="1"/>
      <c r="AE687" t="s">
        <v>7650</v>
      </c>
      <c r="AF687" t="s">
        <v>5981</v>
      </c>
      <c r="AG687" t="s">
        <v>5988</v>
      </c>
    </row>
    <row r="688" spans="1:33" x14ac:dyDescent="0.3">
      <c r="A688" s="3">
        <v>835</v>
      </c>
      <c r="B688" s="3" t="s">
        <v>5992</v>
      </c>
      <c r="C688" t="s">
        <v>3343</v>
      </c>
      <c r="D688" t="s">
        <v>6301</v>
      </c>
      <c r="E688" t="s">
        <v>6555</v>
      </c>
      <c r="F688" t="s">
        <v>6787</v>
      </c>
      <c r="G688" s="1"/>
      <c r="H688">
        <v>2017</v>
      </c>
      <c r="K688" t="s">
        <v>2830</v>
      </c>
      <c r="L688" t="s">
        <v>2830</v>
      </c>
      <c r="M688" t="s">
        <v>4489</v>
      </c>
      <c r="N688" t="s">
        <v>7266</v>
      </c>
      <c r="O688" t="s">
        <v>2830</v>
      </c>
      <c r="P688" t="s">
        <v>5175</v>
      </c>
      <c r="R688" t="str">
        <f>HYPERLINK("http://dx.doi.org/10.1063/1.4983840","http://dx.doi.org/10.1063/1.4983840")</f>
        <v>http://dx.doi.org/10.1063/1.4983840</v>
      </c>
      <c r="S688" t="s">
        <v>2830</v>
      </c>
      <c r="AB688" s="1"/>
      <c r="AE688" t="s">
        <v>7651</v>
      </c>
      <c r="AF688" t="s">
        <v>5981</v>
      </c>
      <c r="AG688" t="s">
        <v>5988</v>
      </c>
    </row>
    <row r="689" spans="1:33" x14ac:dyDescent="0.3">
      <c r="A689" s="4">
        <v>836</v>
      </c>
      <c r="B689" s="6" t="s">
        <v>5992</v>
      </c>
      <c r="C689" t="s">
        <v>3353</v>
      </c>
      <c r="D689" t="s">
        <v>6302</v>
      </c>
      <c r="E689" t="s">
        <v>2830</v>
      </c>
      <c r="F689" t="s">
        <v>6788</v>
      </c>
      <c r="G689" s="1"/>
      <c r="H689">
        <v>2016</v>
      </c>
      <c r="K689" t="s">
        <v>2830</v>
      </c>
      <c r="L689" t="s">
        <v>2830</v>
      </c>
      <c r="M689" t="s">
        <v>7007</v>
      </c>
      <c r="N689" t="s">
        <v>2830</v>
      </c>
      <c r="O689" t="s">
        <v>7370</v>
      </c>
      <c r="P689" t="s">
        <v>5181</v>
      </c>
      <c r="R689" t="str">
        <f>HYPERLINK("http://dx.doi.org/10.1145/2996913.2996989","http://dx.doi.org/10.1145/2996913.2996989")</f>
        <v>http://dx.doi.org/10.1145/2996913.2996989</v>
      </c>
      <c r="S689" t="s">
        <v>7530</v>
      </c>
      <c r="AB689" s="1"/>
      <c r="AE689" t="s">
        <v>7621</v>
      </c>
      <c r="AF689" t="s">
        <v>7607</v>
      </c>
      <c r="AG689" t="s">
        <v>5988</v>
      </c>
    </row>
    <row r="690" spans="1:33" x14ac:dyDescent="0.3">
      <c r="A690" s="3">
        <v>837</v>
      </c>
      <c r="B690" s="3" t="s">
        <v>5992</v>
      </c>
      <c r="C690" t="s">
        <v>2740</v>
      </c>
      <c r="D690" t="s">
        <v>6303</v>
      </c>
      <c r="E690" t="s">
        <v>6556</v>
      </c>
      <c r="F690" t="s">
        <v>6761</v>
      </c>
      <c r="G690" s="1"/>
      <c r="H690">
        <v>2022</v>
      </c>
      <c r="K690">
        <v>2263</v>
      </c>
      <c r="L690">
        <v>2276</v>
      </c>
      <c r="M690" t="s">
        <v>7008</v>
      </c>
      <c r="N690" t="s">
        <v>7251</v>
      </c>
      <c r="O690" t="s">
        <v>2469</v>
      </c>
      <c r="P690" t="s">
        <v>2744</v>
      </c>
      <c r="R690" t="str">
        <f>HYPERLINK("http://dx.doi.org/10.1109/ICDE53745.2022.00215","http://dx.doi.org/10.1109/ICDE53745.2022.00215")</f>
        <v>http://dx.doi.org/10.1109/ICDE53745.2022.00215</v>
      </c>
      <c r="S690" t="s">
        <v>7531</v>
      </c>
      <c r="AB690" s="1"/>
      <c r="AE690" t="s">
        <v>7612</v>
      </c>
      <c r="AF690" t="s">
        <v>7607</v>
      </c>
      <c r="AG690" t="s">
        <v>5988</v>
      </c>
    </row>
    <row r="691" spans="1:33" x14ac:dyDescent="0.3">
      <c r="A691" s="4">
        <v>838</v>
      </c>
      <c r="B691" s="6" t="s">
        <v>5992</v>
      </c>
      <c r="C691" t="s">
        <v>6068</v>
      </c>
      <c r="D691" t="s">
        <v>6304</v>
      </c>
      <c r="E691" t="s">
        <v>6557</v>
      </c>
      <c r="F691" t="s">
        <v>6789</v>
      </c>
      <c r="G691" s="1"/>
      <c r="H691">
        <v>2021</v>
      </c>
      <c r="K691">
        <v>210</v>
      </c>
      <c r="L691">
        <v>236</v>
      </c>
      <c r="M691" t="s">
        <v>7009</v>
      </c>
      <c r="N691" t="s">
        <v>7267</v>
      </c>
      <c r="O691" t="s">
        <v>2830</v>
      </c>
      <c r="P691" t="s">
        <v>7139</v>
      </c>
      <c r="R691" t="str">
        <f>HYPERLINK("http://dx.doi.org/10.1016/j.jfranklin.2019.03.037","http://dx.doi.org/10.1016/j.jfranklin.2019.03.037")</f>
        <v>http://dx.doi.org/10.1016/j.jfranklin.2019.03.037</v>
      </c>
      <c r="S691" t="s">
        <v>2830</v>
      </c>
      <c r="AB691" s="1"/>
      <c r="AE691" t="s">
        <v>7617</v>
      </c>
      <c r="AF691" t="s">
        <v>5981</v>
      </c>
      <c r="AG691" t="s">
        <v>5988</v>
      </c>
    </row>
    <row r="692" spans="1:33" x14ac:dyDescent="0.3">
      <c r="A692" s="3">
        <v>839</v>
      </c>
      <c r="B692" s="3" t="s">
        <v>5992</v>
      </c>
      <c r="C692" t="s">
        <v>451</v>
      </c>
      <c r="D692" t="s">
        <v>6305</v>
      </c>
      <c r="E692" t="s">
        <v>6558</v>
      </c>
      <c r="F692" t="s">
        <v>6790</v>
      </c>
      <c r="G692" s="1"/>
      <c r="H692">
        <v>2015</v>
      </c>
      <c r="K692">
        <v>169</v>
      </c>
      <c r="L692">
        <v>178</v>
      </c>
      <c r="M692" t="s">
        <v>455</v>
      </c>
      <c r="N692" t="s">
        <v>2830</v>
      </c>
      <c r="O692" t="s">
        <v>456</v>
      </c>
      <c r="P692" t="s">
        <v>457</v>
      </c>
      <c r="R692" t="str">
        <f>HYPERLINK("http://dx.doi.org/10.1109/ICSE.2015.145","http://dx.doi.org/10.1109/ICSE.2015.145")</f>
        <v>http://dx.doi.org/10.1109/ICSE.2015.145</v>
      </c>
      <c r="S692" t="s">
        <v>7532</v>
      </c>
      <c r="AB692" s="1"/>
      <c r="AE692" t="s">
        <v>43</v>
      </c>
      <c r="AF692" t="s">
        <v>7607</v>
      </c>
      <c r="AG692" t="s">
        <v>5988</v>
      </c>
    </row>
    <row r="693" spans="1:33" x14ac:dyDescent="0.3">
      <c r="A693" s="4">
        <v>840</v>
      </c>
      <c r="B693" s="6" t="s">
        <v>5992</v>
      </c>
      <c r="C693" t="s">
        <v>2265</v>
      </c>
      <c r="D693" t="s">
        <v>6306</v>
      </c>
      <c r="E693" t="s">
        <v>6559</v>
      </c>
      <c r="F693" t="s">
        <v>6791</v>
      </c>
      <c r="G693" s="1"/>
      <c r="H693">
        <v>2021</v>
      </c>
      <c r="K693">
        <v>1581</v>
      </c>
      <c r="L693">
        <v>1595</v>
      </c>
      <c r="M693" t="s">
        <v>2268</v>
      </c>
      <c r="N693" t="s">
        <v>7268</v>
      </c>
      <c r="O693" t="s">
        <v>2830</v>
      </c>
      <c r="P693" t="s">
        <v>2269</v>
      </c>
      <c r="R693" t="str">
        <f>HYPERLINK("http://dx.doi.org/10.1109/TR.2021.3090310","http://dx.doi.org/10.1109/TR.2021.3090310")</f>
        <v>http://dx.doi.org/10.1109/TR.2021.3090310</v>
      </c>
      <c r="S693" t="s">
        <v>7533</v>
      </c>
      <c r="AB693" s="1"/>
      <c r="AE693" t="s">
        <v>7618</v>
      </c>
      <c r="AF693" t="s">
        <v>5981</v>
      </c>
      <c r="AG693" t="s">
        <v>5988</v>
      </c>
    </row>
    <row r="694" spans="1:33" x14ac:dyDescent="0.3">
      <c r="A694" s="3">
        <v>841</v>
      </c>
      <c r="B694" s="3" t="s">
        <v>5992</v>
      </c>
      <c r="C694" t="s">
        <v>2323</v>
      </c>
      <c r="D694" t="s">
        <v>6307</v>
      </c>
      <c r="E694" t="s">
        <v>6560</v>
      </c>
      <c r="F694" t="s">
        <v>6716</v>
      </c>
      <c r="G694" s="1"/>
      <c r="H694">
        <v>2022</v>
      </c>
      <c r="K694">
        <v>7240</v>
      </c>
      <c r="L694">
        <v>7251</v>
      </c>
      <c r="M694" t="s">
        <v>2326</v>
      </c>
      <c r="N694" t="s">
        <v>7227</v>
      </c>
      <c r="O694" t="s">
        <v>2830</v>
      </c>
      <c r="P694" t="s">
        <v>2327</v>
      </c>
      <c r="R694" t="str">
        <f>HYPERLINK("http://dx.doi.org/10.1109/TII.2021.3116145","http://dx.doi.org/10.1109/TII.2021.3116145")</f>
        <v>http://dx.doi.org/10.1109/TII.2021.3116145</v>
      </c>
      <c r="S694" t="s">
        <v>7534</v>
      </c>
      <c r="AB694" s="1"/>
      <c r="AE694" t="s">
        <v>7618</v>
      </c>
      <c r="AF694" t="s">
        <v>5981</v>
      </c>
      <c r="AG694" t="s">
        <v>5988</v>
      </c>
    </row>
    <row r="695" spans="1:33" x14ac:dyDescent="0.3">
      <c r="A695" s="4">
        <v>842</v>
      </c>
      <c r="B695" s="6" t="s">
        <v>5992</v>
      </c>
      <c r="C695" t="s">
        <v>2526</v>
      </c>
      <c r="D695" t="s">
        <v>6308</v>
      </c>
      <c r="E695" t="s">
        <v>6561</v>
      </c>
      <c r="F695" t="s">
        <v>6792</v>
      </c>
      <c r="G695" s="1"/>
      <c r="H695">
        <v>2022</v>
      </c>
      <c r="K695">
        <v>4857</v>
      </c>
      <c r="L695">
        <v>4872</v>
      </c>
      <c r="M695" t="s">
        <v>7010</v>
      </c>
      <c r="N695" t="s">
        <v>7269</v>
      </c>
      <c r="O695" t="s">
        <v>2830</v>
      </c>
      <c r="P695" t="s">
        <v>2530</v>
      </c>
      <c r="R695" t="str">
        <f>HYPERLINK("http://dx.doi.org/10.1109/TSE.2021.3128820","http://dx.doi.org/10.1109/TSE.2021.3128820")</f>
        <v>http://dx.doi.org/10.1109/TSE.2021.3128820</v>
      </c>
      <c r="S695" t="s">
        <v>7535</v>
      </c>
      <c r="AB695" s="1"/>
      <c r="AE695" t="s">
        <v>7612</v>
      </c>
      <c r="AF695" t="s">
        <v>5981</v>
      </c>
      <c r="AG695" t="s">
        <v>5988</v>
      </c>
    </row>
    <row r="696" spans="1:33" x14ac:dyDescent="0.3">
      <c r="A696" s="3">
        <v>843</v>
      </c>
      <c r="B696" s="3" t="s">
        <v>5992</v>
      </c>
      <c r="C696" t="s">
        <v>6069</v>
      </c>
      <c r="D696" t="s">
        <v>6309</v>
      </c>
      <c r="E696" t="s">
        <v>6562</v>
      </c>
      <c r="F696" t="s">
        <v>6793</v>
      </c>
      <c r="G696" s="1"/>
      <c r="H696">
        <v>2021</v>
      </c>
      <c r="K696">
        <v>3693</v>
      </c>
      <c r="L696">
        <v>3712</v>
      </c>
      <c r="M696" t="s">
        <v>7011</v>
      </c>
      <c r="N696" t="s">
        <v>7270</v>
      </c>
      <c r="O696" t="s">
        <v>2830</v>
      </c>
      <c r="P696" t="s">
        <v>7140</v>
      </c>
      <c r="R696" t="str">
        <f>HYPERLINK("http://dx.doi.org/10.1002/qre.2942","http://dx.doi.org/10.1002/qre.2942")</f>
        <v>http://dx.doi.org/10.1002/qre.2942</v>
      </c>
      <c r="S696" t="s">
        <v>7536</v>
      </c>
      <c r="AB696" s="1"/>
      <c r="AE696" t="s">
        <v>7626</v>
      </c>
      <c r="AF696" t="s">
        <v>5981</v>
      </c>
      <c r="AG696" t="s">
        <v>5988</v>
      </c>
    </row>
    <row r="697" spans="1:33" x14ac:dyDescent="0.3">
      <c r="A697" s="4">
        <v>844</v>
      </c>
      <c r="B697" s="6" t="s">
        <v>5992</v>
      </c>
      <c r="C697" t="s">
        <v>2405</v>
      </c>
      <c r="D697" t="s">
        <v>6310</v>
      </c>
      <c r="E697" t="s">
        <v>6563</v>
      </c>
      <c r="F697" t="s">
        <v>6657</v>
      </c>
      <c r="G697" s="1"/>
      <c r="H697">
        <v>2021</v>
      </c>
      <c r="K697">
        <v>162122</v>
      </c>
      <c r="L697">
        <v>162146</v>
      </c>
      <c r="M697" t="s">
        <v>2408</v>
      </c>
      <c r="N697" t="s">
        <v>148</v>
      </c>
      <c r="O697" t="s">
        <v>2830</v>
      </c>
      <c r="P697" t="s">
        <v>2409</v>
      </c>
      <c r="R697" t="str">
        <f>HYPERLINK("http://dx.doi.org/10.1109/ACCESS.2021.3132502","http://dx.doi.org/10.1109/ACCESS.2021.3132502")</f>
        <v>http://dx.doi.org/10.1109/ACCESS.2021.3132502</v>
      </c>
      <c r="S697" t="s">
        <v>7537</v>
      </c>
      <c r="AB697" s="1"/>
      <c r="AE697" t="s">
        <v>7618</v>
      </c>
      <c r="AF697" t="s">
        <v>5981</v>
      </c>
      <c r="AG697" t="s">
        <v>5988</v>
      </c>
    </row>
    <row r="698" spans="1:33" x14ac:dyDescent="0.3">
      <c r="A698" s="3">
        <v>845</v>
      </c>
      <c r="B698" s="3" t="s">
        <v>5992</v>
      </c>
      <c r="C698" t="s">
        <v>6070</v>
      </c>
      <c r="D698" t="s">
        <v>6311</v>
      </c>
      <c r="E698" t="s">
        <v>6564</v>
      </c>
      <c r="F698" t="s">
        <v>6794</v>
      </c>
      <c r="G698" s="1"/>
      <c r="H698">
        <v>2020</v>
      </c>
      <c r="K698">
        <v>418</v>
      </c>
      <c r="L698">
        <v>435</v>
      </c>
      <c r="M698" t="s">
        <v>7012</v>
      </c>
      <c r="N698" t="s">
        <v>7271</v>
      </c>
      <c r="O698" t="s">
        <v>2830</v>
      </c>
      <c r="P698" t="s">
        <v>2830</v>
      </c>
      <c r="R698" t="s">
        <v>2830</v>
      </c>
      <c r="S698" t="s">
        <v>7538</v>
      </c>
      <c r="AB698" s="1"/>
      <c r="AE698" t="s">
        <v>7652</v>
      </c>
      <c r="AF698" t="s">
        <v>5985</v>
      </c>
      <c r="AG698" t="s">
        <v>5988</v>
      </c>
    </row>
    <row r="699" spans="1:33" x14ac:dyDescent="0.3">
      <c r="A699" s="4">
        <v>846</v>
      </c>
      <c r="B699" s="6" t="s">
        <v>5992</v>
      </c>
      <c r="C699" t="s">
        <v>6071</v>
      </c>
      <c r="D699" t="s">
        <v>6312</v>
      </c>
      <c r="E699" t="s">
        <v>2830</v>
      </c>
      <c r="F699" t="s">
        <v>6795</v>
      </c>
      <c r="G699" s="1"/>
      <c r="H699">
        <v>2017</v>
      </c>
      <c r="K699">
        <v>804</v>
      </c>
      <c r="L699">
        <v>811</v>
      </c>
      <c r="M699" t="s">
        <v>7013</v>
      </c>
      <c r="N699" t="s">
        <v>7272</v>
      </c>
      <c r="O699" t="s">
        <v>1237</v>
      </c>
      <c r="P699" t="s">
        <v>7141</v>
      </c>
      <c r="R699" t="str">
        <f>HYPERLINK("http://dx.doi.org/10.1109/ICDMW.2017.111","http://dx.doi.org/10.1109/ICDMW.2017.111")</f>
        <v>http://dx.doi.org/10.1109/ICDMW.2017.111</v>
      </c>
      <c r="S699" t="s">
        <v>2830</v>
      </c>
      <c r="AB699" s="1"/>
      <c r="AE699" t="s">
        <v>43</v>
      </c>
      <c r="AF699" t="s">
        <v>7607</v>
      </c>
      <c r="AG699" t="s">
        <v>5988</v>
      </c>
    </row>
    <row r="700" spans="1:33" x14ac:dyDescent="0.3">
      <c r="A700" s="3">
        <v>847</v>
      </c>
      <c r="B700" s="3" t="s">
        <v>5992</v>
      </c>
      <c r="C700" t="s">
        <v>3170</v>
      </c>
      <c r="D700" t="s">
        <v>6313</v>
      </c>
      <c r="E700" t="s">
        <v>6565</v>
      </c>
      <c r="F700" t="s">
        <v>6796</v>
      </c>
      <c r="G700" s="1"/>
      <c r="H700">
        <v>2022</v>
      </c>
      <c r="K700">
        <v>1859</v>
      </c>
      <c r="L700">
        <v>1877</v>
      </c>
      <c r="M700" t="s">
        <v>7014</v>
      </c>
      <c r="N700" t="s">
        <v>7273</v>
      </c>
      <c r="O700" t="s">
        <v>2830</v>
      </c>
      <c r="P700" t="s">
        <v>5059</v>
      </c>
      <c r="R700" t="str">
        <f>HYPERLINK("http://dx.doi.org/10.1007/s10845-021-01772-5","http://dx.doi.org/10.1007/s10845-021-01772-5")</f>
        <v>http://dx.doi.org/10.1007/s10845-021-01772-5</v>
      </c>
      <c r="S700" t="s">
        <v>7539</v>
      </c>
      <c r="AB700" s="1"/>
      <c r="AE700" t="s">
        <v>7611</v>
      </c>
      <c r="AF700" t="s">
        <v>5981</v>
      </c>
      <c r="AG700" t="s">
        <v>5988</v>
      </c>
    </row>
    <row r="701" spans="1:33" x14ac:dyDescent="0.3">
      <c r="A701" s="4">
        <v>848</v>
      </c>
      <c r="B701" s="6" t="s">
        <v>5992</v>
      </c>
      <c r="C701" t="s">
        <v>3204</v>
      </c>
      <c r="D701" t="s">
        <v>6314</v>
      </c>
      <c r="E701" t="s">
        <v>6566</v>
      </c>
      <c r="F701" t="s">
        <v>6797</v>
      </c>
      <c r="G701" s="1"/>
      <c r="H701">
        <v>2022</v>
      </c>
      <c r="K701" t="s">
        <v>2830</v>
      </c>
      <c r="L701" t="s">
        <v>2830</v>
      </c>
      <c r="M701" t="s">
        <v>7015</v>
      </c>
      <c r="N701" t="s">
        <v>7274</v>
      </c>
      <c r="O701" t="s">
        <v>2830</v>
      </c>
      <c r="P701" t="s">
        <v>7142</v>
      </c>
      <c r="R701" t="str">
        <f>HYPERLINK("http://dx.doi.org/10.36001/IJPHM.2022.v13i1.3045","http://dx.doi.org/10.36001/IJPHM.2022.v13i1.3045")</f>
        <v>http://dx.doi.org/10.36001/IJPHM.2022.v13i1.3045</v>
      </c>
      <c r="S701" t="s">
        <v>2830</v>
      </c>
      <c r="AB701" s="1"/>
      <c r="AE701" t="s">
        <v>7653</v>
      </c>
      <c r="AF701" t="s">
        <v>5981</v>
      </c>
      <c r="AG701" t="s">
        <v>5988</v>
      </c>
    </row>
    <row r="702" spans="1:33" x14ac:dyDescent="0.3">
      <c r="A702" s="3">
        <v>849</v>
      </c>
      <c r="B702" s="3" t="s">
        <v>5992</v>
      </c>
      <c r="C702" t="s">
        <v>1755</v>
      </c>
      <c r="D702" t="s">
        <v>6239</v>
      </c>
      <c r="E702" t="s">
        <v>6502</v>
      </c>
      <c r="F702" t="s">
        <v>6657</v>
      </c>
      <c r="G702" s="1"/>
      <c r="H702">
        <v>2022</v>
      </c>
      <c r="K702">
        <v>61046</v>
      </c>
      <c r="L702">
        <v>61064</v>
      </c>
      <c r="M702" t="s">
        <v>7016</v>
      </c>
      <c r="N702" t="s">
        <v>148</v>
      </c>
      <c r="O702" t="s">
        <v>2830</v>
      </c>
      <c r="P702" t="s">
        <v>1759</v>
      </c>
      <c r="R702" t="str">
        <f>HYPERLINK("http://dx.doi.org/10.1109/ACCESS.2022.3181742","http://dx.doi.org/10.1109/ACCESS.2022.3181742")</f>
        <v>http://dx.doi.org/10.1109/ACCESS.2022.3181742</v>
      </c>
      <c r="S702" t="s">
        <v>7540</v>
      </c>
      <c r="AB702" s="1"/>
      <c r="AE702" t="s">
        <v>7618</v>
      </c>
      <c r="AF702" t="s">
        <v>5981</v>
      </c>
      <c r="AG702" t="s">
        <v>5988</v>
      </c>
    </row>
    <row r="703" spans="1:33" x14ac:dyDescent="0.3">
      <c r="A703" s="4">
        <v>850</v>
      </c>
      <c r="B703" s="6" t="s">
        <v>5992</v>
      </c>
      <c r="C703" t="s">
        <v>6072</v>
      </c>
      <c r="D703" t="s">
        <v>6315</v>
      </c>
      <c r="E703" t="s">
        <v>6567</v>
      </c>
      <c r="F703" t="s">
        <v>6798</v>
      </c>
      <c r="G703" s="1"/>
      <c r="H703">
        <v>2018</v>
      </c>
      <c r="K703">
        <v>321</v>
      </c>
      <c r="L703">
        <v>334</v>
      </c>
      <c r="M703" t="s">
        <v>7017</v>
      </c>
      <c r="N703" t="s">
        <v>2830</v>
      </c>
      <c r="O703" t="s">
        <v>7371</v>
      </c>
      <c r="P703" t="s">
        <v>2830</v>
      </c>
      <c r="R703" t="s">
        <v>2830</v>
      </c>
      <c r="S703" t="s">
        <v>2830</v>
      </c>
      <c r="AB703" s="1"/>
      <c r="AE703" t="s">
        <v>7649</v>
      </c>
      <c r="AF703" t="s">
        <v>7607</v>
      </c>
      <c r="AG703" t="s">
        <v>5988</v>
      </c>
    </row>
    <row r="704" spans="1:33" x14ac:dyDescent="0.3">
      <c r="A704" s="3">
        <v>851</v>
      </c>
      <c r="B704" s="3" t="s">
        <v>5992</v>
      </c>
      <c r="C704" t="s">
        <v>3201</v>
      </c>
      <c r="D704" t="s">
        <v>6316</v>
      </c>
      <c r="E704" t="s">
        <v>2830</v>
      </c>
      <c r="F704" t="s">
        <v>6799</v>
      </c>
      <c r="G704" s="1"/>
      <c r="H704">
        <v>2022</v>
      </c>
      <c r="K704">
        <v>602</v>
      </c>
      <c r="L704">
        <v>610</v>
      </c>
      <c r="M704" t="s">
        <v>7018</v>
      </c>
      <c r="N704" t="s">
        <v>7237</v>
      </c>
      <c r="O704" t="s">
        <v>2830</v>
      </c>
      <c r="P704" t="s">
        <v>5084</v>
      </c>
      <c r="R704" t="str">
        <f>HYPERLINK("http://dx.doi.org/10.1016/j.procs.2022.01.258","http://dx.doi.org/10.1016/j.procs.2022.01.258")</f>
        <v>http://dx.doi.org/10.1016/j.procs.2022.01.258</v>
      </c>
      <c r="S704" t="s">
        <v>7541</v>
      </c>
      <c r="AB704" s="1"/>
      <c r="AE704" t="s">
        <v>7619</v>
      </c>
      <c r="AF704" t="s">
        <v>7607</v>
      </c>
      <c r="AG704" t="s">
        <v>5988</v>
      </c>
    </row>
    <row r="705" spans="1:33" x14ac:dyDescent="0.3">
      <c r="A705" s="4">
        <v>852</v>
      </c>
      <c r="B705" s="6" t="s">
        <v>5992</v>
      </c>
      <c r="C705" t="s">
        <v>3207</v>
      </c>
      <c r="D705" t="s">
        <v>6317</v>
      </c>
      <c r="E705" t="s">
        <v>6568</v>
      </c>
      <c r="F705" t="s">
        <v>6800</v>
      </c>
      <c r="G705" s="1"/>
      <c r="H705">
        <v>2022</v>
      </c>
      <c r="K705" t="s">
        <v>2830</v>
      </c>
      <c r="L705" t="s">
        <v>2830</v>
      </c>
      <c r="M705" t="s">
        <v>7019</v>
      </c>
      <c r="N705" t="s">
        <v>7275</v>
      </c>
      <c r="O705" t="s">
        <v>2830</v>
      </c>
      <c r="P705" t="s">
        <v>5089</v>
      </c>
      <c r="R705" t="str">
        <f>HYPERLINK("http://dx.doi.org/10.1007/s10664-021-10063-9","http://dx.doi.org/10.1007/s10664-021-10063-9")</f>
        <v>http://dx.doi.org/10.1007/s10664-021-10063-9</v>
      </c>
      <c r="S705" t="s">
        <v>7542</v>
      </c>
      <c r="AB705" s="1"/>
      <c r="AE705" t="s">
        <v>7611</v>
      </c>
      <c r="AF705" t="s">
        <v>5981</v>
      </c>
      <c r="AG705" t="s">
        <v>5988</v>
      </c>
    </row>
    <row r="706" spans="1:33" x14ac:dyDescent="0.3">
      <c r="A706" s="3">
        <v>853</v>
      </c>
      <c r="B706" s="3" t="s">
        <v>5992</v>
      </c>
      <c r="C706" t="s">
        <v>3255</v>
      </c>
      <c r="D706" t="s">
        <v>6318</v>
      </c>
      <c r="E706" t="s">
        <v>6569</v>
      </c>
      <c r="F706" t="s">
        <v>6736</v>
      </c>
      <c r="G706" s="1"/>
      <c r="H706">
        <v>2020</v>
      </c>
      <c r="K706">
        <v>681</v>
      </c>
      <c r="L706">
        <v>697</v>
      </c>
      <c r="M706" t="s">
        <v>7020</v>
      </c>
      <c r="N706" t="s">
        <v>7239</v>
      </c>
      <c r="O706" t="s">
        <v>2830</v>
      </c>
      <c r="P706" t="s">
        <v>5118</v>
      </c>
      <c r="R706" t="str">
        <f>HYPERLINK("http://dx.doi.org/10.1016/j.future.2019.09.004","http://dx.doi.org/10.1016/j.future.2019.09.004")</f>
        <v>http://dx.doi.org/10.1016/j.future.2019.09.004</v>
      </c>
      <c r="S706" t="s">
        <v>7543</v>
      </c>
      <c r="AB706" s="1"/>
      <c r="AE706" t="s">
        <v>7614</v>
      </c>
      <c r="AF706" t="s">
        <v>5981</v>
      </c>
      <c r="AG706" t="s">
        <v>5988</v>
      </c>
    </row>
    <row r="707" spans="1:33" x14ac:dyDescent="0.3">
      <c r="A707" s="4">
        <v>854</v>
      </c>
      <c r="B707" s="6" t="s">
        <v>5992</v>
      </c>
      <c r="C707" t="s">
        <v>6073</v>
      </c>
      <c r="D707" t="s">
        <v>6319</v>
      </c>
      <c r="E707" t="s">
        <v>6570</v>
      </c>
      <c r="F707" t="s">
        <v>6801</v>
      </c>
      <c r="G707" s="1"/>
      <c r="H707">
        <v>2018</v>
      </c>
      <c r="K707">
        <v>60</v>
      </c>
      <c r="L707">
        <v>70</v>
      </c>
      <c r="M707" t="s">
        <v>7021</v>
      </c>
      <c r="N707" t="s">
        <v>2830</v>
      </c>
      <c r="O707" t="s">
        <v>7372</v>
      </c>
      <c r="P707" t="s">
        <v>5155</v>
      </c>
      <c r="R707" t="str">
        <f>HYPERLINK("http://dx.doi.org/10.1145/3236024.3236083","http://dx.doi.org/10.1145/3236024.3236083")</f>
        <v>http://dx.doi.org/10.1145/3236024.3236083</v>
      </c>
      <c r="S707" t="s">
        <v>7544</v>
      </c>
      <c r="AB707" s="1"/>
      <c r="AE707" t="s">
        <v>7621</v>
      </c>
      <c r="AF707" t="s">
        <v>7607</v>
      </c>
      <c r="AG707" t="s">
        <v>5988</v>
      </c>
    </row>
    <row r="708" spans="1:33" x14ac:dyDescent="0.3">
      <c r="A708" s="4">
        <v>856</v>
      </c>
      <c r="B708" s="6" t="s">
        <v>5992</v>
      </c>
      <c r="C708" t="s">
        <v>6075</v>
      </c>
      <c r="D708" t="s">
        <v>6321</v>
      </c>
      <c r="E708" t="s">
        <v>6572</v>
      </c>
      <c r="F708" t="s">
        <v>6803</v>
      </c>
      <c r="G708" s="1"/>
      <c r="H708">
        <v>2017</v>
      </c>
      <c r="K708">
        <v>358</v>
      </c>
      <c r="L708">
        <v>369</v>
      </c>
      <c r="M708" t="s">
        <v>7023</v>
      </c>
      <c r="N708" t="s">
        <v>7276</v>
      </c>
      <c r="O708" t="s">
        <v>2830</v>
      </c>
      <c r="P708" t="s">
        <v>7143</v>
      </c>
      <c r="R708" t="str">
        <f>HYPERLINK("http://dx.doi.org/10.1109/TASE.2016.2542186","http://dx.doi.org/10.1109/TASE.2016.2542186")</f>
        <v>http://dx.doi.org/10.1109/TASE.2016.2542186</v>
      </c>
      <c r="S708" t="s">
        <v>7545</v>
      </c>
      <c r="AB708" s="1"/>
      <c r="AE708" t="s">
        <v>7618</v>
      </c>
      <c r="AF708" t="s">
        <v>5981</v>
      </c>
      <c r="AG708" t="s">
        <v>5988</v>
      </c>
    </row>
    <row r="709" spans="1:33" x14ac:dyDescent="0.3">
      <c r="A709" s="3">
        <v>857</v>
      </c>
      <c r="B709" s="3" t="s">
        <v>5992</v>
      </c>
      <c r="C709" t="s">
        <v>6076</v>
      </c>
      <c r="D709" t="s">
        <v>6322</v>
      </c>
      <c r="E709" t="s">
        <v>6573</v>
      </c>
      <c r="F709" t="s">
        <v>6804</v>
      </c>
      <c r="G709" s="1"/>
      <c r="H709">
        <v>2016</v>
      </c>
      <c r="K709">
        <v>957</v>
      </c>
      <c r="L709">
        <v>970</v>
      </c>
      <c r="M709" t="s">
        <v>7024</v>
      </c>
      <c r="N709" t="s">
        <v>7277</v>
      </c>
      <c r="O709" t="s">
        <v>2830</v>
      </c>
      <c r="P709" t="s">
        <v>7144</v>
      </c>
      <c r="R709" t="str">
        <f>HYPERLINK("http://dx.doi.org/10.1093/jigpal/jzw056","http://dx.doi.org/10.1093/jigpal/jzw056")</f>
        <v>http://dx.doi.org/10.1093/jigpal/jzw056</v>
      </c>
      <c r="S709" t="s">
        <v>7546</v>
      </c>
      <c r="AB709" s="1"/>
      <c r="AE709" t="s">
        <v>7654</v>
      </c>
      <c r="AF709" t="s">
        <v>5981</v>
      </c>
      <c r="AG709" t="s">
        <v>5988</v>
      </c>
    </row>
    <row r="710" spans="1:33" x14ac:dyDescent="0.3">
      <c r="A710" s="4">
        <v>858</v>
      </c>
      <c r="B710" s="6" t="s">
        <v>5992</v>
      </c>
      <c r="C710" t="s">
        <v>6077</v>
      </c>
      <c r="D710" t="s">
        <v>6323</v>
      </c>
      <c r="E710" t="s">
        <v>2830</v>
      </c>
      <c r="F710" t="s">
        <v>6805</v>
      </c>
      <c r="G710" s="1"/>
      <c r="H710">
        <v>2013</v>
      </c>
      <c r="K710">
        <v>480</v>
      </c>
      <c r="L710">
        <v>485</v>
      </c>
      <c r="M710" t="s">
        <v>7025</v>
      </c>
      <c r="N710" t="s">
        <v>7278</v>
      </c>
      <c r="O710" t="s">
        <v>2830</v>
      </c>
      <c r="P710" t="s">
        <v>5207</v>
      </c>
      <c r="R710" t="str">
        <f>HYPERLINK("http://dx.doi.org/10.1016/j.procir.2013.09.082","http://dx.doi.org/10.1016/j.procir.2013.09.082")</f>
        <v>http://dx.doi.org/10.1016/j.procir.2013.09.082</v>
      </c>
      <c r="S710" t="s">
        <v>7547</v>
      </c>
      <c r="AB710" s="1"/>
      <c r="AE710" t="s">
        <v>7619</v>
      </c>
      <c r="AF710" t="s">
        <v>7607</v>
      </c>
      <c r="AG710" t="s">
        <v>5988</v>
      </c>
    </row>
    <row r="711" spans="1:33" x14ac:dyDescent="0.3">
      <c r="A711" s="3">
        <v>859</v>
      </c>
      <c r="B711" s="3" t="s">
        <v>5992</v>
      </c>
      <c r="C711" t="s">
        <v>6078</v>
      </c>
      <c r="D711" t="s">
        <v>6324</v>
      </c>
      <c r="E711" t="s">
        <v>6574</v>
      </c>
      <c r="F711" t="s">
        <v>6650</v>
      </c>
      <c r="G711" s="1"/>
      <c r="H711">
        <v>2021</v>
      </c>
      <c r="K711" t="s">
        <v>2830</v>
      </c>
      <c r="L711" t="s">
        <v>2830</v>
      </c>
      <c r="M711" t="s">
        <v>7026</v>
      </c>
      <c r="N711" t="s">
        <v>7196</v>
      </c>
      <c r="O711" t="s">
        <v>2830</v>
      </c>
      <c r="P711" t="s">
        <v>7145</v>
      </c>
      <c r="R711" t="str">
        <f>HYPERLINK("http://dx.doi.org/10.1016/j.cose.2020.102152","http://dx.doi.org/10.1016/j.cose.2020.102152")</f>
        <v>http://dx.doi.org/10.1016/j.cose.2020.102152</v>
      </c>
      <c r="S711" t="s">
        <v>7548</v>
      </c>
      <c r="AB711" s="1"/>
      <c r="AE711" t="s">
        <v>7616</v>
      </c>
      <c r="AF711" t="s">
        <v>5981</v>
      </c>
      <c r="AG711" t="s">
        <v>5988</v>
      </c>
    </row>
    <row r="712" spans="1:33" x14ac:dyDescent="0.3">
      <c r="A712" s="4">
        <v>860</v>
      </c>
      <c r="B712" s="6" t="s">
        <v>5992</v>
      </c>
      <c r="C712" t="s">
        <v>6079</v>
      </c>
      <c r="D712" t="s">
        <v>6325</v>
      </c>
      <c r="E712" t="s">
        <v>6575</v>
      </c>
      <c r="F712" t="s">
        <v>6806</v>
      </c>
      <c r="G712" s="1"/>
      <c r="H712">
        <v>2015</v>
      </c>
      <c r="K712">
        <v>217</v>
      </c>
      <c r="L712">
        <v>223</v>
      </c>
      <c r="M712" t="s">
        <v>961</v>
      </c>
      <c r="N712" t="s">
        <v>2830</v>
      </c>
      <c r="O712" t="s">
        <v>962</v>
      </c>
      <c r="P712" t="s">
        <v>2830</v>
      </c>
      <c r="R712" t="s">
        <v>2830</v>
      </c>
      <c r="S712" t="s">
        <v>7549</v>
      </c>
      <c r="AB712" s="1"/>
      <c r="AE712" t="s">
        <v>43</v>
      </c>
      <c r="AF712" t="s">
        <v>7607</v>
      </c>
      <c r="AG712" t="s">
        <v>5988</v>
      </c>
    </row>
    <row r="713" spans="1:33" x14ac:dyDescent="0.3">
      <c r="A713" s="3">
        <v>861</v>
      </c>
      <c r="B713" s="3" t="s">
        <v>5992</v>
      </c>
      <c r="C713" t="s">
        <v>1364</v>
      </c>
      <c r="D713" t="s">
        <v>6326</v>
      </c>
      <c r="E713" t="s">
        <v>6576</v>
      </c>
      <c r="F713" t="s">
        <v>6807</v>
      </c>
      <c r="G713" s="1"/>
      <c r="H713">
        <v>2013</v>
      </c>
      <c r="K713">
        <v>536</v>
      </c>
      <c r="L713">
        <v>539</v>
      </c>
      <c r="M713" t="s">
        <v>1368</v>
      </c>
      <c r="N713" t="s">
        <v>1369</v>
      </c>
      <c r="O713" t="s">
        <v>2830</v>
      </c>
      <c r="P713" t="s">
        <v>2830</v>
      </c>
      <c r="R713" t="s">
        <v>2830</v>
      </c>
      <c r="S713" t="s">
        <v>7550</v>
      </c>
      <c r="AB713" s="1"/>
      <c r="AE713" t="s">
        <v>43</v>
      </c>
      <c r="AF713" t="s">
        <v>7607</v>
      </c>
      <c r="AG713" t="s">
        <v>5988</v>
      </c>
    </row>
    <row r="714" spans="1:33" x14ac:dyDescent="0.3">
      <c r="A714" s="3">
        <v>863</v>
      </c>
      <c r="B714" s="3" t="s">
        <v>5992</v>
      </c>
      <c r="C714" t="s">
        <v>6081</v>
      </c>
      <c r="D714" t="s">
        <v>6328</v>
      </c>
      <c r="E714" t="s">
        <v>6578</v>
      </c>
      <c r="F714" t="s">
        <v>6809</v>
      </c>
      <c r="G714" s="1"/>
      <c r="H714">
        <v>2021</v>
      </c>
      <c r="K714" t="s">
        <v>2830</v>
      </c>
      <c r="L714" t="s">
        <v>2830</v>
      </c>
      <c r="M714" t="s">
        <v>7028</v>
      </c>
      <c r="N714" t="s">
        <v>7279</v>
      </c>
      <c r="O714" t="s">
        <v>2830</v>
      </c>
      <c r="P714" t="s">
        <v>7146</v>
      </c>
      <c r="R714" t="str">
        <f>HYPERLINK("http://dx.doi.org/10.1016/j.dss.2020.113422","http://dx.doi.org/10.1016/j.dss.2020.113422")</f>
        <v>http://dx.doi.org/10.1016/j.dss.2020.113422</v>
      </c>
      <c r="S714" t="s">
        <v>7552</v>
      </c>
      <c r="AB714" s="1"/>
      <c r="AE714" t="s">
        <v>7614</v>
      </c>
      <c r="AF714" t="s">
        <v>5981</v>
      </c>
      <c r="AG714" t="s">
        <v>5988</v>
      </c>
    </row>
    <row r="715" spans="1:33" x14ac:dyDescent="0.3">
      <c r="A715" s="4">
        <v>864</v>
      </c>
      <c r="B715" s="6" t="s">
        <v>5992</v>
      </c>
      <c r="C715" t="s">
        <v>1731</v>
      </c>
      <c r="D715" t="s">
        <v>6329</v>
      </c>
      <c r="E715" t="s">
        <v>6579</v>
      </c>
      <c r="F715" t="s">
        <v>6810</v>
      </c>
      <c r="G715" s="1"/>
      <c r="H715">
        <v>2018</v>
      </c>
      <c r="K715">
        <v>1131</v>
      </c>
      <c r="L715">
        <v>1138</v>
      </c>
      <c r="M715" t="s">
        <v>1735</v>
      </c>
      <c r="N715" t="s">
        <v>2830</v>
      </c>
      <c r="O715" t="s">
        <v>1737</v>
      </c>
      <c r="P715" t="s">
        <v>2830</v>
      </c>
      <c r="R715" t="s">
        <v>2830</v>
      </c>
      <c r="S715" t="s">
        <v>7553</v>
      </c>
      <c r="AB715" s="1"/>
      <c r="AE715" t="s">
        <v>43</v>
      </c>
      <c r="AF715" t="s">
        <v>7607</v>
      </c>
      <c r="AG715" t="s">
        <v>5988</v>
      </c>
    </row>
    <row r="716" spans="1:33" x14ac:dyDescent="0.3">
      <c r="A716" s="3">
        <v>865</v>
      </c>
      <c r="B716" s="3" t="s">
        <v>5992</v>
      </c>
      <c r="C716" t="s">
        <v>6082</v>
      </c>
      <c r="D716" t="s">
        <v>6330</v>
      </c>
      <c r="E716" t="s">
        <v>6580</v>
      </c>
      <c r="F716" t="s">
        <v>6657</v>
      </c>
      <c r="G716" s="1"/>
      <c r="H716">
        <v>2021</v>
      </c>
      <c r="K716">
        <v>57542</v>
      </c>
      <c r="L716">
        <v>57564</v>
      </c>
      <c r="M716" t="s">
        <v>7029</v>
      </c>
      <c r="N716" t="s">
        <v>148</v>
      </c>
      <c r="O716" t="s">
        <v>2830</v>
      </c>
      <c r="P716" t="s">
        <v>7147</v>
      </c>
      <c r="R716" t="str">
        <f>HYPERLINK("http://dx.doi.org/10.1109/ACCESS.2021.3071263","http://dx.doi.org/10.1109/ACCESS.2021.3071263")</f>
        <v>http://dx.doi.org/10.1109/ACCESS.2021.3071263</v>
      </c>
      <c r="S716" t="s">
        <v>7554</v>
      </c>
      <c r="AB716" s="1"/>
      <c r="AE716" t="s">
        <v>7618</v>
      </c>
      <c r="AF716" t="s">
        <v>5981</v>
      </c>
      <c r="AG716" t="s">
        <v>5988</v>
      </c>
    </row>
    <row r="717" spans="1:33" x14ac:dyDescent="0.3">
      <c r="A717" s="3">
        <v>867</v>
      </c>
      <c r="B717" s="3" t="s">
        <v>5992</v>
      </c>
      <c r="C717" t="s">
        <v>3356</v>
      </c>
      <c r="D717" t="s">
        <v>6332</v>
      </c>
      <c r="E717" t="s">
        <v>6581</v>
      </c>
      <c r="F717" t="s">
        <v>6812</v>
      </c>
      <c r="G717" s="1"/>
      <c r="H717">
        <v>2016</v>
      </c>
      <c r="K717">
        <v>103</v>
      </c>
      <c r="L717">
        <v>108</v>
      </c>
      <c r="M717" t="s">
        <v>7031</v>
      </c>
      <c r="N717" t="s">
        <v>7280</v>
      </c>
      <c r="O717" t="s">
        <v>2830</v>
      </c>
      <c r="P717" t="s">
        <v>5184</v>
      </c>
      <c r="R717" t="str">
        <f>HYPERLINK("http://dx.doi.org/10.1016/j.foodres.2016.07.002","http://dx.doi.org/10.1016/j.foodres.2016.07.002")</f>
        <v>http://dx.doi.org/10.1016/j.foodres.2016.07.002</v>
      </c>
      <c r="S717" t="s">
        <v>7556</v>
      </c>
      <c r="AB717" s="1"/>
      <c r="AE717" t="s">
        <v>7614</v>
      </c>
      <c r="AF717" t="s">
        <v>5981</v>
      </c>
      <c r="AG717" t="s">
        <v>5988</v>
      </c>
    </row>
    <row r="718" spans="1:33" x14ac:dyDescent="0.3">
      <c r="A718" s="4">
        <v>868</v>
      </c>
      <c r="B718" s="6" t="s">
        <v>5992</v>
      </c>
      <c r="C718" t="s">
        <v>6083</v>
      </c>
      <c r="D718" t="s">
        <v>6333</v>
      </c>
      <c r="E718" t="s">
        <v>6582</v>
      </c>
      <c r="F718" t="s">
        <v>6813</v>
      </c>
      <c r="G718" s="1"/>
      <c r="H718">
        <v>2012</v>
      </c>
      <c r="K718" t="s">
        <v>2830</v>
      </c>
      <c r="L718" t="s">
        <v>2830</v>
      </c>
      <c r="M718" t="s">
        <v>7032</v>
      </c>
      <c r="N718" t="s">
        <v>7281</v>
      </c>
      <c r="O718" t="s">
        <v>2830</v>
      </c>
      <c r="P718" t="s">
        <v>5210</v>
      </c>
      <c r="R718" t="str">
        <f>HYPERLINK("http://dx.doi.org/10.1145/2110356.2110360","http://dx.doi.org/10.1145/2110356.2110360")</f>
        <v>http://dx.doi.org/10.1145/2110356.2110360</v>
      </c>
      <c r="S718" t="s">
        <v>7557</v>
      </c>
      <c r="AB718" s="1"/>
      <c r="AE718" t="s">
        <v>7621</v>
      </c>
      <c r="AF718" t="s">
        <v>5981</v>
      </c>
      <c r="AG718" t="s">
        <v>5988</v>
      </c>
    </row>
    <row r="719" spans="1:33" x14ac:dyDescent="0.3">
      <c r="A719" s="4">
        <v>870</v>
      </c>
      <c r="B719" s="6" t="s">
        <v>5992</v>
      </c>
      <c r="C719" t="s">
        <v>1983</v>
      </c>
      <c r="D719" t="s">
        <v>6335</v>
      </c>
      <c r="E719" t="s">
        <v>6584</v>
      </c>
      <c r="F719" t="s">
        <v>6815</v>
      </c>
      <c r="G719" s="1"/>
      <c r="H719">
        <v>2022</v>
      </c>
      <c r="K719">
        <v>969</v>
      </c>
      <c r="L719">
        <v>974</v>
      </c>
      <c r="M719" t="s">
        <v>7034</v>
      </c>
      <c r="N719" t="s">
        <v>1988</v>
      </c>
      <c r="O719" t="s">
        <v>1989</v>
      </c>
      <c r="P719" t="s">
        <v>1990</v>
      </c>
      <c r="R719" t="str">
        <f>HYPERLINK("http://dx.doi.org/10.1109/EDUCON52537.2022.9766709","http://dx.doi.org/10.1109/EDUCON52537.2022.9766709")</f>
        <v>http://dx.doi.org/10.1109/EDUCON52537.2022.9766709</v>
      </c>
      <c r="S719" t="s">
        <v>7559</v>
      </c>
      <c r="AB719" s="1"/>
      <c r="AE719" t="s">
        <v>43</v>
      </c>
      <c r="AF719" t="s">
        <v>7607</v>
      </c>
      <c r="AG719" t="s">
        <v>5988</v>
      </c>
    </row>
    <row r="720" spans="1:33" x14ac:dyDescent="0.3">
      <c r="A720" s="3">
        <v>871</v>
      </c>
      <c r="B720" s="3" t="s">
        <v>5992</v>
      </c>
      <c r="C720" t="s">
        <v>6084</v>
      </c>
      <c r="D720" t="s">
        <v>6336</v>
      </c>
      <c r="E720" t="s">
        <v>6585</v>
      </c>
      <c r="F720" t="s">
        <v>6816</v>
      </c>
      <c r="G720" s="1"/>
      <c r="H720">
        <v>2021</v>
      </c>
      <c r="K720">
        <v>364</v>
      </c>
      <c r="L720">
        <v>379</v>
      </c>
      <c r="M720" t="s">
        <v>7035</v>
      </c>
      <c r="N720" t="s">
        <v>7282</v>
      </c>
      <c r="O720" t="s">
        <v>2830</v>
      </c>
      <c r="P720" t="s">
        <v>7148</v>
      </c>
      <c r="R720" t="str">
        <f>HYPERLINK("http://dx.doi.org/10.15507/2658-4123.031.202103.364-379","http://dx.doi.org/10.15507/2658-4123.031.202103.364-379")</f>
        <v>http://dx.doi.org/10.15507/2658-4123.031.202103.364-379</v>
      </c>
      <c r="S720" t="s">
        <v>7560</v>
      </c>
      <c r="AB720" s="1"/>
      <c r="AE720" t="s">
        <v>7657</v>
      </c>
      <c r="AF720" t="s">
        <v>5981</v>
      </c>
      <c r="AG720" t="s">
        <v>5990</v>
      </c>
    </row>
    <row r="721" spans="1:33" x14ac:dyDescent="0.3">
      <c r="A721" s="4">
        <v>872</v>
      </c>
      <c r="B721" s="6" t="s">
        <v>5992</v>
      </c>
      <c r="C721" t="s">
        <v>3241</v>
      </c>
      <c r="D721" t="s">
        <v>6337</v>
      </c>
      <c r="E721" t="s">
        <v>6586</v>
      </c>
      <c r="F721" t="s">
        <v>6817</v>
      </c>
      <c r="G721" s="1"/>
      <c r="H721">
        <v>2021</v>
      </c>
      <c r="K721">
        <v>623</v>
      </c>
      <c r="L721">
        <v>629</v>
      </c>
      <c r="M721" t="s">
        <v>7036</v>
      </c>
      <c r="N721" t="s">
        <v>7245</v>
      </c>
      <c r="O721" t="s">
        <v>7376</v>
      </c>
      <c r="P721" t="s">
        <v>5112</v>
      </c>
      <c r="R721" t="str">
        <f>HYPERLINK("http://dx.doi.org/10.1007/978-3-030-75018-3_45","http://dx.doi.org/10.1007/978-3-030-75018-3_45")</f>
        <v>http://dx.doi.org/10.1007/978-3-030-75018-3_45</v>
      </c>
      <c r="S721" t="s">
        <v>7561</v>
      </c>
      <c r="AB721" s="1"/>
      <c r="AE721" t="s">
        <v>7615</v>
      </c>
      <c r="AF721" t="s">
        <v>7607</v>
      </c>
      <c r="AG721" t="s">
        <v>5988</v>
      </c>
    </row>
    <row r="722" spans="1:33" x14ac:dyDescent="0.3">
      <c r="A722" s="4">
        <v>874</v>
      </c>
      <c r="B722" s="6" t="s">
        <v>5992</v>
      </c>
      <c r="C722" t="s">
        <v>6085</v>
      </c>
      <c r="D722" t="s">
        <v>6339</v>
      </c>
      <c r="E722" t="s">
        <v>6587</v>
      </c>
      <c r="F722" t="s">
        <v>6791</v>
      </c>
      <c r="G722" s="1"/>
      <c r="H722">
        <v>2017</v>
      </c>
      <c r="K722">
        <v>893</v>
      </c>
      <c r="L722">
        <v>913</v>
      </c>
      <c r="M722" t="s">
        <v>7038</v>
      </c>
      <c r="N722" t="s">
        <v>7268</v>
      </c>
      <c r="O722" t="s">
        <v>2830</v>
      </c>
      <c r="P722" t="s">
        <v>7149</v>
      </c>
      <c r="R722" t="str">
        <f>HYPERLINK("http://dx.doi.org/10.1109/TR.2017.2693821","http://dx.doi.org/10.1109/TR.2017.2693821")</f>
        <v>http://dx.doi.org/10.1109/TR.2017.2693821</v>
      </c>
      <c r="S722" t="s">
        <v>7563</v>
      </c>
      <c r="AB722" s="1"/>
      <c r="AE722" t="s">
        <v>7618</v>
      </c>
      <c r="AF722" t="s">
        <v>5981</v>
      </c>
      <c r="AG722" t="s">
        <v>5988</v>
      </c>
    </row>
    <row r="723" spans="1:33" x14ac:dyDescent="0.3">
      <c r="A723" s="3">
        <v>877</v>
      </c>
      <c r="B723" s="3" t="s">
        <v>5992</v>
      </c>
      <c r="C723" t="s">
        <v>6086</v>
      </c>
      <c r="D723" t="s">
        <v>6342</v>
      </c>
      <c r="E723" t="s">
        <v>6589</v>
      </c>
      <c r="F723" t="s">
        <v>6821</v>
      </c>
      <c r="G723" s="1"/>
      <c r="H723" t="s">
        <v>2830</v>
      </c>
      <c r="K723" t="s">
        <v>2830</v>
      </c>
      <c r="L723" t="s">
        <v>2830</v>
      </c>
      <c r="M723" t="s">
        <v>7040</v>
      </c>
      <c r="N723" t="s">
        <v>7284</v>
      </c>
      <c r="O723" t="s">
        <v>2830</v>
      </c>
      <c r="P723" t="s">
        <v>7150</v>
      </c>
      <c r="R723" t="str">
        <f>HYPERLINK("http://dx.doi.org/10.1002/dac.5296","http://dx.doi.org/10.1002/dac.5296")</f>
        <v>http://dx.doi.org/10.1002/dac.5296</v>
      </c>
      <c r="S723" t="s">
        <v>7564</v>
      </c>
      <c r="AB723" s="1"/>
      <c r="AE723" t="s">
        <v>7626</v>
      </c>
      <c r="AF723" t="s">
        <v>7608</v>
      </c>
      <c r="AG723" t="s">
        <v>5988</v>
      </c>
    </row>
    <row r="724" spans="1:33" x14ac:dyDescent="0.3">
      <c r="A724" s="4">
        <v>878</v>
      </c>
      <c r="B724" s="6" t="s">
        <v>5992</v>
      </c>
      <c r="C724" t="s">
        <v>6087</v>
      </c>
      <c r="D724" t="s">
        <v>6343</v>
      </c>
      <c r="E724" t="s">
        <v>2830</v>
      </c>
      <c r="F724" t="s">
        <v>6822</v>
      </c>
      <c r="G724" s="1"/>
      <c r="H724">
        <v>2018</v>
      </c>
      <c r="K724" t="s">
        <v>2830</v>
      </c>
      <c r="L724" t="s">
        <v>2830</v>
      </c>
      <c r="M724" t="s">
        <v>7041</v>
      </c>
      <c r="N724" t="s">
        <v>7285</v>
      </c>
      <c r="O724" t="s">
        <v>7377</v>
      </c>
      <c r="P724" t="s">
        <v>7151</v>
      </c>
      <c r="R724" t="str">
        <f>HYPERLINK("http://dx.doi.org/10.1063/1.5039117","http://dx.doi.org/10.1063/1.5039117")</f>
        <v>http://dx.doi.org/10.1063/1.5039117</v>
      </c>
      <c r="S724" t="s">
        <v>7565</v>
      </c>
      <c r="AB724" s="1"/>
      <c r="AE724" t="s">
        <v>7651</v>
      </c>
      <c r="AF724" t="s">
        <v>7607</v>
      </c>
      <c r="AG724" t="s">
        <v>5988</v>
      </c>
    </row>
    <row r="725" spans="1:33" x14ac:dyDescent="0.3">
      <c r="A725" s="3">
        <v>879</v>
      </c>
      <c r="B725" s="3" t="s">
        <v>5992</v>
      </c>
      <c r="C725" t="s">
        <v>6088</v>
      </c>
      <c r="D725" t="s">
        <v>6344</v>
      </c>
      <c r="E725" t="s">
        <v>6590</v>
      </c>
      <c r="F725" t="s">
        <v>6823</v>
      </c>
      <c r="G725" s="1"/>
      <c r="H725">
        <v>2022</v>
      </c>
      <c r="K725" t="s">
        <v>2830</v>
      </c>
      <c r="L725" t="s">
        <v>2830</v>
      </c>
      <c r="M725" t="s">
        <v>7042</v>
      </c>
      <c r="N725" t="s">
        <v>7286</v>
      </c>
      <c r="O725" t="s">
        <v>2830</v>
      </c>
      <c r="P725" t="s">
        <v>7152</v>
      </c>
      <c r="R725" t="str">
        <f>HYPERLINK("http://dx.doi.org/10.1016/j.addma.2022.103007","http://dx.doi.org/10.1016/j.addma.2022.103007")</f>
        <v>http://dx.doi.org/10.1016/j.addma.2022.103007</v>
      </c>
      <c r="S725" t="s">
        <v>7566</v>
      </c>
      <c r="AB725" s="1"/>
      <c r="AE725" t="s">
        <v>7614</v>
      </c>
      <c r="AF725" t="s">
        <v>5981</v>
      </c>
      <c r="AG725" t="s">
        <v>5988</v>
      </c>
    </row>
    <row r="726" spans="1:33" x14ac:dyDescent="0.3">
      <c r="A726" s="4">
        <v>880</v>
      </c>
      <c r="B726" s="6" t="s">
        <v>5992</v>
      </c>
      <c r="C726" t="s">
        <v>6089</v>
      </c>
      <c r="D726" t="s">
        <v>6345</v>
      </c>
      <c r="E726" t="s">
        <v>6591</v>
      </c>
      <c r="F726" t="s">
        <v>6824</v>
      </c>
      <c r="G726" s="1"/>
      <c r="H726">
        <v>2022</v>
      </c>
      <c r="K726">
        <v>181</v>
      </c>
      <c r="L726">
        <v>204</v>
      </c>
      <c r="M726" t="s">
        <v>7043</v>
      </c>
      <c r="N726" t="s">
        <v>7287</v>
      </c>
      <c r="O726" t="s">
        <v>2830</v>
      </c>
      <c r="P726" t="s">
        <v>7153</v>
      </c>
      <c r="R726" t="str">
        <f>HYPERLINK("http://dx.doi.org/10.1080/17452759.2022.2028380","http://dx.doi.org/10.1080/17452759.2022.2028380")</f>
        <v>http://dx.doi.org/10.1080/17452759.2022.2028380</v>
      </c>
      <c r="S726" t="s">
        <v>7567</v>
      </c>
      <c r="AB726" s="1"/>
      <c r="AE726" t="s">
        <v>7658</v>
      </c>
      <c r="AF726" t="s">
        <v>5981</v>
      </c>
      <c r="AG726" t="s">
        <v>5988</v>
      </c>
    </row>
    <row r="727" spans="1:33" x14ac:dyDescent="0.3">
      <c r="A727" s="3">
        <v>881</v>
      </c>
      <c r="B727" s="3" t="s">
        <v>5992</v>
      </c>
      <c r="C727" t="s">
        <v>6090</v>
      </c>
      <c r="D727" t="s">
        <v>6346</v>
      </c>
      <c r="E727" t="s">
        <v>6592</v>
      </c>
      <c r="F727" t="s">
        <v>6825</v>
      </c>
      <c r="G727" s="1"/>
      <c r="H727" t="s">
        <v>2830</v>
      </c>
      <c r="K727" t="s">
        <v>2830</v>
      </c>
      <c r="L727" t="s">
        <v>2830</v>
      </c>
      <c r="M727" t="s">
        <v>7044</v>
      </c>
      <c r="N727" t="s">
        <v>7288</v>
      </c>
      <c r="O727" t="s">
        <v>2830</v>
      </c>
      <c r="P727" t="s">
        <v>7154</v>
      </c>
      <c r="R727" t="str">
        <f>HYPERLINK("http://dx.doi.org/10.1002/cjce.24701","http://dx.doi.org/10.1002/cjce.24701")</f>
        <v>http://dx.doi.org/10.1002/cjce.24701</v>
      </c>
      <c r="S727" t="s">
        <v>7568</v>
      </c>
      <c r="AB727" s="1"/>
      <c r="AE727" t="s">
        <v>7626</v>
      </c>
      <c r="AF727" t="s">
        <v>7608</v>
      </c>
      <c r="AG727" t="s">
        <v>5988</v>
      </c>
    </row>
    <row r="728" spans="1:33" x14ac:dyDescent="0.3">
      <c r="A728" s="4">
        <v>882</v>
      </c>
      <c r="B728" s="6" t="s">
        <v>5992</v>
      </c>
      <c r="C728" t="s">
        <v>6091</v>
      </c>
      <c r="D728" t="s">
        <v>6347</v>
      </c>
      <c r="E728" t="s">
        <v>6593</v>
      </c>
      <c r="F728" t="s">
        <v>6826</v>
      </c>
      <c r="G728" s="1"/>
      <c r="H728">
        <v>2021</v>
      </c>
      <c r="K728">
        <v>7480</v>
      </c>
      <c r="L728">
        <v>7488</v>
      </c>
      <c r="M728" t="s">
        <v>7045</v>
      </c>
      <c r="N728" t="s">
        <v>7289</v>
      </c>
      <c r="O728" t="s">
        <v>2830</v>
      </c>
      <c r="P728" t="s">
        <v>7155</v>
      </c>
      <c r="R728" t="str">
        <f>HYPERLINK("http://dx.doi.org/10.3168/jds.2020-19808","http://dx.doi.org/10.3168/jds.2020-19808")</f>
        <v>http://dx.doi.org/10.3168/jds.2020-19808</v>
      </c>
      <c r="S728" t="s">
        <v>7569</v>
      </c>
      <c r="AB728" s="1"/>
      <c r="AE728" t="s">
        <v>7613</v>
      </c>
      <c r="AF728" t="s">
        <v>5981</v>
      </c>
      <c r="AG728" t="s">
        <v>5988</v>
      </c>
    </row>
    <row r="729" spans="1:33" x14ac:dyDescent="0.3">
      <c r="A729" s="3">
        <v>883</v>
      </c>
      <c r="B729" s="3" t="s">
        <v>5992</v>
      </c>
      <c r="C729" t="s">
        <v>6092</v>
      </c>
      <c r="D729" t="s">
        <v>6348</v>
      </c>
      <c r="E729" t="s">
        <v>6594</v>
      </c>
      <c r="F729" t="s">
        <v>6827</v>
      </c>
      <c r="G729" s="1"/>
      <c r="H729">
        <v>2022</v>
      </c>
      <c r="K729" t="s">
        <v>2830</v>
      </c>
      <c r="L729" t="s">
        <v>2830</v>
      </c>
      <c r="M729" t="s">
        <v>7046</v>
      </c>
      <c r="N729" t="s">
        <v>7290</v>
      </c>
      <c r="O729" t="s">
        <v>2830</v>
      </c>
      <c r="P729" t="s">
        <v>7156</v>
      </c>
      <c r="R729" t="str">
        <f>HYPERLINK("http://dx.doi.org/10.1016/j.measurement.2022.110939","http://dx.doi.org/10.1016/j.measurement.2022.110939")</f>
        <v>http://dx.doi.org/10.1016/j.measurement.2022.110939</v>
      </c>
      <c r="S729" t="s">
        <v>7570</v>
      </c>
      <c r="AB729" s="1"/>
      <c r="AE729" t="s">
        <v>7625</v>
      </c>
      <c r="AF729" t="s">
        <v>5985</v>
      </c>
      <c r="AG729" t="s">
        <v>5988</v>
      </c>
    </row>
    <row r="730" spans="1:33" x14ac:dyDescent="0.3">
      <c r="A730" s="4">
        <v>884</v>
      </c>
      <c r="B730" s="6" t="s">
        <v>5992</v>
      </c>
      <c r="C730" t="s">
        <v>1660</v>
      </c>
      <c r="D730" t="s">
        <v>6349</v>
      </c>
      <c r="E730" t="s">
        <v>6595</v>
      </c>
      <c r="F730" t="s">
        <v>6657</v>
      </c>
      <c r="G730" s="1"/>
      <c r="H730">
        <v>2021</v>
      </c>
      <c r="K730">
        <v>117140</v>
      </c>
      <c r="L730">
        <v>117152</v>
      </c>
      <c r="M730" t="s">
        <v>1663</v>
      </c>
      <c r="N730" t="s">
        <v>148</v>
      </c>
      <c r="O730" t="s">
        <v>2830</v>
      </c>
      <c r="P730" t="s">
        <v>1664</v>
      </c>
      <c r="R730" t="str">
        <f>HYPERLINK("http://dx.doi.org/10.1109/ACCESS.2021.3106791","http://dx.doi.org/10.1109/ACCESS.2021.3106791")</f>
        <v>http://dx.doi.org/10.1109/ACCESS.2021.3106791</v>
      </c>
      <c r="S730" t="s">
        <v>7571</v>
      </c>
      <c r="AB730" s="1"/>
      <c r="AE730" t="s">
        <v>7618</v>
      </c>
      <c r="AF730" t="s">
        <v>5981</v>
      </c>
      <c r="AG730" t="s">
        <v>5988</v>
      </c>
    </row>
    <row r="731" spans="1:33" x14ac:dyDescent="0.3">
      <c r="A731" s="3">
        <v>885</v>
      </c>
      <c r="B731" s="3" t="s">
        <v>5992</v>
      </c>
      <c r="C731" t="s">
        <v>3216</v>
      </c>
      <c r="D731" t="s">
        <v>6350</v>
      </c>
      <c r="E731" t="s">
        <v>6596</v>
      </c>
      <c r="F731" t="s">
        <v>6828</v>
      </c>
      <c r="G731" s="1"/>
      <c r="H731">
        <v>2021</v>
      </c>
      <c r="K731">
        <v>326</v>
      </c>
      <c r="L731">
        <v>341</v>
      </c>
      <c r="M731" t="s">
        <v>7047</v>
      </c>
      <c r="N731" t="s">
        <v>7291</v>
      </c>
      <c r="O731" t="s">
        <v>2830</v>
      </c>
      <c r="P731" t="s">
        <v>5096</v>
      </c>
      <c r="R731" t="str">
        <f>HYPERLINK("http://dx.doi.org/10.1177/0739456X18791716","http://dx.doi.org/10.1177/0739456X18791716")</f>
        <v>http://dx.doi.org/10.1177/0739456X18791716</v>
      </c>
      <c r="S731" t="s">
        <v>7572</v>
      </c>
      <c r="AB731" s="1"/>
      <c r="AE731" t="s">
        <v>7659</v>
      </c>
      <c r="AF731" t="s">
        <v>5981</v>
      </c>
      <c r="AG731" t="s">
        <v>5988</v>
      </c>
    </row>
    <row r="732" spans="1:33" x14ac:dyDescent="0.3">
      <c r="A732" s="4">
        <v>886</v>
      </c>
      <c r="B732" s="6" t="s">
        <v>5992</v>
      </c>
      <c r="C732" t="s">
        <v>3388</v>
      </c>
      <c r="D732" t="s">
        <v>6351</v>
      </c>
      <c r="E732" t="s">
        <v>6597</v>
      </c>
      <c r="F732" t="s">
        <v>6829</v>
      </c>
      <c r="G732" s="1"/>
      <c r="H732">
        <v>2013</v>
      </c>
      <c r="K732" t="s">
        <v>7098</v>
      </c>
      <c r="L732" t="s">
        <v>7101</v>
      </c>
      <c r="M732" t="s">
        <v>7048</v>
      </c>
      <c r="N732" t="s">
        <v>7292</v>
      </c>
      <c r="O732" t="s">
        <v>2830</v>
      </c>
      <c r="P732" t="s">
        <v>5200</v>
      </c>
      <c r="R732" t="str">
        <f>HYPERLINK("http://dx.doi.org/10.1111/hae.12170","http://dx.doi.org/10.1111/hae.12170")</f>
        <v>http://dx.doi.org/10.1111/hae.12170</v>
      </c>
      <c r="S732" t="s">
        <v>7573</v>
      </c>
      <c r="AB732" s="1"/>
      <c r="AE732" t="s">
        <v>7632</v>
      </c>
      <c r="AF732" t="s">
        <v>5981</v>
      </c>
      <c r="AG732" t="s">
        <v>5988</v>
      </c>
    </row>
    <row r="733" spans="1:33" x14ac:dyDescent="0.3">
      <c r="A733" s="3">
        <v>887</v>
      </c>
      <c r="B733" s="3" t="s">
        <v>5992</v>
      </c>
      <c r="C733" t="s">
        <v>6093</v>
      </c>
      <c r="D733" t="s">
        <v>6352</v>
      </c>
      <c r="E733" t="s">
        <v>6598</v>
      </c>
      <c r="F733" t="s">
        <v>6830</v>
      </c>
      <c r="G733" s="1"/>
      <c r="H733">
        <v>2013</v>
      </c>
      <c r="K733">
        <v>413</v>
      </c>
      <c r="L733">
        <v>424</v>
      </c>
      <c r="M733" t="s">
        <v>7049</v>
      </c>
      <c r="N733" t="s">
        <v>7293</v>
      </c>
      <c r="O733" t="s">
        <v>2830</v>
      </c>
      <c r="P733" t="s">
        <v>7157</v>
      </c>
      <c r="R733" t="str">
        <f>HYPERLINK("http://dx.doi.org/10.1007/s10126-013-9493-4","http://dx.doi.org/10.1007/s10126-013-9493-4")</f>
        <v>http://dx.doi.org/10.1007/s10126-013-9493-4</v>
      </c>
      <c r="S733" t="s">
        <v>7574</v>
      </c>
      <c r="AB733" s="1"/>
      <c r="AE733" t="s">
        <v>7611</v>
      </c>
      <c r="AF733" t="s">
        <v>5981</v>
      </c>
      <c r="AG733" t="s">
        <v>5988</v>
      </c>
    </row>
    <row r="734" spans="1:33" x14ac:dyDescent="0.3">
      <c r="A734" s="4">
        <v>888</v>
      </c>
      <c r="B734" s="6" t="s">
        <v>5992</v>
      </c>
      <c r="C734" t="s">
        <v>1744</v>
      </c>
      <c r="D734" t="s">
        <v>6353</v>
      </c>
      <c r="E734" t="s">
        <v>6599</v>
      </c>
      <c r="F734" t="s">
        <v>6831</v>
      </c>
      <c r="G734" s="1"/>
      <c r="H734">
        <v>2021</v>
      </c>
      <c r="K734">
        <v>82</v>
      </c>
      <c r="L734">
        <v>86</v>
      </c>
      <c r="M734" t="s">
        <v>7050</v>
      </c>
      <c r="N734" t="s">
        <v>2830</v>
      </c>
      <c r="O734" t="s">
        <v>1749</v>
      </c>
      <c r="P734" t="s">
        <v>1750</v>
      </c>
      <c r="R734" t="str">
        <f>HYPERLINK("http://dx.doi.org/10.1109/CHASE52844.2021.00016","http://dx.doi.org/10.1109/CHASE52844.2021.00016")</f>
        <v>http://dx.doi.org/10.1109/CHASE52844.2021.00016</v>
      </c>
      <c r="S734" t="s">
        <v>2830</v>
      </c>
      <c r="AB734" s="1"/>
      <c r="AE734" t="s">
        <v>43</v>
      </c>
      <c r="AF734" t="s">
        <v>7607</v>
      </c>
      <c r="AG734" t="s">
        <v>5988</v>
      </c>
    </row>
    <row r="735" spans="1:33" x14ac:dyDescent="0.3">
      <c r="A735" s="3">
        <v>889</v>
      </c>
      <c r="B735" s="3" t="s">
        <v>5992</v>
      </c>
      <c r="C735" t="s">
        <v>6094</v>
      </c>
      <c r="D735" t="s">
        <v>6354</v>
      </c>
      <c r="E735" t="s">
        <v>2830</v>
      </c>
      <c r="F735" t="s">
        <v>6832</v>
      </c>
      <c r="G735" s="1"/>
      <c r="H735">
        <v>2016</v>
      </c>
      <c r="K735">
        <v>309</v>
      </c>
      <c r="L735">
        <v>319</v>
      </c>
      <c r="M735" t="s">
        <v>4508</v>
      </c>
      <c r="N735" t="s">
        <v>7294</v>
      </c>
      <c r="O735" t="s">
        <v>2830</v>
      </c>
      <c r="P735" t="s">
        <v>7158</v>
      </c>
      <c r="R735" t="str">
        <f>HYPERLINK("http://dx.doi.org/10.32964/TJ15.5.309","http://dx.doi.org/10.32964/TJ15.5.309")</f>
        <v>http://dx.doi.org/10.32964/TJ15.5.309</v>
      </c>
      <c r="S735" t="s">
        <v>2830</v>
      </c>
      <c r="AB735" s="1"/>
      <c r="AE735" t="s">
        <v>7660</v>
      </c>
      <c r="AF735" t="s">
        <v>5981</v>
      </c>
      <c r="AG735" t="s">
        <v>5988</v>
      </c>
    </row>
    <row r="736" spans="1:33" x14ac:dyDescent="0.3">
      <c r="A736" s="4">
        <v>890</v>
      </c>
      <c r="B736" s="6" t="s">
        <v>5992</v>
      </c>
      <c r="C736" t="s">
        <v>6095</v>
      </c>
      <c r="D736" t="s">
        <v>6355</v>
      </c>
      <c r="E736" t="s">
        <v>6600</v>
      </c>
      <c r="F736" t="s">
        <v>6833</v>
      </c>
      <c r="G736" s="1"/>
      <c r="H736">
        <v>2014</v>
      </c>
      <c r="K736" t="s">
        <v>2830</v>
      </c>
      <c r="L736" t="s">
        <v>2830</v>
      </c>
      <c r="M736" t="s">
        <v>7051</v>
      </c>
      <c r="N736" t="s">
        <v>7295</v>
      </c>
      <c r="O736" t="s">
        <v>2830</v>
      </c>
      <c r="P736" t="s">
        <v>7159</v>
      </c>
      <c r="R736" t="str">
        <f>HYPERLINK("http://dx.doi.org/10.1186/1475-2859-13-85","http://dx.doi.org/10.1186/1475-2859-13-85")</f>
        <v>http://dx.doi.org/10.1186/1475-2859-13-85</v>
      </c>
      <c r="S736" t="s">
        <v>2830</v>
      </c>
      <c r="AB736" s="1"/>
      <c r="AE736" t="s">
        <v>7661</v>
      </c>
      <c r="AF736" t="s">
        <v>5981</v>
      </c>
      <c r="AG736" t="s">
        <v>5988</v>
      </c>
    </row>
    <row r="737" spans="1:33" x14ac:dyDescent="0.3">
      <c r="A737" s="3">
        <v>891</v>
      </c>
      <c r="B737" s="3" t="s">
        <v>5992</v>
      </c>
      <c r="C737" t="s">
        <v>6096</v>
      </c>
      <c r="D737" t="s">
        <v>6356</v>
      </c>
      <c r="E737" t="s">
        <v>6601</v>
      </c>
      <c r="F737" t="s">
        <v>6834</v>
      </c>
      <c r="G737" s="1"/>
      <c r="H737">
        <v>2012</v>
      </c>
      <c r="K737" t="s">
        <v>2830</v>
      </c>
      <c r="L737" t="s">
        <v>2830</v>
      </c>
      <c r="M737" t="s">
        <v>1298</v>
      </c>
      <c r="N737" t="s">
        <v>7296</v>
      </c>
      <c r="O737" t="s">
        <v>1300</v>
      </c>
      <c r="P737" t="s">
        <v>2830</v>
      </c>
      <c r="R737" t="s">
        <v>2830</v>
      </c>
      <c r="S737" t="s">
        <v>2830</v>
      </c>
      <c r="AB737" s="1"/>
      <c r="AE737" t="s">
        <v>43</v>
      </c>
      <c r="AF737" t="s">
        <v>7607</v>
      </c>
      <c r="AG737" t="s">
        <v>5988</v>
      </c>
    </row>
    <row r="738" spans="1:33" x14ac:dyDescent="0.3">
      <c r="A738" s="3">
        <v>893</v>
      </c>
      <c r="B738" s="3" t="s">
        <v>5992</v>
      </c>
      <c r="C738" t="s">
        <v>6098</v>
      </c>
      <c r="D738" t="s">
        <v>6358</v>
      </c>
      <c r="E738" t="s">
        <v>6602</v>
      </c>
      <c r="F738" t="s">
        <v>6836</v>
      </c>
      <c r="G738" s="1"/>
      <c r="H738">
        <v>2015</v>
      </c>
      <c r="K738">
        <v>292</v>
      </c>
      <c r="L738">
        <v>304</v>
      </c>
      <c r="M738" t="s">
        <v>7053</v>
      </c>
      <c r="N738" t="s">
        <v>7298</v>
      </c>
      <c r="O738" t="s">
        <v>2830</v>
      </c>
      <c r="P738" t="s">
        <v>7160</v>
      </c>
      <c r="R738" t="str">
        <f>HYPERLINK("http://dx.doi.org/10.1007/s13361-014-1058-x","http://dx.doi.org/10.1007/s13361-014-1058-x")</f>
        <v>http://dx.doi.org/10.1007/s13361-014-1058-x</v>
      </c>
      <c r="S738" t="s">
        <v>7575</v>
      </c>
      <c r="AB738" s="1"/>
      <c r="AE738" t="s">
        <v>7663</v>
      </c>
      <c r="AF738" t="s">
        <v>5981</v>
      </c>
      <c r="AG738" t="s">
        <v>5988</v>
      </c>
    </row>
    <row r="739" spans="1:33" x14ac:dyDescent="0.3">
      <c r="A739" s="4">
        <v>894</v>
      </c>
      <c r="B739" s="6" t="s">
        <v>5992</v>
      </c>
      <c r="C739" t="s">
        <v>3178</v>
      </c>
      <c r="D739" t="s">
        <v>6359</v>
      </c>
      <c r="E739" t="s">
        <v>6603</v>
      </c>
      <c r="F739" t="s">
        <v>6837</v>
      </c>
      <c r="G739" s="1"/>
      <c r="H739">
        <v>2022</v>
      </c>
      <c r="K739" t="s">
        <v>2830</v>
      </c>
      <c r="L739" t="s">
        <v>2830</v>
      </c>
      <c r="M739" t="s">
        <v>7054</v>
      </c>
      <c r="N739" t="s">
        <v>7299</v>
      </c>
      <c r="O739" t="s">
        <v>2830</v>
      </c>
      <c r="P739" t="s">
        <v>5067</v>
      </c>
      <c r="R739" t="str">
        <f>HYPERLINK("http://dx.doi.org/10.1016/j.simpat.2022.102522","http://dx.doi.org/10.1016/j.simpat.2022.102522")</f>
        <v>http://dx.doi.org/10.1016/j.simpat.2022.102522</v>
      </c>
      <c r="S739" t="s">
        <v>7576</v>
      </c>
      <c r="AB739" s="1"/>
      <c r="AE739" t="s">
        <v>7614</v>
      </c>
      <c r="AF739" t="s">
        <v>5981</v>
      </c>
      <c r="AG739" t="s">
        <v>5988</v>
      </c>
    </row>
    <row r="740" spans="1:33" x14ac:dyDescent="0.3">
      <c r="A740" s="4">
        <v>896</v>
      </c>
      <c r="B740" s="6" t="s">
        <v>5992</v>
      </c>
      <c r="C740" t="s">
        <v>3340</v>
      </c>
      <c r="D740" t="s">
        <v>6361</v>
      </c>
      <c r="E740" t="s">
        <v>6604</v>
      </c>
      <c r="F740" t="s">
        <v>6839</v>
      </c>
      <c r="G740" s="1"/>
      <c r="H740">
        <v>2017</v>
      </c>
      <c r="K740">
        <v>1864</v>
      </c>
      <c r="L740">
        <v>1874</v>
      </c>
      <c r="M740" t="s">
        <v>7056</v>
      </c>
      <c r="N740" t="s">
        <v>7300</v>
      </c>
      <c r="O740" t="s">
        <v>2830</v>
      </c>
      <c r="P740" t="s">
        <v>5172</v>
      </c>
      <c r="R740" t="str">
        <f>HYPERLINK("http://dx.doi.org/10.1007/s11367-016-1105-x","http://dx.doi.org/10.1007/s11367-016-1105-x")</f>
        <v>http://dx.doi.org/10.1007/s11367-016-1105-x</v>
      </c>
      <c r="S740" t="s">
        <v>5830</v>
      </c>
      <c r="AB740" s="1"/>
      <c r="AE740" t="s">
        <v>7665</v>
      </c>
      <c r="AF740" t="s">
        <v>5981</v>
      </c>
      <c r="AG740" t="s">
        <v>5988</v>
      </c>
    </row>
    <row r="741" spans="1:33" x14ac:dyDescent="0.3">
      <c r="A741" s="3">
        <v>897</v>
      </c>
      <c r="B741" s="3" t="s">
        <v>5992</v>
      </c>
      <c r="C741" t="s">
        <v>6100</v>
      </c>
      <c r="D741" t="s">
        <v>6362</v>
      </c>
      <c r="E741" t="s">
        <v>6605</v>
      </c>
      <c r="F741" t="s">
        <v>6840</v>
      </c>
      <c r="G741" s="1"/>
      <c r="H741">
        <v>2020</v>
      </c>
      <c r="K741">
        <v>1204</v>
      </c>
      <c r="L741">
        <v>1211</v>
      </c>
      <c r="M741" t="s">
        <v>7057</v>
      </c>
      <c r="N741" t="s">
        <v>7301</v>
      </c>
      <c r="O741" t="s">
        <v>2830</v>
      </c>
      <c r="P741" t="s">
        <v>7161</v>
      </c>
      <c r="R741" t="str">
        <f>HYPERLINK("http://dx.doi.org/10.1021/acschembio.9b00907","http://dx.doi.org/10.1021/acschembio.9b00907")</f>
        <v>http://dx.doi.org/10.1021/acschembio.9b00907</v>
      </c>
      <c r="S741" t="s">
        <v>2830</v>
      </c>
      <c r="AB741" s="1"/>
      <c r="AE741" t="s">
        <v>7663</v>
      </c>
      <c r="AF741" t="s">
        <v>5981</v>
      </c>
      <c r="AG741" t="s">
        <v>5988</v>
      </c>
    </row>
    <row r="742" spans="1:33" x14ac:dyDescent="0.3">
      <c r="A742" s="4">
        <v>898</v>
      </c>
      <c r="B742" s="6" t="s">
        <v>5992</v>
      </c>
      <c r="C742" t="s">
        <v>6101</v>
      </c>
      <c r="D742" t="s">
        <v>6363</v>
      </c>
      <c r="E742" t="s">
        <v>6606</v>
      </c>
      <c r="F742" t="s">
        <v>6841</v>
      </c>
      <c r="G742" s="1"/>
      <c r="H742">
        <v>2017</v>
      </c>
      <c r="K742">
        <v>472</v>
      </c>
      <c r="L742">
        <v>477</v>
      </c>
      <c r="M742" t="s">
        <v>1346</v>
      </c>
      <c r="N742" t="s">
        <v>2830</v>
      </c>
      <c r="O742" t="s">
        <v>7379</v>
      </c>
      <c r="P742" t="s">
        <v>2830</v>
      </c>
      <c r="R742" t="s">
        <v>2830</v>
      </c>
      <c r="S742" t="s">
        <v>2830</v>
      </c>
      <c r="AB742" s="1"/>
      <c r="AE742" t="s">
        <v>43</v>
      </c>
      <c r="AF742" t="s">
        <v>7607</v>
      </c>
      <c r="AG742" t="s">
        <v>5988</v>
      </c>
    </row>
    <row r="743" spans="1:33" x14ac:dyDescent="0.3">
      <c r="A743" s="3">
        <v>899</v>
      </c>
      <c r="B743" s="3" t="s">
        <v>5992</v>
      </c>
      <c r="C743" t="s">
        <v>1567</v>
      </c>
      <c r="D743" t="s">
        <v>6364</v>
      </c>
      <c r="E743" t="s">
        <v>2830</v>
      </c>
      <c r="F743" t="s">
        <v>6842</v>
      </c>
      <c r="G743" s="1"/>
      <c r="H743">
        <v>2018</v>
      </c>
      <c r="K743" t="s">
        <v>2830</v>
      </c>
      <c r="L743" t="s">
        <v>2830</v>
      </c>
      <c r="M743" t="s">
        <v>1571</v>
      </c>
      <c r="N743" t="s">
        <v>2830</v>
      </c>
      <c r="O743" t="s">
        <v>1572</v>
      </c>
      <c r="P743" t="s">
        <v>2830</v>
      </c>
      <c r="R743" t="s">
        <v>2830</v>
      </c>
      <c r="S743" t="s">
        <v>7578</v>
      </c>
      <c r="AB743" s="1"/>
      <c r="AE743" t="s">
        <v>43</v>
      </c>
      <c r="AF743" t="s">
        <v>7607</v>
      </c>
      <c r="AG743" t="s">
        <v>5988</v>
      </c>
    </row>
    <row r="744" spans="1:33" x14ac:dyDescent="0.3">
      <c r="A744" s="4">
        <v>900</v>
      </c>
      <c r="B744" s="6" t="s">
        <v>5992</v>
      </c>
      <c r="C744" t="s">
        <v>3368</v>
      </c>
      <c r="D744" t="s">
        <v>6365</v>
      </c>
      <c r="E744" t="s">
        <v>6607</v>
      </c>
      <c r="F744" t="s">
        <v>6843</v>
      </c>
      <c r="G744" s="1"/>
      <c r="H744">
        <v>2015</v>
      </c>
      <c r="K744" t="s">
        <v>2830</v>
      </c>
      <c r="L744" t="s">
        <v>2830</v>
      </c>
      <c r="M744" t="s">
        <v>7058</v>
      </c>
      <c r="N744" t="s">
        <v>7202</v>
      </c>
      <c r="O744" t="s">
        <v>7380</v>
      </c>
      <c r="P744" t="s">
        <v>5193</v>
      </c>
      <c r="R744" t="str">
        <f>HYPERLINK("http://dx.doi.org/10.1117/12.2085475","http://dx.doi.org/10.1117/12.2085475")</f>
        <v>http://dx.doi.org/10.1117/12.2085475</v>
      </c>
      <c r="S744" t="s">
        <v>7579</v>
      </c>
      <c r="AB744" s="1"/>
      <c r="AE744" t="s">
        <v>7622</v>
      </c>
      <c r="AF744" t="s">
        <v>7607</v>
      </c>
      <c r="AG744" t="s">
        <v>5988</v>
      </c>
    </row>
    <row r="745" spans="1:33" x14ac:dyDescent="0.3">
      <c r="A745" s="3">
        <v>901</v>
      </c>
      <c r="B745" s="3" t="s">
        <v>5992</v>
      </c>
      <c r="C745" t="s">
        <v>6102</v>
      </c>
      <c r="D745" t="s">
        <v>6366</v>
      </c>
      <c r="E745" t="s">
        <v>2830</v>
      </c>
      <c r="F745" t="s">
        <v>6844</v>
      </c>
      <c r="G745" s="1"/>
      <c r="H745">
        <v>2012</v>
      </c>
      <c r="K745">
        <v>352</v>
      </c>
      <c r="L745">
        <v>355</v>
      </c>
      <c r="M745" t="s">
        <v>7059</v>
      </c>
      <c r="N745" t="s">
        <v>1965</v>
      </c>
      <c r="O745" t="s">
        <v>7381</v>
      </c>
      <c r="P745" t="s">
        <v>2830</v>
      </c>
      <c r="R745" t="s">
        <v>2830</v>
      </c>
      <c r="S745" t="s">
        <v>7580</v>
      </c>
      <c r="AB745" s="1"/>
      <c r="AE745" t="s">
        <v>43</v>
      </c>
      <c r="AF745" t="s">
        <v>7607</v>
      </c>
      <c r="AG745" t="s">
        <v>5988</v>
      </c>
    </row>
    <row r="746" spans="1:33" x14ac:dyDescent="0.3">
      <c r="A746" s="3">
        <v>905</v>
      </c>
      <c r="B746" s="3" t="s">
        <v>5992</v>
      </c>
      <c r="C746" t="s">
        <v>2229</v>
      </c>
      <c r="D746" t="s">
        <v>6370</v>
      </c>
      <c r="E746" t="s">
        <v>6610</v>
      </c>
      <c r="F746" t="s">
        <v>6848</v>
      </c>
      <c r="G746" s="1"/>
      <c r="H746">
        <v>2019</v>
      </c>
      <c r="K746">
        <v>48</v>
      </c>
      <c r="L746">
        <v>55</v>
      </c>
      <c r="M746" t="s">
        <v>2233</v>
      </c>
      <c r="N746" t="s">
        <v>2830</v>
      </c>
      <c r="O746" t="s">
        <v>2234</v>
      </c>
      <c r="P746" t="s">
        <v>2235</v>
      </c>
      <c r="R746" t="str">
        <f>HYPERLINK("http://dx.doi.org/10.1109/HiPCW.2019.00021","http://dx.doi.org/10.1109/HiPCW.2019.00021")</f>
        <v>http://dx.doi.org/10.1109/HiPCW.2019.00021</v>
      </c>
      <c r="S746" t="s">
        <v>7582</v>
      </c>
      <c r="AB746" s="1"/>
      <c r="AE746" t="s">
        <v>7612</v>
      </c>
      <c r="AF746" t="s">
        <v>7607</v>
      </c>
      <c r="AG746" t="s">
        <v>5988</v>
      </c>
    </row>
    <row r="747" spans="1:33" x14ac:dyDescent="0.3">
      <c r="A747" s="4">
        <v>906</v>
      </c>
      <c r="B747" s="6" t="s">
        <v>5992</v>
      </c>
      <c r="C747" t="s">
        <v>6106</v>
      </c>
      <c r="D747" t="s">
        <v>6371</v>
      </c>
      <c r="E747" t="s">
        <v>6611</v>
      </c>
      <c r="F747" t="s">
        <v>6849</v>
      </c>
      <c r="G747" s="1"/>
      <c r="H747">
        <v>2017</v>
      </c>
      <c r="K747">
        <v>77</v>
      </c>
      <c r="L747">
        <v>84</v>
      </c>
      <c r="M747" t="s">
        <v>7063</v>
      </c>
      <c r="N747" t="s">
        <v>7304</v>
      </c>
      <c r="O747" t="s">
        <v>2830</v>
      </c>
      <c r="P747" t="s">
        <v>7163</v>
      </c>
      <c r="R747" t="str">
        <f>HYPERLINK("http://dx.doi.org/10.1016/j.colsurfb.2017.02.011","http://dx.doi.org/10.1016/j.colsurfb.2017.02.011")</f>
        <v>http://dx.doi.org/10.1016/j.colsurfb.2017.02.011</v>
      </c>
      <c r="S747" t="s">
        <v>7583</v>
      </c>
      <c r="AB747" s="1"/>
      <c r="AE747" t="s">
        <v>7619</v>
      </c>
      <c r="AF747" t="s">
        <v>5981</v>
      </c>
      <c r="AG747" t="s">
        <v>5988</v>
      </c>
    </row>
    <row r="748" spans="1:33" x14ac:dyDescent="0.3">
      <c r="A748" s="3">
        <v>907</v>
      </c>
      <c r="B748" s="3" t="s">
        <v>5992</v>
      </c>
      <c r="C748" t="s">
        <v>6107</v>
      </c>
      <c r="D748" t="s">
        <v>6372</v>
      </c>
      <c r="E748" t="s">
        <v>6612</v>
      </c>
      <c r="F748" t="s">
        <v>6850</v>
      </c>
      <c r="G748" s="1"/>
      <c r="H748">
        <v>2014</v>
      </c>
      <c r="K748">
        <v>589</v>
      </c>
      <c r="L748">
        <v>603</v>
      </c>
      <c r="M748" t="s">
        <v>7064</v>
      </c>
      <c r="N748" t="s">
        <v>7305</v>
      </c>
      <c r="O748" t="s">
        <v>2830</v>
      </c>
      <c r="P748" t="s">
        <v>7164</v>
      </c>
      <c r="R748" t="str">
        <f>HYPERLINK("http://dx.doi.org/10.1016/j.jmsy.2014.05.007","http://dx.doi.org/10.1016/j.jmsy.2014.05.007")</f>
        <v>http://dx.doi.org/10.1016/j.jmsy.2014.05.007</v>
      </c>
      <c r="S748" t="s">
        <v>7584</v>
      </c>
      <c r="AB748" s="1"/>
      <c r="AE748" t="s">
        <v>7625</v>
      </c>
      <c r="AF748" t="s">
        <v>5981</v>
      </c>
      <c r="AG748" t="s">
        <v>5988</v>
      </c>
    </row>
    <row r="749" spans="1:33" x14ac:dyDescent="0.3">
      <c r="A749" s="4">
        <v>908</v>
      </c>
      <c r="B749" s="6" t="s">
        <v>5992</v>
      </c>
      <c r="C749" t="s">
        <v>3380</v>
      </c>
      <c r="D749" t="s">
        <v>6373</v>
      </c>
      <c r="E749" t="s">
        <v>6613</v>
      </c>
      <c r="F749" t="s">
        <v>6851</v>
      </c>
      <c r="G749" s="1"/>
      <c r="H749">
        <v>2014</v>
      </c>
      <c r="K749">
        <v>723</v>
      </c>
      <c r="L749">
        <v>734</v>
      </c>
      <c r="M749" t="s">
        <v>7065</v>
      </c>
      <c r="N749" t="s">
        <v>7306</v>
      </c>
      <c r="O749" t="s">
        <v>2830</v>
      </c>
      <c r="P749" t="s">
        <v>5197</v>
      </c>
      <c r="R749" t="str">
        <f>HYPERLINK("http://dx.doi.org/10.1016/j.emj.2014.01.004","http://dx.doi.org/10.1016/j.emj.2014.01.004")</f>
        <v>http://dx.doi.org/10.1016/j.emj.2014.01.004</v>
      </c>
      <c r="S749" t="s">
        <v>7585</v>
      </c>
      <c r="AB749" s="1"/>
      <c r="AE749" t="s">
        <v>7625</v>
      </c>
      <c r="AF749" t="s">
        <v>5981</v>
      </c>
      <c r="AG749" t="s">
        <v>5988</v>
      </c>
    </row>
    <row r="750" spans="1:33" x14ac:dyDescent="0.3">
      <c r="A750" s="4">
        <v>910</v>
      </c>
      <c r="B750" s="6" t="s">
        <v>5992</v>
      </c>
      <c r="C750" t="s">
        <v>2428</v>
      </c>
      <c r="D750" t="s">
        <v>6375</v>
      </c>
      <c r="E750" t="s">
        <v>2830</v>
      </c>
      <c r="F750" t="s">
        <v>2430</v>
      </c>
      <c r="G750" s="1"/>
      <c r="H750">
        <v>2018</v>
      </c>
      <c r="K750">
        <v>178</v>
      </c>
      <c r="L750">
        <v>182</v>
      </c>
      <c r="M750" t="s">
        <v>7067</v>
      </c>
      <c r="N750" t="s">
        <v>1965</v>
      </c>
      <c r="O750" t="s">
        <v>2432</v>
      </c>
      <c r="P750" t="s">
        <v>2830</v>
      </c>
      <c r="R750" t="s">
        <v>2830</v>
      </c>
      <c r="S750" t="s">
        <v>7586</v>
      </c>
      <c r="AB750" s="1"/>
      <c r="AE750" t="s">
        <v>43</v>
      </c>
      <c r="AF750" t="s">
        <v>7607</v>
      </c>
      <c r="AG750" t="s">
        <v>5988</v>
      </c>
    </row>
    <row r="751" spans="1:33" x14ac:dyDescent="0.3">
      <c r="A751" s="3">
        <v>911</v>
      </c>
      <c r="B751" s="3" t="s">
        <v>5992</v>
      </c>
      <c r="C751" t="s">
        <v>6108</v>
      </c>
      <c r="D751" t="s">
        <v>6376</v>
      </c>
      <c r="E751" t="s">
        <v>6614</v>
      </c>
      <c r="F751" t="s">
        <v>6853</v>
      </c>
      <c r="G751" s="1"/>
      <c r="H751">
        <v>2016</v>
      </c>
      <c r="K751">
        <v>38</v>
      </c>
      <c r="L751">
        <v>48</v>
      </c>
      <c r="M751" t="s">
        <v>7068</v>
      </c>
      <c r="N751" t="s">
        <v>7307</v>
      </c>
      <c r="O751" t="s">
        <v>2830</v>
      </c>
      <c r="P751" t="s">
        <v>7165</v>
      </c>
      <c r="R751" t="str">
        <f>HYPERLINK("http://dx.doi.org/10.1016/j.jembe.2015.11.009","http://dx.doi.org/10.1016/j.jembe.2015.11.009")</f>
        <v>http://dx.doi.org/10.1016/j.jembe.2015.11.009</v>
      </c>
      <c r="S751" t="s">
        <v>7587</v>
      </c>
      <c r="AB751" s="1"/>
      <c r="AE751" t="s">
        <v>7614</v>
      </c>
      <c r="AF751" t="s">
        <v>5981</v>
      </c>
      <c r="AG751" t="s">
        <v>5988</v>
      </c>
    </row>
    <row r="752" spans="1:33" x14ac:dyDescent="0.3">
      <c r="A752" s="4">
        <v>912</v>
      </c>
      <c r="B752" s="6" t="s">
        <v>5992</v>
      </c>
      <c r="C752" t="s">
        <v>6109</v>
      </c>
      <c r="D752" t="s">
        <v>6377</v>
      </c>
      <c r="E752" t="s">
        <v>6615</v>
      </c>
      <c r="F752" t="s">
        <v>6854</v>
      </c>
      <c r="G752" s="1"/>
      <c r="H752">
        <v>2013</v>
      </c>
      <c r="K752">
        <v>55</v>
      </c>
      <c r="L752">
        <v>62</v>
      </c>
      <c r="M752" t="s">
        <v>2722</v>
      </c>
      <c r="N752" t="s">
        <v>7308</v>
      </c>
      <c r="O752" t="s">
        <v>2830</v>
      </c>
      <c r="P752" t="s">
        <v>2724</v>
      </c>
      <c r="R752" t="str">
        <f>HYPERLINK("http://dx.doi.org/10.1109/MCOM.2013.6658653","http://dx.doi.org/10.1109/MCOM.2013.6658653")</f>
        <v>http://dx.doi.org/10.1109/MCOM.2013.6658653</v>
      </c>
      <c r="S752" t="s">
        <v>2830</v>
      </c>
      <c r="AB752" s="1"/>
      <c r="AE752" t="s">
        <v>7618</v>
      </c>
      <c r="AF752" t="s">
        <v>5981</v>
      </c>
      <c r="AG752" t="s">
        <v>5988</v>
      </c>
    </row>
    <row r="753" spans="1:33" x14ac:dyDescent="0.3">
      <c r="A753" s="3">
        <v>919</v>
      </c>
      <c r="B753" s="3" t="s">
        <v>5992</v>
      </c>
      <c r="C753" t="s">
        <v>6114</v>
      </c>
      <c r="D753" t="s">
        <v>6384</v>
      </c>
      <c r="E753" t="s">
        <v>6620</v>
      </c>
      <c r="F753" t="s">
        <v>6861</v>
      </c>
      <c r="G753" s="1"/>
      <c r="H753">
        <v>2013</v>
      </c>
      <c r="K753">
        <v>1131</v>
      </c>
      <c r="L753">
        <v>1140</v>
      </c>
      <c r="M753" t="s">
        <v>7075</v>
      </c>
      <c r="N753" t="s">
        <v>7309</v>
      </c>
      <c r="O753" t="s">
        <v>2830</v>
      </c>
      <c r="P753" t="s">
        <v>7166</v>
      </c>
      <c r="R753" t="str">
        <f>HYPERLINK("http://dx.doi.org/10.1644/13-MAMM-A-001.1","http://dx.doi.org/10.1644/13-MAMM-A-001.1")</f>
        <v>http://dx.doi.org/10.1644/13-MAMM-A-001.1</v>
      </c>
      <c r="S753" t="s">
        <v>7590</v>
      </c>
      <c r="AB753" s="1"/>
      <c r="AE753" t="s">
        <v>7667</v>
      </c>
      <c r="AF753" t="s">
        <v>5981</v>
      </c>
      <c r="AG753" t="s">
        <v>5988</v>
      </c>
    </row>
    <row r="754" spans="1:33" x14ac:dyDescent="0.3">
      <c r="A754" s="4">
        <v>920</v>
      </c>
      <c r="B754" s="6" t="s">
        <v>5992</v>
      </c>
      <c r="C754" t="s">
        <v>6115</v>
      </c>
      <c r="D754" t="s">
        <v>6385</v>
      </c>
      <c r="E754" t="s">
        <v>6621</v>
      </c>
      <c r="F754" t="s">
        <v>6862</v>
      </c>
      <c r="G754" s="1"/>
      <c r="H754">
        <v>2022</v>
      </c>
      <c r="K754" t="s">
        <v>2830</v>
      </c>
      <c r="L754" t="s">
        <v>2830</v>
      </c>
      <c r="M754" t="s">
        <v>7076</v>
      </c>
      <c r="N754" t="s">
        <v>7310</v>
      </c>
      <c r="O754" t="s">
        <v>2830</v>
      </c>
      <c r="P754" t="s">
        <v>7167</v>
      </c>
      <c r="R754" t="str">
        <f>HYPERLINK("http://dx.doi.org/10.34133/2022/9761095","http://dx.doi.org/10.34133/2022/9761095")</f>
        <v>http://dx.doi.org/10.34133/2022/9761095</v>
      </c>
      <c r="S754" t="s">
        <v>2830</v>
      </c>
      <c r="AB754" s="1"/>
      <c r="AE754" t="s">
        <v>7668</v>
      </c>
      <c r="AF754" t="s">
        <v>5981</v>
      </c>
      <c r="AG754" t="s">
        <v>5988</v>
      </c>
    </row>
    <row r="755" spans="1:33" x14ac:dyDescent="0.3">
      <c r="A755" s="3">
        <v>921</v>
      </c>
      <c r="B755" s="3" t="s">
        <v>5992</v>
      </c>
      <c r="C755" t="s">
        <v>6116</v>
      </c>
      <c r="D755" t="s">
        <v>6386</v>
      </c>
      <c r="E755" t="s">
        <v>6622</v>
      </c>
      <c r="F755" t="s">
        <v>6863</v>
      </c>
      <c r="G755" s="1"/>
      <c r="H755">
        <v>2022</v>
      </c>
      <c r="K755" t="s">
        <v>2830</v>
      </c>
      <c r="L755" t="s">
        <v>2830</v>
      </c>
      <c r="M755" t="s">
        <v>7077</v>
      </c>
      <c r="N755" t="s">
        <v>7202</v>
      </c>
      <c r="O755" t="s">
        <v>7387</v>
      </c>
      <c r="P755" t="s">
        <v>7168</v>
      </c>
      <c r="R755" t="str">
        <f>HYPERLINK("http://dx.doi.org/10.1117/12.2605264","http://dx.doi.org/10.1117/12.2605264")</f>
        <v>http://dx.doi.org/10.1117/12.2605264</v>
      </c>
      <c r="S755" t="s">
        <v>7591</v>
      </c>
      <c r="AB755" s="1"/>
      <c r="AE755" t="s">
        <v>7622</v>
      </c>
      <c r="AF755" t="s">
        <v>7607</v>
      </c>
      <c r="AG755" t="s">
        <v>5988</v>
      </c>
    </row>
    <row r="756" spans="1:33" x14ac:dyDescent="0.3">
      <c r="A756" s="4">
        <v>922</v>
      </c>
      <c r="B756" s="6" t="s">
        <v>5992</v>
      </c>
      <c r="C756" t="s">
        <v>6117</v>
      </c>
      <c r="D756" t="s">
        <v>6387</v>
      </c>
      <c r="E756" t="s">
        <v>6593</v>
      </c>
      <c r="F756" t="s">
        <v>6826</v>
      </c>
      <c r="G756" s="1"/>
      <c r="H756">
        <v>2021</v>
      </c>
      <c r="K756">
        <v>6508</v>
      </c>
      <c r="L756">
        <v>6515</v>
      </c>
      <c r="M756" t="s">
        <v>7078</v>
      </c>
      <c r="N756" t="s">
        <v>7289</v>
      </c>
      <c r="O756" t="s">
        <v>2830</v>
      </c>
      <c r="P756" t="s">
        <v>7169</v>
      </c>
      <c r="R756" t="str">
        <f>HYPERLINK("http://dx.doi.org/10.3168/jds.2020-19837","http://dx.doi.org/10.3168/jds.2020-19837")</f>
        <v>http://dx.doi.org/10.3168/jds.2020-19837</v>
      </c>
      <c r="S756" t="s">
        <v>7592</v>
      </c>
      <c r="AB756" s="1"/>
      <c r="AE756" t="s">
        <v>7613</v>
      </c>
      <c r="AF756" t="s">
        <v>5981</v>
      </c>
      <c r="AG756" t="s">
        <v>5988</v>
      </c>
    </row>
    <row r="757" spans="1:33" x14ac:dyDescent="0.3">
      <c r="A757" s="3">
        <v>923</v>
      </c>
      <c r="B757" s="3" t="s">
        <v>5992</v>
      </c>
      <c r="C757" t="s">
        <v>6118</v>
      </c>
      <c r="D757" t="s">
        <v>6388</v>
      </c>
      <c r="E757" t="s">
        <v>6623</v>
      </c>
      <c r="F757" t="s">
        <v>6864</v>
      </c>
      <c r="G757" s="1"/>
      <c r="H757">
        <v>2021</v>
      </c>
      <c r="K757">
        <v>617</v>
      </c>
      <c r="L757">
        <v>630</v>
      </c>
      <c r="M757" t="s">
        <v>7079</v>
      </c>
      <c r="N757" t="s">
        <v>7311</v>
      </c>
      <c r="O757" t="s">
        <v>2830</v>
      </c>
      <c r="P757" t="s">
        <v>7170</v>
      </c>
      <c r="R757" t="str">
        <f>HYPERLINK("http://dx.doi.org/10.1002/jwmg.21996","http://dx.doi.org/10.1002/jwmg.21996")</f>
        <v>http://dx.doi.org/10.1002/jwmg.21996</v>
      </c>
      <c r="S757" t="s">
        <v>7593</v>
      </c>
      <c r="AB757" s="1"/>
      <c r="AE757" t="s">
        <v>7626</v>
      </c>
      <c r="AF757" t="s">
        <v>5981</v>
      </c>
      <c r="AG757" t="s">
        <v>5988</v>
      </c>
    </row>
    <row r="758" spans="1:33" x14ac:dyDescent="0.3">
      <c r="A758" s="4">
        <v>924</v>
      </c>
      <c r="B758" s="6" t="s">
        <v>5992</v>
      </c>
      <c r="C758" t="s">
        <v>6119</v>
      </c>
      <c r="D758" t="s">
        <v>6389</v>
      </c>
      <c r="E758" t="s">
        <v>6419</v>
      </c>
      <c r="F758" t="s">
        <v>6865</v>
      </c>
      <c r="G758" s="1"/>
      <c r="H758">
        <v>2022</v>
      </c>
      <c r="K758">
        <v>121</v>
      </c>
      <c r="L758">
        <v>127</v>
      </c>
      <c r="M758" t="s">
        <v>7080</v>
      </c>
      <c r="N758" t="s">
        <v>7312</v>
      </c>
      <c r="O758" t="s">
        <v>2830</v>
      </c>
      <c r="P758" t="s">
        <v>7171</v>
      </c>
      <c r="R758" t="str">
        <f>HYPERLINK("http://dx.doi.org/10.3103/S1052618822020091","http://dx.doi.org/10.3103/S1052618822020091")</f>
        <v>http://dx.doi.org/10.3103/S1052618822020091</v>
      </c>
      <c r="S758" t="s">
        <v>7594</v>
      </c>
      <c r="AB758" s="1"/>
      <c r="AE758" t="s">
        <v>7669</v>
      </c>
      <c r="AF758" t="s">
        <v>5981</v>
      </c>
      <c r="AG758" t="s">
        <v>5988</v>
      </c>
    </row>
    <row r="759" spans="1:33" x14ac:dyDescent="0.3">
      <c r="A759" s="3">
        <v>925</v>
      </c>
      <c r="B759" s="3" t="s">
        <v>5992</v>
      </c>
      <c r="C759" t="s">
        <v>6120</v>
      </c>
      <c r="D759" t="s">
        <v>6390</v>
      </c>
      <c r="E759" t="s">
        <v>6624</v>
      </c>
      <c r="F759" t="s">
        <v>6866</v>
      </c>
      <c r="G759" s="1"/>
      <c r="H759">
        <v>2021</v>
      </c>
      <c r="K759" t="s">
        <v>2830</v>
      </c>
      <c r="L759" t="s">
        <v>2830</v>
      </c>
      <c r="M759" t="s">
        <v>7081</v>
      </c>
      <c r="N759" t="s">
        <v>2830</v>
      </c>
      <c r="O759" t="s">
        <v>2830</v>
      </c>
      <c r="P759" t="s">
        <v>7172</v>
      </c>
      <c r="R759" t="str">
        <f>HYPERLINK("http://dx.doi.org/10.2196/20739","http://dx.doi.org/10.2196/20739")</f>
        <v>http://dx.doi.org/10.2196/20739</v>
      </c>
      <c r="S759" t="s">
        <v>7595</v>
      </c>
      <c r="AB759" s="1"/>
      <c r="AE759" t="s">
        <v>7670</v>
      </c>
      <c r="AF759" t="s">
        <v>5981</v>
      </c>
      <c r="AG759" t="s">
        <v>5988</v>
      </c>
    </row>
    <row r="760" spans="1:33" x14ac:dyDescent="0.3">
      <c r="A760" s="4">
        <v>926</v>
      </c>
      <c r="B760" s="6" t="s">
        <v>5992</v>
      </c>
      <c r="C760" t="s">
        <v>2205</v>
      </c>
      <c r="D760" t="s">
        <v>6391</v>
      </c>
      <c r="E760" t="s">
        <v>2830</v>
      </c>
      <c r="F760" t="s">
        <v>6867</v>
      </c>
      <c r="G760" s="1"/>
      <c r="H760">
        <v>2019</v>
      </c>
      <c r="K760" t="s">
        <v>2830</v>
      </c>
      <c r="L760" t="s">
        <v>2830</v>
      </c>
      <c r="M760" t="s">
        <v>7082</v>
      </c>
      <c r="N760" t="s">
        <v>7313</v>
      </c>
      <c r="O760" t="s">
        <v>2210</v>
      </c>
      <c r="P760" t="s">
        <v>2830</v>
      </c>
      <c r="R760" t="s">
        <v>2830</v>
      </c>
      <c r="S760" t="s">
        <v>7596</v>
      </c>
      <c r="AB760" s="1"/>
      <c r="AE760" t="s">
        <v>43</v>
      </c>
      <c r="AF760" t="s">
        <v>7607</v>
      </c>
      <c r="AG760" t="s">
        <v>5988</v>
      </c>
    </row>
    <row r="761" spans="1:33" x14ac:dyDescent="0.3">
      <c r="A761" s="3">
        <v>927</v>
      </c>
      <c r="B761" s="3" t="s">
        <v>5992</v>
      </c>
      <c r="C761" t="s">
        <v>6121</v>
      </c>
      <c r="D761" t="s">
        <v>6392</v>
      </c>
      <c r="E761" t="s">
        <v>6625</v>
      </c>
      <c r="F761" t="s">
        <v>6868</v>
      </c>
      <c r="G761" s="1"/>
      <c r="H761">
        <v>2017</v>
      </c>
      <c r="K761">
        <v>1611</v>
      </c>
      <c r="L761">
        <v>1614</v>
      </c>
      <c r="M761" t="s">
        <v>7083</v>
      </c>
      <c r="N761" t="s">
        <v>2830</v>
      </c>
      <c r="O761" t="s">
        <v>7388</v>
      </c>
      <c r="P761" t="s">
        <v>7173</v>
      </c>
      <c r="R761" t="str">
        <f>HYPERLINK("http://dx.doi.org/10.1145/3035918.3058733","http://dx.doi.org/10.1145/3035918.3058733")</f>
        <v>http://dx.doi.org/10.1145/3035918.3058733</v>
      </c>
      <c r="S761" t="s">
        <v>2830</v>
      </c>
      <c r="AB761" s="1"/>
      <c r="AE761" t="s">
        <v>7621</v>
      </c>
      <c r="AF761" t="s">
        <v>7607</v>
      </c>
      <c r="AG761" t="s">
        <v>5988</v>
      </c>
    </row>
    <row r="762" spans="1:33" x14ac:dyDescent="0.3">
      <c r="A762" s="4">
        <v>928</v>
      </c>
      <c r="B762" s="6" t="s">
        <v>5992</v>
      </c>
      <c r="C762" t="s">
        <v>6122</v>
      </c>
      <c r="D762" t="s">
        <v>6393</v>
      </c>
      <c r="E762" t="s">
        <v>6626</v>
      </c>
      <c r="F762" t="s">
        <v>6869</v>
      </c>
      <c r="G762" s="1"/>
      <c r="H762">
        <v>2016</v>
      </c>
      <c r="K762">
        <v>2453</v>
      </c>
      <c r="L762">
        <v>2473</v>
      </c>
      <c r="M762" t="s">
        <v>7084</v>
      </c>
      <c r="N762" t="s">
        <v>7314</v>
      </c>
      <c r="O762" t="s">
        <v>2830</v>
      </c>
      <c r="P762" t="s">
        <v>7174</v>
      </c>
      <c r="R762" t="str">
        <f>HYPERLINK("http://dx.doi.org/10.5194/bg-13-2453-2016","http://dx.doi.org/10.5194/bg-13-2453-2016")</f>
        <v>http://dx.doi.org/10.5194/bg-13-2453-2016</v>
      </c>
      <c r="S762" t="s">
        <v>2830</v>
      </c>
      <c r="AB762" s="1"/>
      <c r="AE762" t="s">
        <v>7671</v>
      </c>
      <c r="AF762" t="s">
        <v>5981</v>
      </c>
      <c r="AG762" t="s">
        <v>5988</v>
      </c>
    </row>
    <row r="763" spans="1:33" x14ac:dyDescent="0.3">
      <c r="A763" s="3">
        <v>929</v>
      </c>
      <c r="B763" s="3" t="s">
        <v>5992</v>
      </c>
      <c r="C763" t="s">
        <v>6123</v>
      </c>
      <c r="D763" t="s">
        <v>6394</v>
      </c>
      <c r="E763" t="s">
        <v>6627</v>
      </c>
      <c r="F763" t="s">
        <v>6698</v>
      </c>
      <c r="G763" s="1"/>
      <c r="H763">
        <v>2015</v>
      </c>
      <c r="K763" t="s">
        <v>2830</v>
      </c>
      <c r="L763" t="s">
        <v>2830</v>
      </c>
      <c r="M763" t="s">
        <v>7085</v>
      </c>
      <c r="N763" t="s">
        <v>7218</v>
      </c>
      <c r="O763" t="s">
        <v>2830</v>
      </c>
      <c r="P763" t="s">
        <v>7175</v>
      </c>
      <c r="R763" t="str">
        <f>HYPERLINK("http://dx.doi.org/10.1371/journal.pone.0144656","http://dx.doi.org/10.1371/journal.pone.0144656")</f>
        <v>http://dx.doi.org/10.1371/journal.pone.0144656</v>
      </c>
      <c r="S763" t="s">
        <v>2830</v>
      </c>
      <c r="AB763" s="1"/>
      <c r="AE763" t="s">
        <v>7631</v>
      </c>
      <c r="AF763" t="s">
        <v>5981</v>
      </c>
      <c r="AG763" t="s">
        <v>5988</v>
      </c>
    </row>
    <row r="764" spans="1:33" x14ac:dyDescent="0.3">
      <c r="A764" s="4">
        <v>930</v>
      </c>
      <c r="B764" s="6" t="s">
        <v>5992</v>
      </c>
      <c r="C764" t="s">
        <v>6124</v>
      </c>
      <c r="D764" t="s">
        <v>6395</v>
      </c>
      <c r="E764" t="s">
        <v>6628</v>
      </c>
      <c r="F764" t="s">
        <v>6870</v>
      </c>
      <c r="G764" s="1"/>
      <c r="H764">
        <v>2018</v>
      </c>
      <c r="K764">
        <v>493</v>
      </c>
      <c r="L764">
        <v>502</v>
      </c>
      <c r="M764" t="s">
        <v>7086</v>
      </c>
      <c r="N764" t="s">
        <v>7315</v>
      </c>
      <c r="O764" t="s">
        <v>2830</v>
      </c>
      <c r="P764" t="s">
        <v>7176</v>
      </c>
      <c r="R764" t="str">
        <f>HYPERLINK("http://dx.doi.org/10.1016/j.envint.2018.06.009","http://dx.doi.org/10.1016/j.envint.2018.06.009")</f>
        <v>http://dx.doi.org/10.1016/j.envint.2018.06.009</v>
      </c>
      <c r="S764" t="s">
        <v>7597</v>
      </c>
      <c r="AB764" s="1"/>
      <c r="AE764" t="s">
        <v>7617</v>
      </c>
      <c r="AF764" t="s">
        <v>5981</v>
      </c>
      <c r="AG764" t="s">
        <v>5988</v>
      </c>
    </row>
    <row r="765" spans="1:33" x14ac:dyDescent="0.3">
      <c r="A765" s="3">
        <v>931</v>
      </c>
      <c r="B765" s="3" t="s">
        <v>5992</v>
      </c>
      <c r="C765" t="s">
        <v>6125</v>
      </c>
      <c r="D765" t="s">
        <v>6396</v>
      </c>
      <c r="E765" t="s">
        <v>6629</v>
      </c>
      <c r="F765" t="s">
        <v>6871</v>
      </c>
      <c r="G765" s="1"/>
      <c r="H765">
        <v>2015</v>
      </c>
      <c r="K765" t="s">
        <v>7099</v>
      </c>
      <c r="L765" t="s">
        <v>7102</v>
      </c>
      <c r="M765" t="s">
        <v>7087</v>
      </c>
      <c r="N765" t="s">
        <v>7316</v>
      </c>
      <c r="O765" t="s">
        <v>2830</v>
      </c>
      <c r="P765" t="s">
        <v>7177</v>
      </c>
      <c r="R765" t="str">
        <f>HYPERLINK("http://dx.doi.org/10.1111/1750-3841.12937","http://dx.doi.org/10.1111/1750-3841.12937")</f>
        <v>http://dx.doi.org/10.1111/1750-3841.12937</v>
      </c>
      <c r="S765" t="s">
        <v>7598</v>
      </c>
      <c r="AB765" s="1"/>
      <c r="AE765" t="s">
        <v>7626</v>
      </c>
      <c r="AF765" t="s">
        <v>5981</v>
      </c>
      <c r="AG765" t="s">
        <v>5988</v>
      </c>
    </row>
    <row r="766" spans="1:33" x14ac:dyDescent="0.3">
      <c r="A766" s="4">
        <v>932</v>
      </c>
      <c r="B766" s="6" t="s">
        <v>5992</v>
      </c>
      <c r="C766" t="s">
        <v>6126</v>
      </c>
      <c r="D766" t="s">
        <v>6397</v>
      </c>
      <c r="E766" t="s">
        <v>6630</v>
      </c>
      <c r="F766" t="s">
        <v>6872</v>
      </c>
      <c r="G766" s="1"/>
      <c r="H766">
        <v>2021</v>
      </c>
      <c r="K766">
        <v>428</v>
      </c>
      <c r="L766" t="s">
        <v>7100</v>
      </c>
      <c r="M766" t="s">
        <v>7088</v>
      </c>
      <c r="N766" t="s">
        <v>7317</v>
      </c>
      <c r="O766" t="s">
        <v>2830</v>
      </c>
      <c r="P766" t="s">
        <v>7178</v>
      </c>
      <c r="R766" t="str">
        <f>HYPERLINK("http://dx.doi.org/10.1038/s41586-021-03260-5","http://dx.doi.org/10.1038/s41586-021-03260-5")</f>
        <v>http://dx.doi.org/10.1038/s41586-021-03260-5</v>
      </c>
      <c r="S766" t="s">
        <v>2830</v>
      </c>
      <c r="AB766" s="1"/>
      <c r="AE766" t="s">
        <v>7672</v>
      </c>
      <c r="AF766" t="s">
        <v>5981</v>
      </c>
      <c r="AG766" t="s">
        <v>5988</v>
      </c>
    </row>
    <row r="767" spans="1:33" x14ac:dyDescent="0.3">
      <c r="A767" s="3">
        <v>933</v>
      </c>
      <c r="B767" s="3" t="s">
        <v>5992</v>
      </c>
      <c r="C767" t="s">
        <v>6127</v>
      </c>
      <c r="D767" t="s">
        <v>6398</v>
      </c>
      <c r="E767" t="s">
        <v>6631</v>
      </c>
      <c r="F767" t="s">
        <v>6873</v>
      </c>
      <c r="G767" s="1"/>
      <c r="H767">
        <v>2020</v>
      </c>
      <c r="K767" t="s">
        <v>2830</v>
      </c>
      <c r="L767" t="s">
        <v>2830</v>
      </c>
      <c r="M767" t="s">
        <v>7089</v>
      </c>
      <c r="N767" t="s">
        <v>7318</v>
      </c>
      <c r="O767" t="s">
        <v>2830</v>
      </c>
      <c r="P767" t="s">
        <v>7179</v>
      </c>
      <c r="R767" t="str">
        <f>HYPERLINK("http://dx.doi.org/10.1016/j.cbpa.2019.110583","http://dx.doi.org/10.1016/j.cbpa.2019.110583")</f>
        <v>http://dx.doi.org/10.1016/j.cbpa.2019.110583</v>
      </c>
      <c r="S767" t="s">
        <v>7599</v>
      </c>
      <c r="AB767" s="1"/>
      <c r="AE767" t="s">
        <v>7613</v>
      </c>
      <c r="AF767" t="s">
        <v>5981</v>
      </c>
      <c r="AG767" t="s">
        <v>5988</v>
      </c>
    </row>
    <row r="768" spans="1:33" x14ac:dyDescent="0.3">
      <c r="A768" s="4">
        <v>934</v>
      </c>
      <c r="B768" s="6" t="s">
        <v>5992</v>
      </c>
      <c r="C768" t="s">
        <v>6128</v>
      </c>
      <c r="D768" t="s">
        <v>6399</v>
      </c>
      <c r="E768" t="s">
        <v>6632</v>
      </c>
      <c r="F768" t="s">
        <v>6874</v>
      </c>
      <c r="G768" s="1"/>
      <c r="H768">
        <v>2019</v>
      </c>
      <c r="K768">
        <v>148</v>
      </c>
      <c r="L768">
        <v>157</v>
      </c>
      <c r="M768" t="s">
        <v>7090</v>
      </c>
      <c r="N768" t="s">
        <v>7319</v>
      </c>
      <c r="O768" t="s">
        <v>2830</v>
      </c>
      <c r="P768" t="s">
        <v>7180</v>
      </c>
      <c r="R768" t="str">
        <f>HYPERLINK("http://dx.doi.org/10.1139/bcb-2018-0198","http://dx.doi.org/10.1139/bcb-2018-0198")</f>
        <v>http://dx.doi.org/10.1139/bcb-2018-0198</v>
      </c>
      <c r="S768" t="s">
        <v>7600</v>
      </c>
      <c r="AB768" s="1"/>
      <c r="AE768" t="s">
        <v>7673</v>
      </c>
      <c r="AF768" t="s">
        <v>5981</v>
      </c>
      <c r="AG768" t="s">
        <v>5988</v>
      </c>
    </row>
    <row r="769" spans="1:33" x14ac:dyDescent="0.3">
      <c r="A769" s="3">
        <v>935</v>
      </c>
      <c r="B769" s="3" t="s">
        <v>5992</v>
      </c>
      <c r="C769" t="s">
        <v>6129</v>
      </c>
      <c r="D769" t="s">
        <v>6400</v>
      </c>
      <c r="E769" t="s">
        <v>6633</v>
      </c>
      <c r="F769" t="s">
        <v>6872</v>
      </c>
      <c r="G769" s="1"/>
      <c r="H769">
        <v>2018</v>
      </c>
      <c r="K769">
        <v>413</v>
      </c>
      <c r="L769" t="s">
        <v>7100</v>
      </c>
      <c r="M769" t="s">
        <v>7091</v>
      </c>
      <c r="N769" t="s">
        <v>7317</v>
      </c>
      <c r="O769" t="s">
        <v>2830</v>
      </c>
      <c r="P769" t="s">
        <v>7181</v>
      </c>
      <c r="R769" t="str">
        <f>HYPERLINK("http://dx.doi.org/10.1038/s41586-018-0106-2","http://dx.doi.org/10.1038/s41586-018-0106-2")</f>
        <v>http://dx.doi.org/10.1038/s41586-018-0106-2</v>
      </c>
      <c r="S769" t="s">
        <v>2830</v>
      </c>
      <c r="AB769" s="1"/>
      <c r="AE769" t="s">
        <v>7674</v>
      </c>
      <c r="AF769" t="s">
        <v>5981</v>
      </c>
      <c r="AG769" t="s">
        <v>5988</v>
      </c>
    </row>
    <row r="770" spans="1:33" x14ac:dyDescent="0.3">
      <c r="A770" s="4">
        <v>936</v>
      </c>
      <c r="B770" s="6" t="s">
        <v>5992</v>
      </c>
      <c r="C770" t="s">
        <v>6130</v>
      </c>
      <c r="D770" t="s">
        <v>6401</v>
      </c>
      <c r="E770" t="s">
        <v>6634</v>
      </c>
      <c r="F770" t="s">
        <v>6875</v>
      </c>
      <c r="G770" s="1"/>
      <c r="H770">
        <v>2017</v>
      </c>
      <c r="K770">
        <v>710</v>
      </c>
      <c r="L770">
        <v>718</v>
      </c>
      <c r="M770" t="s">
        <v>7092</v>
      </c>
      <c r="N770" t="s">
        <v>7320</v>
      </c>
      <c r="O770" t="s">
        <v>2830</v>
      </c>
      <c r="P770" t="s">
        <v>7182</v>
      </c>
      <c r="R770" t="str">
        <f>HYPERLINK("http://dx.doi.org/10.1016/j.scitotenv.2016.12.017","http://dx.doi.org/10.1016/j.scitotenv.2016.12.017")</f>
        <v>http://dx.doi.org/10.1016/j.scitotenv.2016.12.017</v>
      </c>
      <c r="S770" t="s">
        <v>7601</v>
      </c>
      <c r="AB770" s="1"/>
      <c r="AE770" t="s">
        <v>7619</v>
      </c>
      <c r="AF770" t="s">
        <v>5981</v>
      </c>
      <c r="AG770" t="s">
        <v>5988</v>
      </c>
    </row>
    <row r="771" spans="1:33" x14ac:dyDescent="0.3">
      <c r="A771" s="3">
        <v>937</v>
      </c>
      <c r="B771" s="3" t="s">
        <v>5992</v>
      </c>
      <c r="C771" t="s">
        <v>6131</v>
      </c>
      <c r="D771" t="s">
        <v>6402</v>
      </c>
      <c r="E771" t="s">
        <v>6635</v>
      </c>
      <c r="F771" t="s">
        <v>6876</v>
      </c>
      <c r="G771" s="1"/>
      <c r="H771">
        <v>2020</v>
      </c>
      <c r="K771" t="s">
        <v>2830</v>
      </c>
      <c r="L771" t="s">
        <v>2830</v>
      </c>
      <c r="M771" t="s">
        <v>7093</v>
      </c>
      <c r="N771" t="s">
        <v>7321</v>
      </c>
      <c r="O771" t="s">
        <v>2830</v>
      </c>
      <c r="P771" t="s">
        <v>7183</v>
      </c>
      <c r="R771" t="str">
        <f>HYPERLINK("http://dx.doi.org/10.1016/j.watres.2019.115435","http://dx.doi.org/10.1016/j.watres.2019.115435")</f>
        <v>http://dx.doi.org/10.1016/j.watres.2019.115435</v>
      </c>
      <c r="S771" t="s">
        <v>7602</v>
      </c>
      <c r="AB771" s="1"/>
      <c r="AE771" t="s">
        <v>7617</v>
      </c>
      <c r="AF771" t="s">
        <v>5981</v>
      </c>
      <c r="AG771" t="s">
        <v>5988</v>
      </c>
    </row>
    <row r="772" spans="1:33" x14ac:dyDescent="0.3">
      <c r="A772" s="4">
        <v>938</v>
      </c>
      <c r="B772" s="6" t="s">
        <v>5992</v>
      </c>
      <c r="C772" t="s">
        <v>6132</v>
      </c>
      <c r="D772" t="s">
        <v>6403</v>
      </c>
      <c r="E772" t="s">
        <v>6636</v>
      </c>
      <c r="F772" t="s">
        <v>6716</v>
      </c>
      <c r="G772" s="1"/>
      <c r="H772">
        <v>2017</v>
      </c>
      <c r="K772">
        <v>2227</v>
      </c>
      <c r="L772">
        <v>2240</v>
      </c>
      <c r="M772" t="s">
        <v>7094</v>
      </c>
      <c r="N772" t="s">
        <v>7227</v>
      </c>
      <c r="O772" t="s">
        <v>2830</v>
      </c>
      <c r="P772" t="s">
        <v>7184</v>
      </c>
      <c r="R772" t="str">
        <f>HYPERLINK("http://dx.doi.org/10.1109/TII.2017.2695583","http://dx.doi.org/10.1109/TII.2017.2695583")</f>
        <v>http://dx.doi.org/10.1109/TII.2017.2695583</v>
      </c>
      <c r="S772" t="s">
        <v>7603</v>
      </c>
      <c r="AB772" s="1"/>
      <c r="AE772" t="s">
        <v>7618</v>
      </c>
      <c r="AF772" t="s">
        <v>5981</v>
      </c>
      <c r="AG772" t="s">
        <v>5988</v>
      </c>
    </row>
    <row r="773" spans="1:33" x14ac:dyDescent="0.3">
      <c r="A773" s="3">
        <v>939</v>
      </c>
      <c r="B773" s="3" t="s">
        <v>5992</v>
      </c>
      <c r="C773" t="s">
        <v>6133</v>
      </c>
      <c r="D773" t="s">
        <v>6404</v>
      </c>
      <c r="E773" t="s">
        <v>6637</v>
      </c>
      <c r="F773" t="s">
        <v>6877</v>
      </c>
      <c r="G773" s="1"/>
      <c r="H773">
        <v>2020</v>
      </c>
      <c r="K773" t="s">
        <v>2830</v>
      </c>
      <c r="L773" t="s">
        <v>2830</v>
      </c>
      <c r="M773" t="s">
        <v>7095</v>
      </c>
      <c r="N773" t="s">
        <v>7322</v>
      </c>
      <c r="O773" t="s">
        <v>2830</v>
      </c>
      <c r="P773" t="s">
        <v>7185</v>
      </c>
      <c r="R773" t="str">
        <f>HYPERLINK("http://dx.doi.org/10.1016/j.apradiso.2019.109023","http://dx.doi.org/10.1016/j.apradiso.2019.109023")</f>
        <v>http://dx.doi.org/10.1016/j.apradiso.2019.109023</v>
      </c>
      <c r="S773" t="s">
        <v>7604</v>
      </c>
      <c r="AB773" s="1"/>
      <c r="AE773" t="s">
        <v>7617</v>
      </c>
      <c r="AF773" t="s">
        <v>7609</v>
      </c>
      <c r="AG773" t="s">
        <v>5988</v>
      </c>
    </row>
    <row r="774" spans="1:33" x14ac:dyDescent="0.3">
      <c r="A774" s="4">
        <v>940</v>
      </c>
      <c r="B774" s="6" t="s">
        <v>5992</v>
      </c>
      <c r="C774" t="s">
        <v>6134</v>
      </c>
      <c r="D774" t="s">
        <v>6405</v>
      </c>
      <c r="E774" t="s">
        <v>6638</v>
      </c>
      <c r="F774" t="s">
        <v>6878</v>
      </c>
      <c r="G774" s="1"/>
      <c r="H774">
        <v>2018</v>
      </c>
      <c r="K774" t="s">
        <v>2830</v>
      </c>
      <c r="L774" t="s">
        <v>2830</v>
      </c>
      <c r="M774" t="s">
        <v>7096</v>
      </c>
      <c r="N774" t="s">
        <v>7323</v>
      </c>
      <c r="O774" t="s">
        <v>2830</v>
      </c>
      <c r="P774" t="s">
        <v>7186</v>
      </c>
      <c r="R774" t="str">
        <f>HYPERLINK("http://dx.doi.org/10.3791/57928","http://dx.doi.org/10.3791/57928")</f>
        <v>http://dx.doi.org/10.3791/57928</v>
      </c>
      <c r="S774" t="s">
        <v>7605</v>
      </c>
      <c r="AB774" s="1"/>
      <c r="AE774" t="s">
        <v>7675</v>
      </c>
      <c r="AF774" t="s">
        <v>5981</v>
      </c>
      <c r="AG774" t="s">
        <v>5988</v>
      </c>
    </row>
    <row r="775" spans="1:33" x14ac:dyDescent="0.3">
      <c r="A775" s="3">
        <v>941</v>
      </c>
      <c r="B775" s="3" t="s">
        <v>5992</v>
      </c>
      <c r="C775" t="s">
        <v>6135</v>
      </c>
      <c r="D775" t="s">
        <v>6406</v>
      </c>
      <c r="E775" t="s">
        <v>6639</v>
      </c>
      <c r="F775" t="s">
        <v>6879</v>
      </c>
      <c r="G775" s="1"/>
      <c r="H775">
        <v>2018</v>
      </c>
      <c r="K775">
        <v>5607</v>
      </c>
      <c r="L775">
        <v>5617</v>
      </c>
      <c r="M775" t="s">
        <v>7097</v>
      </c>
      <c r="N775" t="s">
        <v>7324</v>
      </c>
      <c r="O775" t="s">
        <v>2830</v>
      </c>
      <c r="P775" t="s">
        <v>7187</v>
      </c>
      <c r="R775" t="str">
        <f>HYPERLINK("http://dx.doi.org/10.1029/2017JD027827","http://dx.doi.org/10.1029/2017JD027827")</f>
        <v>http://dx.doi.org/10.1029/2017JD027827</v>
      </c>
      <c r="S775" t="s">
        <v>7606</v>
      </c>
      <c r="AB775" s="1"/>
      <c r="AE775" t="s">
        <v>7676</v>
      </c>
      <c r="AF775" t="s">
        <v>5981</v>
      </c>
      <c r="AG775" t="s">
        <v>5988</v>
      </c>
    </row>
  </sheetData>
  <conditionalFormatting sqref="A779">
    <cfRule type="duplicateValues" dxfId="22" priority="2"/>
  </conditionalFormatting>
  <conditionalFormatting sqref="C1:C1048576">
    <cfRule type="duplicateValues" dxfId="21" priority="1"/>
  </conditionalFormatting>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937FE-DBD0-428D-AB4B-306EC1693A12}">
  <sheetPr codeName="Sheet5"/>
  <dimension ref="A1:AG526"/>
  <sheetViews>
    <sheetView zoomScaleNormal="100" workbookViewId="0">
      <pane ySplit="1" topLeftCell="A476" activePane="bottomLeft" state="frozen"/>
      <selection pane="bottomLeft" activeCell="A457" sqref="A457:XFD457"/>
    </sheetView>
  </sheetViews>
  <sheetFormatPr defaultRowHeight="14.4" x14ac:dyDescent="0.3"/>
  <cols>
    <col min="1" max="1" width="6.109375" customWidth="1"/>
    <col min="2" max="2" width="8.77734375" customWidth="1"/>
    <col min="3" max="4" width="80.88671875" bestFit="1" customWidth="1"/>
    <col min="5" max="5" width="22.21875" bestFit="1" customWidth="1"/>
    <col min="6" max="6" width="17.33203125" bestFit="1" customWidth="1"/>
    <col min="7" max="7" width="10" bestFit="1" customWidth="1"/>
    <col min="8" max="8" width="7.6640625" bestFit="1" customWidth="1"/>
    <col min="9" max="9" width="11.77734375" bestFit="1" customWidth="1"/>
    <col min="10" max="10" width="11" bestFit="1" customWidth="1"/>
    <col min="11" max="11" width="80.88671875" bestFit="1" customWidth="1"/>
    <col min="12" max="12" width="9.6640625" bestFit="1" customWidth="1"/>
    <col min="13" max="13" width="16.77734375" bestFit="1" customWidth="1"/>
    <col min="14" max="14" width="56.77734375" bestFit="1" customWidth="1"/>
    <col min="15" max="15" width="80.88671875" bestFit="1" customWidth="1"/>
    <col min="16" max="16" width="59" bestFit="1" customWidth="1"/>
    <col min="17" max="20" width="80.88671875" bestFit="1" customWidth="1"/>
    <col min="21" max="21" width="16.88671875" bestFit="1" customWidth="1"/>
    <col min="22" max="23" width="21.88671875" bestFit="1" customWidth="1"/>
    <col min="24" max="24" width="17.77734375" bestFit="1" customWidth="1"/>
    <col min="25" max="25" width="10.44140625" bestFit="1" customWidth="1"/>
    <col min="26" max="26" width="13.44140625" bestFit="1" customWidth="1"/>
    <col min="27" max="27" width="12.109375" bestFit="1" customWidth="1"/>
    <col min="28" max="28" width="15.109375" bestFit="1" customWidth="1"/>
    <col min="29" max="29" width="11.33203125" bestFit="1" customWidth="1"/>
    <col min="30" max="30" width="22.44140625" bestFit="1" customWidth="1"/>
    <col min="31" max="31" width="19.44140625" customWidth="1"/>
  </cols>
  <sheetData>
    <row r="1" spans="1:33" x14ac:dyDescent="0.3">
      <c r="A1" t="s">
        <v>3012</v>
      </c>
      <c r="B1"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row>
    <row r="2" spans="1:3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row>
    <row r="3" spans="1:33" x14ac:dyDescent="0.3">
      <c r="A3" s="3">
        <v>3</v>
      </c>
      <c r="B3" s="3" t="s">
        <v>43</v>
      </c>
      <c r="C3" t="s">
        <v>58</v>
      </c>
      <c r="D3" t="s">
        <v>59</v>
      </c>
      <c r="E3" t="s">
        <v>60</v>
      </c>
      <c r="F3" t="s">
        <v>61</v>
      </c>
      <c r="G3" s="1">
        <v>43304</v>
      </c>
      <c r="H3">
        <v>2018</v>
      </c>
      <c r="I3" t="s">
        <v>2830</v>
      </c>
      <c r="K3">
        <v>1052</v>
      </c>
      <c r="L3" t="s">
        <v>2831</v>
      </c>
      <c r="M3" t="s">
        <v>62</v>
      </c>
      <c r="N3" t="s">
        <v>63</v>
      </c>
      <c r="O3" t="s">
        <v>64</v>
      </c>
      <c r="P3" t="s">
        <v>65</v>
      </c>
      <c r="Q3" t="s">
        <v>2830</v>
      </c>
      <c r="R3" t="s">
        <v>66</v>
      </c>
      <c r="S3" t="s">
        <v>67</v>
      </c>
      <c r="T3" t="s">
        <v>68</v>
      </c>
      <c r="U3" t="s">
        <v>69</v>
      </c>
      <c r="V3" t="s">
        <v>70</v>
      </c>
      <c r="W3" t="s">
        <v>2830</v>
      </c>
      <c r="X3">
        <v>39</v>
      </c>
      <c r="Z3">
        <v>36</v>
      </c>
      <c r="AA3" t="s">
        <v>43</v>
      </c>
      <c r="AB3" s="1">
        <v>43304</v>
      </c>
      <c r="AC3" t="s">
        <v>2830</v>
      </c>
      <c r="AD3" t="s">
        <v>2830</v>
      </c>
      <c r="AE3" t="s">
        <v>43</v>
      </c>
      <c r="AF3" t="s">
        <v>57</v>
      </c>
    </row>
    <row r="4" spans="1:33" x14ac:dyDescent="0.3">
      <c r="A4" s="4">
        <v>4</v>
      </c>
      <c r="B4" s="5" t="s">
        <v>43</v>
      </c>
      <c r="C4" t="s">
        <v>71</v>
      </c>
      <c r="D4" t="s">
        <v>72</v>
      </c>
      <c r="E4" t="s">
        <v>73</v>
      </c>
      <c r="F4" t="s">
        <v>74</v>
      </c>
      <c r="G4" s="1">
        <v>41274</v>
      </c>
      <c r="H4">
        <v>2012</v>
      </c>
      <c r="I4" t="s">
        <v>2830</v>
      </c>
      <c r="K4">
        <v>374</v>
      </c>
      <c r="L4" t="s">
        <v>2832</v>
      </c>
      <c r="M4" t="s">
        <v>75</v>
      </c>
      <c r="N4" t="s">
        <v>2830</v>
      </c>
      <c r="O4" t="s">
        <v>76</v>
      </c>
      <c r="P4" t="s">
        <v>2830</v>
      </c>
      <c r="Q4" t="s">
        <v>2830</v>
      </c>
      <c r="R4" t="s">
        <v>77</v>
      </c>
      <c r="S4" t="s">
        <v>78</v>
      </c>
      <c r="T4" t="s">
        <v>79</v>
      </c>
      <c r="U4" t="s">
        <v>80</v>
      </c>
      <c r="V4" t="s">
        <v>81</v>
      </c>
      <c r="W4" t="s">
        <v>2830</v>
      </c>
      <c r="Z4">
        <v>5</v>
      </c>
      <c r="AA4" t="s">
        <v>2830</v>
      </c>
      <c r="AB4" s="1">
        <v>41274</v>
      </c>
      <c r="AC4" t="s">
        <v>2830</v>
      </c>
      <c r="AD4" t="s">
        <v>2830</v>
      </c>
      <c r="AE4" t="s">
        <v>43</v>
      </c>
      <c r="AF4" t="s">
        <v>57</v>
      </c>
    </row>
    <row r="5" spans="1:33" x14ac:dyDescent="0.3">
      <c r="A5" s="3">
        <v>5</v>
      </c>
      <c r="B5" s="3" t="s">
        <v>43</v>
      </c>
      <c r="C5" t="s">
        <v>82</v>
      </c>
      <c r="D5" t="s">
        <v>83</v>
      </c>
      <c r="E5" t="s">
        <v>84</v>
      </c>
      <c r="F5" t="s">
        <v>85</v>
      </c>
      <c r="G5" s="1">
        <v>44568</v>
      </c>
      <c r="H5">
        <v>2021</v>
      </c>
      <c r="I5" t="s">
        <v>2830</v>
      </c>
      <c r="K5">
        <v>1</v>
      </c>
      <c r="L5" t="s">
        <v>2833</v>
      </c>
      <c r="M5" t="s">
        <v>86</v>
      </c>
      <c r="N5" t="s">
        <v>2830</v>
      </c>
      <c r="O5" t="s">
        <v>87</v>
      </c>
      <c r="P5" t="s">
        <v>88</v>
      </c>
      <c r="Q5" t="s">
        <v>2830</v>
      </c>
      <c r="R5" t="s">
        <v>89</v>
      </c>
      <c r="S5" t="s">
        <v>90</v>
      </c>
      <c r="T5" t="s">
        <v>91</v>
      </c>
      <c r="U5" t="s">
        <v>92</v>
      </c>
      <c r="V5" t="s">
        <v>93</v>
      </c>
      <c r="W5" t="s">
        <v>2830</v>
      </c>
      <c r="Z5">
        <v>25</v>
      </c>
      <c r="AA5" t="s">
        <v>43</v>
      </c>
      <c r="AB5" s="1">
        <v>44568</v>
      </c>
      <c r="AC5" t="s">
        <v>2830</v>
      </c>
      <c r="AD5" t="s">
        <v>2830</v>
      </c>
      <c r="AE5" t="s">
        <v>43</v>
      </c>
      <c r="AF5" t="s">
        <v>57</v>
      </c>
    </row>
    <row r="6" spans="1:33" x14ac:dyDescent="0.3">
      <c r="A6" s="4">
        <v>6</v>
      </c>
      <c r="B6" s="5" t="s">
        <v>43</v>
      </c>
      <c r="C6" t="s">
        <v>94</v>
      </c>
      <c r="D6" t="s">
        <v>95</v>
      </c>
      <c r="E6" t="s">
        <v>96</v>
      </c>
      <c r="F6" t="s">
        <v>97</v>
      </c>
      <c r="G6" s="1">
        <v>44278</v>
      </c>
      <c r="H6">
        <v>2021</v>
      </c>
      <c r="I6" t="s">
        <v>2834</v>
      </c>
      <c r="J6">
        <v>4</v>
      </c>
      <c r="K6">
        <v>347</v>
      </c>
      <c r="L6" t="s">
        <v>2835</v>
      </c>
      <c r="M6" t="s">
        <v>98</v>
      </c>
      <c r="N6" t="s">
        <v>99</v>
      </c>
      <c r="O6" t="s">
        <v>2830</v>
      </c>
      <c r="P6" t="s">
        <v>100</v>
      </c>
      <c r="Q6" t="s">
        <v>2830</v>
      </c>
      <c r="R6" t="s">
        <v>101</v>
      </c>
      <c r="S6" t="s">
        <v>102</v>
      </c>
      <c r="T6" t="s">
        <v>103</v>
      </c>
      <c r="U6" t="s">
        <v>104</v>
      </c>
      <c r="V6" t="s">
        <v>105</v>
      </c>
      <c r="W6" t="s">
        <v>2830</v>
      </c>
      <c r="X6">
        <v>19</v>
      </c>
      <c r="Z6">
        <v>115</v>
      </c>
      <c r="AA6" t="s">
        <v>43</v>
      </c>
      <c r="AB6" s="1">
        <v>44161</v>
      </c>
      <c r="AC6" t="s">
        <v>2830</v>
      </c>
      <c r="AD6" t="s">
        <v>2830</v>
      </c>
      <c r="AE6" t="s">
        <v>43</v>
      </c>
      <c r="AF6" t="s">
        <v>44</v>
      </c>
    </row>
    <row r="7" spans="1:33" x14ac:dyDescent="0.3">
      <c r="A7" s="3">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row>
    <row r="8" spans="1:33" x14ac:dyDescent="0.3">
      <c r="A8" s="4">
        <v>8</v>
      </c>
      <c r="B8" s="5"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row>
    <row r="9" spans="1:33" x14ac:dyDescent="0.3">
      <c r="A9" s="3">
        <v>9</v>
      </c>
      <c r="B9" s="3" t="s">
        <v>43</v>
      </c>
      <c r="C9" t="s">
        <v>131</v>
      </c>
      <c r="D9" t="s">
        <v>132</v>
      </c>
      <c r="E9" t="s">
        <v>133</v>
      </c>
      <c r="F9" t="s">
        <v>134</v>
      </c>
      <c r="G9" s="1">
        <v>43941</v>
      </c>
      <c r="H9">
        <v>2020</v>
      </c>
      <c r="I9" t="s">
        <v>2830</v>
      </c>
      <c r="K9">
        <v>1</v>
      </c>
      <c r="L9" t="s">
        <v>2833</v>
      </c>
      <c r="M9" t="s">
        <v>135</v>
      </c>
      <c r="N9" t="s">
        <v>2830</v>
      </c>
      <c r="O9" t="s">
        <v>136</v>
      </c>
      <c r="P9" t="s">
        <v>137</v>
      </c>
      <c r="Q9" t="s">
        <v>2830</v>
      </c>
      <c r="R9" t="s">
        <v>138</v>
      </c>
      <c r="S9" t="s">
        <v>139</v>
      </c>
      <c r="T9" t="s">
        <v>140</v>
      </c>
      <c r="U9" t="s">
        <v>141</v>
      </c>
      <c r="V9" t="s">
        <v>142</v>
      </c>
      <c r="W9" t="s">
        <v>2830</v>
      </c>
      <c r="X9">
        <v>1</v>
      </c>
      <c r="Z9">
        <v>20</v>
      </c>
      <c r="AA9" t="s">
        <v>43</v>
      </c>
      <c r="AB9" s="1">
        <v>43941</v>
      </c>
      <c r="AC9" t="s">
        <v>2830</v>
      </c>
      <c r="AD9" t="s">
        <v>2830</v>
      </c>
      <c r="AE9" t="s">
        <v>43</v>
      </c>
      <c r="AF9" t="s">
        <v>57</v>
      </c>
    </row>
    <row r="10" spans="1:33" x14ac:dyDescent="0.3">
      <c r="A10" s="4">
        <v>10</v>
      </c>
      <c r="B10" s="5" t="s">
        <v>43</v>
      </c>
      <c r="C10" t="s">
        <v>143</v>
      </c>
      <c r="D10" t="s">
        <v>144</v>
      </c>
      <c r="E10" t="s">
        <v>145</v>
      </c>
      <c r="F10" t="s">
        <v>146</v>
      </c>
      <c r="G10" s="1">
        <v>44305</v>
      </c>
      <c r="H10">
        <v>2021</v>
      </c>
      <c r="I10" t="s">
        <v>2839</v>
      </c>
      <c r="K10">
        <v>58088</v>
      </c>
      <c r="L10" t="s">
        <v>2840</v>
      </c>
      <c r="M10" t="s">
        <v>147</v>
      </c>
      <c r="N10" t="s">
        <v>148</v>
      </c>
      <c r="O10" t="s">
        <v>2830</v>
      </c>
      <c r="P10" t="s">
        <v>149</v>
      </c>
      <c r="Q10" t="s">
        <v>150</v>
      </c>
      <c r="R10" t="s">
        <v>151</v>
      </c>
      <c r="S10" t="s">
        <v>152</v>
      </c>
      <c r="T10" t="s">
        <v>153</v>
      </c>
      <c r="U10" t="s">
        <v>154</v>
      </c>
      <c r="V10" t="s">
        <v>155</v>
      </c>
      <c r="W10" t="s">
        <v>2830</v>
      </c>
      <c r="X10">
        <v>6</v>
      </c>
      <c r="Z10">
        <v>42</v>
      </c>
      <c r="AA10" t="s">
        <v>156</v>
      </c>
      <c r="AB10" s="1">
        <v>44294</v>
      </c>
      <c r="AC10" t="s">
        <v>2830</v>
      </c>
      <c r="AD10" t="s">
        <v>2830</v>
      </c>
      <c r="AE10" t="s">
        <v>43</v>
      </c>
      <c r="AF10" t="s">
        <v>44</v>
      </c>
    </row>
    <row r="11" spans="1:33" x14ac:dyDescent="0.3">
      <c r="A11" s="4">
        <v>12</v>
      </c>
      <c r="B11" s="5" t="s">
        <v>43</v>
      </c>
      <c r="C11" t="s">
        <v>169</v>
      </c>
      <c r="D11" t="s">
        <v>170</v>
      </c>
      <c r="E11" t="s">
        <v>171</v>
      </c>
      <c r="F11" t="s">
        <v>172</v>
      </c>
      <c r="G11" s="1">
        <v>44236</v>
      </c>
      <c r="H11">
        <v>2020</v>
      </c>
      <c r="I11" t="s">
        <v>2830</v>
      </c>
      <c r="K11">
        <v>1920</v>
      </c>
      <c r="L11" t="s">
        <v>2843</v>
      </c>
      <c r="M11" t="s">
        <v>173</v>
      </c>
      <c r="N11" t="s">
        <v>174</v>
      </c>
      <c r="O11" t="s">
        <v>175</v>
      </c>
      <c r="P11" t="s">
        <v>176</v>
      </c>
      <c r="Q11" t="s">
        <v>2830</v>
      </c>
      <c r="R11" t="s">
        <v>177</v>
      </c>
      <c r="S11" t="s">
        <v>178</v>
      </c>
      <c r="T11" t="s">
        <v>179</v>
      </c>
      <c r="U11" t="s">
        <v>180</v>
      </c>
      <c r="V11" t="s">
        <v>181</v>
      </c>
      <c r="W11" t="s">
        <v>2830</v>
      </c>
      <c r="X11">
        <v>7</v>
      </c>
      <c r="Z11">
        <v>34</v>
      </c>
      <c r="AA11" t="s">
        <v>43</v>
      </c>
      <c r="AB11" s="1">
        <v>44236</v>
      </c>
      <c r="AC11" t="s">
        <v>2830</v>
      </c>
      <c r="AD11" t="s">
        <v>2830</v>
      </c>
      <c r="AE11" t="s">
        <v>43</v>
      </c>
      <c r="AF11" t="s">
        <v>57</v>
      </c>
    </row>
    <row r="12" spans="1:33" x14ac:dyDescent="0.3">
      <c r="A12" s="3">
        <v>13</v>
      </c>
      <c r="B12" s="3" t="s">
        <v>43</v>
      </c>
      <c r="C12" t="s">
        <v>182</v>
      </c>
      <c r="D12" t="s">
        <v>183</v>
      </c>
      <c r="E12" t="s">
        <v>184</v>
      </c>
      <c r="F12" t="s">
        <v>185</v>
      </c>
      <c r="G12" s="1">
        <v>42761</v>
      </c>
      <c r="H12">
        <v>2016</v>
      </c>
      <c r="I12" t="s">
        <v>2830</v>
      </c>
      <c r="K12">
        <v>1099</v>
      </c>
      <c r="L12" t="s">
        <v>2844</v>
      </c>
      <c r="M12" t="s">
        <v>186</v>
      </c>
      <c r="N12" t="s">
        <v>2830</v>
      </c>
      <c r="O12" t="s">
        <v>187</v>
      </c>
      <c r="P12" t="s">
        <v>188</v>
      </c>
      <c r="Q12" t="s">
        <v>2830</v>
      </c>
      <c r="R12" t="s">
        <v>189</v>
      </c>
      <c r="S12" t="s">
        <v>190</v>
      </c>
      <c r="T12" t="s">
        <v>191</v>
      </c>
      <c r="U12" t="s">
        <v>192</v>
      </c>
      <c r="V12" t="s">
        <v>193</v>
      </c>
      <c r="W12" t="s">
        <v>2830</v>
      </c>
      <c r="X12">
        <v>1</v>
      </c>
      <c r="Z12">
        <v>15</v>
      </c>
      <c r="AA12" t="s">
        <v>2830</v>
      </c>
      <c r="AB12" s="1">
        <v>42761</v>
      </c>
      <c r="AC12" t="s">
        <v>2830</v>
      </c>
      <c r="AD12" t="s">
        <v>2830</v>
      </c>
      <c r="AE12" t="s">
        <v>43</v>
      </c>
      <c r="AF12" t="s">
        <v>57</v>
      </c>
    </row>
    <row r="13" spans="1:33" x14ac:dyDescent="0.3">
      <c r="A13" s="4">
        <v>14</v>
      </c>
      <c r="B13" s="5" t="s">
        <v>43</v>
      </c>
      <c r="C13" t="s">
        <v>194</v>
      </c>
      <c r="D13" t="s">
        <v>195</v>
      </c>
      <c r="E13" t="s">
        <v>196</v>
      </c>
      <c r="F13" t="s">
        <v>109</v>
      </c>
      <c r="G13" s="1">
        <v>44726</v>
      </c>
      <c r="H13">
        <v>2022</v>
      </c>
      <c r="I13" t="s">
        <v>2845</v>
      </c>
      <c r="J13">
        <v>9</v>
      </c>
      <c r="K13">
        <v>6503</v>
      </c>
      <c r="L13" t="s">
        <v>2846</v>
      </c>
      <c r="M13" t="s">
        <v>197</v>
      </c>
      <c r="N13" t="s">
        <v>111</v>
      </c>
      <c r="O13" t="s">
        <v>2830</v>
      </c>
      <c r="P13" t="s">
        <v>198</v>
      </c>
      <c r="Q13" t="s">
        <v>199</v>
      </c>
      <c r="R13" t="s">
        <v>200</v>
      </c>
      <c r="S13" t="s">
        <v>201</v>
      </c>
      <c r="T13" t="s">
        <v>202</v>
      </c>
      <c r="U13" t="s">
        <v>203</v>
      </c>
      <c r="V13" t="s">
        <v>204</v>
      </c>
      <c r="W13" t="s">
        <v>2830</v>
      </c>
      <c r="X13">
        <v>16</v>
      </c>
      <c r="Z13">
        <v>36</v>
      </c>
      <c r="AA13" t="s">
        <v>43</v>
      </c>
      <c r="AB13" s="1">
        <v>44561</v>
      </c>
      <c r="AC13" t="s">
        <v>2830</v>
      </c>
      <c r="AD13" t="s">
        <v>2830</v>
      </c>
      <c r="AE13" t="s">
        <v>43</v>
      </c>
      <c r="AF13" t="s">
        <v>44</v>
      </c>
    </row>
    <row r="14" spans="1:33" x14ac:dyDescent="0.3">
      <c r="A14" s="3">
        <v>15</v>
      </c>
      <c r="B14" s="3" t="s">
        <v>43</v>
      </c>
      <c r="C14" t="s">
        <v>205</v>
      </c>
      <c r="D14" t="s">
        <v>206</v>
      </c>
      <c r="E14" t="s">
        <v>207</v>
      </c>
      <c r="F14" t="s">
        <v>208</v>
      </c>
      <c r="G14" s="1">
        <v>44146</v>
      </c>
      <c r="H14">
        <v>2020</v>
      </c>
      <c r="I14" t="s">
        <v>2830</v>
      </c>
      <c r="K14">
        <v>267</v>
      </c>
      <c r="L14" t="s">
        <v>2847</v>
      </c>
      <c r="M14" t="s">
        <v>209</v>
      </c>
      <c r="N14" t="s">
        <v>2830</v>
      </c>
      <c r="O14" t="s">
        <v>210</v>
      </c>
      <c r="P14" t="s">
        <v>211</v>
      </c>
      <c r="Q14" t="s">
        <v>2830</v>
      </c>
      <c r="R14" t="s">
        <v>212</v>
      </c>
      <c r="S14" t="s">
        <v>213</v>
      </c>
      <c r="T14" t="s">
        <v>214</v>
      </c>
      <c r="U14" t="s">
        <v>215</v>
      </c>
      <c r="V14" t="s">
        <v>216</v>
      </c>
      <c r="W14" t="s">
        <v>2830</v>
      </c>
      <c r="Z14">
        <v>15</v>
      </c>
      <c r="AA14" t="s">
        <v>43</v>
      </c>
      <c r="AB14" s="1">
        <v>44146</v>
      </c>
      <c r="AC14" t="s">
        <v>2830</v>
      </c>
      <c r="AD14" t="s">
        <v>2830</v>
      </c>
      <c r="AE14" t="s">
        <v>43</v>
      </c>
      <c r="AF14" t="s">
        <v>57</v>
      </c>
    </row>
    <row r="15" spans="1:33" x14ac:dyDescent="0.3">
      <c r="A15" s="4">
        <v>16</v>
      </c>
      <c r="B15" s="5" t="s">
        <v>43</v>
      </c>
      <c r="C15" t="s">
        <v>217</v>
      </c>
      <c r="D15" t="s">
        <v>218</v>
      </c>
      <c r="E15" t="s">
        <v>219</v>
      </c>
      <c r="F15" t="s">
        <v>220</v>
      </c>
      <c r="G15" s="1">
        <v>43629</v>
      </c>
      <c r="H15">
        <v>2019</v>
      </c>
      <c r="I15" t="s">
        <v>2830</v>
      </c>
      <c r="K15">
        <v>85</v>
      </c>
      <c r="L15" t="s">
        <v>2848</v>
      </c>
      <c r="M15" t="s">
        <v>221</v>
      </c>
      <c r="N15" t="s">
        <v>2830</v>
      </c>
      <c r="O15" t="s">
        <v>222</v>
      </c>
      <c r="P15" t="s">
        <v>223</v>
      </c>
      <c r="Q15" t="s">
        <v>2830</v>
      </c>
      <c r="R15" t="s">
        <v>224</v>
      </c>
      <c r="S15" t="s">
        <v>225</v>
      </c>
      <c r="T15" t="s">
        <v>226</v>
      </c>
      <c r="U15" t="s">
        <v>227</v>
      </c>
      <c r="V15" t="s">
        <v>228</v>
      </c>
      <c r="W15" t="s">
        <v>2830</v>
      </c>
      <c r="X15">
        <v>1</v>
      </c>
      <c r="Z15">
        <v>10</v>
      </c>
      <c r="AA15" t="s">
        <v>43</v>
      </c>
      <c r="AB15" s="1">
        <v>43629</v>
      </c>
      <c r="AC15" t="s">
        <v>2830</v>
      </c>
      <c r="AD15" t="s">
        <v>2830</v>
      </c>
      <c r="AE15" t="s">
        <v>43</v>
      </c>
      <c r="AF15" t="s">
        <v>57</v>
      </c>
    </row>
    <row r="16" spans="1:33" x14ac:dyDescent="0.3">
      <c r="A16" s="3">
        <v>17</v>
      </c>
      <c r="B16" s="3" t="s">
        <v>43</v>
      </c>
      <c r="C16" t="s">
        <v>229</v>
      </c>
      <c r="D16" t="s">
        <v>230</v>
      </c>
      <c r="E16" t="s">
        <v>231</v>
      </c>
      <c r="F16" t="s">
        <v>232</v>
      </c>
      <c r="G16" s="1">
        <v>44466</v>
      </c>
      <c r="H16">
        <v>2021</v>
      </c>
      <c r="I16" t="s">
        <v>2830</v>
      </c>
      <c r="K16">
        <v>238</v>
      </c>
      <c r="L16" t="s">
        <v>2849</v>
      </c>
      <c r="M16" t="s">
        <v>233</v>
      </c>
      <c r="N16" t="s">
        <v>2830</v>
      </c>
      <c r="O16" t="s">
        <v>234</v>
      </c>
      <c r="P16" t="s">
        <v>235</v>
      </c>
      <c r="Q16" t="s">
        <v>2830</v>
      </c>
      <c r="R16" t="s">
        <v>236</v>
      </c>
      <c r="S16" t="s">
        <v>237</v>
      </c>
      <c r="T16" t="s">
        <v>238</v>
      </c>
      <c r="U16" t="s">
        <v>239</v>
      </c>
      <c r="V16" t="s">
        <v>240</v>
      </c>
      <c r="W16" t="s">
        <v>2830</v>
      </c>
      <c r="X16">
        <v>2</v>
      </c>
      <c r="Z16">
        <v>20</v>
      </c>
      <c r="AA16" t="s">
        <v>43</v>
      </c>
      <c r="AB16" s="1">
        <v>44466</v>
      </c>
      <c r="AC16" t="s">
        <v>2830</v>
      </c>
      <c r="AD16" t="s">
        <v>2830</v>
      </c>
      <c r="AE16" t="s">
        <v>43</v>
      </c>
      <c r="AF16" t="s">
        <v>57</v>
      </c>
    </row>
    <row r="17" spans="1:32" x14ac:dyDescent="0.3">
      <c r="A17" s="4">
        <v>18</v>
      </c>
      <c r="B17" s="5" t="s">
        <v>43</v>
      </c>
      <c r="C17" t="s">
        <v>241</v>
      </c>
      <c r="D17" t="s">
        <v>242</v>
      </c>
      <c r="E17" t="s">
        <v>243</v>
      </c>
      <c r="F17" t="s">
        <v>244</v>
      </c>
      <c r="G17" s="1">
        <v>44882</v>
      </c>
      <c r="H17">
        <v>2022</v>
      </c>
      <c r="I17" t="s">
        <v>2830</v>
      </c>
      <c r="K17">
        <v>1</v>
      </c>
      <c r="L17" t="s">
        <v>2833</v>
      </c>
      <c r="M17" t="s">
        <v>245</v>
      </c>
      <c r="N17" t="s">
        <v>2830</v>
      </c>
      <c r="O17" t="s">
        <v>246</v>
      </c>
      <c r="P17" t="s">
        <v>247</v>
      </c>
      <c r="Q17" t="s">
        <v>2830</v>
      </c>
      <c r="R17" t="s">
        <v>248</v>
      </c>
      <c r="S17" t="s">
        <v>249</v>
      </c>
      <c r="T17" t="s">
        <v>250</v>
      </c>
      <c r="U17" t="s">
        <v>251</v>
      </c>
      <c r="V17" t="s">
        <v>252</v>
      </c>
      <c r="W17" t="s">
        <v>2830</v>
      </c>
      <c r="Z17">
        <v>17</v>
      </c>
      <c r="AA17" t="s">
        <v>43</v>
      </c>
      <c r="AB17" s="1">
        <v>44882</v>
      </c>
      <c r="AC17" t="s">
        <v>2830</v>
      </c>
      <c r="AD17" t="s">
        <v>2830</v>
      </c>
      <c r="AE17" t="s">
        <v>43</v>
      </c>
      <c r="AF17" t="s">
        <v>57</v>
      </c>
    </row>
    <row r="18" spans="1:32" x14ac:dyDescent="0.3">
      <c r="A18" s="3">
        <v>19</v>
      </c>
      <c r="B18" s="3" t="s">
        <v>43</v>
      </c>
      <c r="C18" t="s">
        <v>253</v>
      </c>
      <c r="D18" t="s">
        <v>254</v>
      </c>
      <c r="E18" t="s">
        <v>255</v>
      </c>
      <c r="F18" t="s">
        <v>256</v>
      </c>
      <c r="G18" s="1">
        <v>44732</v>
      </c>
      <c r="H18">
        <v>2022</v>
      </c>
      <c r="I18" t="s">
        <v>2830</v>
      </c>
      <c r="K18">
        <v>623</v>
      </c>
      <c r="L18" t="s">
        <v>2850</v>
      </c>
      <c r="M18" t="s">
        <v>257</v>
      </c>
      <c r="N18" t="s">
        <v>258</v>
      </c>
      <c r="O18" t="s">
        <v>259</v>
      </c>
      <c r="P18" t="s">
        <v>260</v>
      </c>
      <c r="Q18" t="s">
        <v>2830</v>
      </c>
      <c r="R18" t="s">
        <v>261</v>
      </c>
      <c r="S18" t="s">
        <v>262</v>
      </c>
      <c r="T18" t="s">
        <v>263</v>
      </c>
      <c r="U18" t="s">
        <v>264</v>
      </c>
      <c r="V18" t="s">
        <v>265</v>
      </c>
      <c r="W18" t="s">
        <v>2830</v>
      </c>
      <c r="X18">
        <v>1</v>
      </c>
      <c r="Z18">
        <v>44</v>
      </c>
      <c r="AA18" t="s">
        <v>2830</v>
      </c>
      <c r="AB18" s="1">
        <v>44732</v>
      </c>
      <c r="AC18" t="s">
        <v>2830</v>
      </c>
      <c r="AD18" t="s">
        <v>2830</v>
      </c>
      <c r="AE18" t="s">
        <v>43</v>
      </c>
      <c r="AF18" t="s">
        <v>57</v>
      </c>
    </row>
    <row r="19" spans="1:32" x14ac:dyDescent="0.3">
      <c r="A19" s="4">
        <v>20</v>
      </c>
      <c r="B19" s="5" t="s">
        <v>43</v>
      </c>
      <c r="C19" t="s">
        <v>266</v>
      </c>
      <c r="D19" t="s">
        <v>267</v>
      </c>
      <c r="E19" t="s">
        <v>268</v>
      </c>
      <c r="F19" t="s">
        <v>269</v>
      </c>
      <c r="G19" s="1">
        <v>43874</v>
      </c>
      <c r="H19">
        <v>2019</v>
      </c>
      <c r="I19" t="s">
        <v>2830</v>
      </c>
      <c r="K19">
        <v>150</v>
      </c>
      <c r="L19" t="s">
        <v>2851</v>
      </c>
      <c r="M19" t="s">
        <v>270</v>
      </c>
      <c r="N19" t="s">
        <v>271</v>
      </c>
      <c r="O19" t="s">
        <v>272</v>
      </c>
      <c r="P19" t="s">
        <v>273</v>
      </c>
      <c r="Q19" t="s">
        <v>2830</v>
      </c>
      <c r="R19" t="s">
        <v>274</v>
      </c>
      <c r="S19" t="s">
        <v>275</v>
      </c>
      <c r="T19" t="s">
        <v>2830</v>
      </c>
      <c r="U19" t="s">
        <v>276</v>
      </c>
      <c r="V19" t="s">
        <v>277</v>
      </c>
      <c r="W19" t="s">
        <v>2830</v>
      </c>
      <c r="X19">
        <v>3</v>
      </c>
      <c r="Z19">
        <v>24</v>
      </c>
      <c r="AA19" t="s">
        <v>43</v>
      </c>
      <c r="AB19" s="1">
        <v>43874</v>
      </c>
      <c r="AC19" t="s">
        <v>2830</v>
      </c>
      <c r="AD19" t="s">
        <v>2830</v>
      </c>
      <c r="AE19" t="s">
        <v>43</v>
      </c>
      <c r="AF19" t="s">
        <v>57</v>
      </c>
    </row>
    <row r="20" spans="1:32" x14ac:dyDescent="0.3">
      <c r="A20" s="3">
        <v>21</v>
      </c>
      <c r="B20" s="3" t="s">
        <v>43</v>
      </c>
      <c r="C20" t="s">
        <v>278</v>
      </c>
      <c r="D20" t="s">
        <v>279</v>
      </c>
      <c r="E20" t="s">
        <v>280</v>
      </c>
      <c r="F20" t="s">
        <v>281</v>
      </c>
      <c r="G20" s="1">
        <v>43991</v>
      </c>
      <c r="H20">
        <v>2020</v>
      </c>
      <c r="I20" t="s">
        <v>2833</v>
      </c>
      <c r="J20">
        <v>2</v>
      </c>
      <c r="K20">
        <v>548</v>
      </c>
      <c r="L20" t="s">
        <v>2852</v>
      </c>
      <c r="M20" t="s">
        <v>282</v>
      </c>
      <c r="N20" t="s">
        <v>283</v>
      </c>
      <c r="O20" t="s">
        <v>2830</v>
      </c>
      <c r="P20" t="s">
        <v>284</v>
      </c>
      <c r="Q20" t="s">
        <v>2830</v>
      </c>
      <c r="R20" t="s">
        <v>285</v>
      </c>
      <c r="S20" t="s">
        <v>286</v>
      </c>
      <c r="T20" t="s">
        <v>287</v>
      </c>
      <c r="U20" t="s">
        <v>288</v>
      </c>
      <c r="V20" t="s">
        <v>289</v>
      </c>
      <c r="W20" t="s">
        <v>2830</v>
      </c>
      <c r="X20">
        <v>42</v>
      </c>
      <c r="Z20">
        <v>50</v>
      </c>
      <c r="AA20" t="s">
        <v>43</v>
      </c>
      <c r="AB20" s="1">
        <v>43843</v>
      </c>
      <c r="AC20" t="s">
        <v>2830</v>
      </c>
      <c r="AD20" t="s">
        <v>2830</v>
      </c>
      <c r="AE20" t="s">
        <v>43</v>
      </c>
      <c r="AF20" t="s">
        <v>44</v>
      </c>
    </row>
    <row r="21" spans="1:32" x14ac:dyDescent="0.3">
      <c r="A21" s="4">
        <v>22</v>
      </c>
      <c r="B21" s="5" t="s">
        <v>43</v>
      </c>
      <c r="C21" t="s">
        <v>290</v>
      </c>
      <c r="D21" t="s">
        <v>291</v>
      </c>
      <c r="E21" t="s">
        <v>292</v>
      </c>
      <c r="F21" t="s">
        <v>109</v>
      </c>
      <c r="G21" s="1">
        <v>43950</v>
      </c>
      <c r="H21">
        <v>2020</v>
      </c>
      <c r="I21" t="s">
        <v>2836</v>
      </c>
      <c r="J21">
        <v>8</v>
      </c>
      <c r="K21">
        <v>5244</v>
      </c>
      <c r="L21" t="s">
        <v>2853</v>
      </c>
      <c r="M21" t="s">
        <v>293</v>
      </c>
      <c r="N21" t="s">
        <v>111</v>
      </c>
      <c r="O21" t="s">
        <v>2830</v>
      </c>
      <c r="P21" t="s">
        <v>294</v>
      </c>
      <c r="Q21" t="s">
        <v>295</v>
      </c>
      <c r="R21" t="s">
        <v>296</v>
      </c>
      <c r="S21" t="s">
        <v>297</v>
      </c>
      <c r="T21" t="s">
        <v>298</v>
      </c>
      <c r="U21" t="s">
        <v>299</v>
      </c>
      <c r="V21" t="s">
        <v>300</v>
      </c>
      <c r="W21" t="s">
        <v>2830</v>
      </c>
      <c r="X21">
        <v>89</v>
      </c>
      <c r="Z21">
        <v>32</v>
      </c>
      <c r="AA21" t="s">
        <v>43</v>
      </c>
      <c r="AB21" s="1">
        <v>43780</v>
      </c>
      <c r="AC21" t="s">
        <v>2830</v>
      </c>
      <c r="AD21" t="s">
        <v>2830</v>
      </c>
      <c r="AE21" t="s">
        <v>43</v>
      </c>
      <c r="AF21" t="s">
        <v>44</v>
      </c>
    </row>
    <row r="22" spans="1:32" x14ac:dyDescent="0.3">
      <c r="A22" s="3">
        <v>23</v>
      </c>
      <c r="B22" s="3" t="s">
        <v>43</v>
      </c>
      <c r="C22" t="s">
        <v>301</v>
      </c>
      <c r="D22" t="s">
        <v>302</v>
      </c>
      <c r="E22" t="s">
        <v>303</v>
      </c>
      <c r="F22" t="s">
        <v>304</v>
      </c>
      <c r="G22" s="1">
        <v>44721</v>
      </c>
      <c r="H22">
        <v>2022</v>
      </c>
      <c r="I22" t="s">
        <v>2854</v>
      </c>
      <c r="J22">
        <v>2</v>
      </c>
      <c r="K22">
        <v>1705</v>
      </c>
      <c r="L22" t="s">
        <v>2855</v>
      </c>
      <c r="M22" t="s">
        <v>305</v>
      </c>
      <c r="N22" t="s">
        <v>306</v>
      </c>
      <c r="O22" t="s">
        <v>2830</v>
      </c>
      <c r="P22" t="s">
        <v>307</v>
      </c>
      <c r="Q22" t="s">
        <v>308</v>
      </c>
      <c r="R22" t="s">
        <v>309</v>
      </c>
      <c r="S22" t="s">
        <v>310</v>
      </c>
      <c r="T22" t="s">
        <v>311</v>
      </c>
      <c r="U22" t="s">
        <v>312</v>
      </c>
      <c r="V22" t="s">
        <v>313</v>
      </c>
      <c r="W22" t="s">
        <v>2830</v>
      </c>
      <c r="X22">
        <v>4</v>
      </c>
      <c r="Z22">
        <v>38</v>
      </c>
      <c r="AA22" t="s">
        <v>43</v>
      </c>
      <c r="AB22" s="1">
        <v>44610</v>
      </c>
      <c r="AC22" t="s">
        <v>2830</v>
      </c>
      <c r="AD22" t="s">
        <v>2830</v>
      </c>
      <c r="AE22" t="s">
        <v>43</v>
      </c>
      <c r="AF22" t="s">
        <v>44</v>
      </c>
    </row>
    <row r="23" spans="1:32" x14ac:dyDescent="0.3">
      <c r="A23" s="4">
        <v>24</v>
      </c>
      <c r="B23" s="5" t="s">
        <v>43</v>
      </c>
      <c r="C23" t="s">
        <v>314</v>
      </c>
      <c r="D23" t="s">
        <v>315</v>
      </c>
      <c r="E23" t="s">
        <v>316</v>
      </c>
      <c r="F23" t="s">
        <v>317</v>
      </c>
      <c r="G23" s="1">
        <v>44522</v>
      </c>
      <c r="H23">
        <v>2021</v>
      </c>
      <c r="I23" t="s">
        <v>2856</v>
      </c>
      <c r="K23">
        <v>1</v>
      </c>
      <c r="L23" t="s">
        <v>2857</v>
      </c>
      <c r="M23" t="s">
        <v>318</v>
      </c>
      <c r="N23" t="s">
        <v>319</v>
      </c>
      <c r="O23" t="s">
        <v>2830</v>
      </c>
      <c r="P23" t="s">
        <v>320</v>
      </c>
      <c r="Q23" t="s">
        <v>321</v>
      </c>
      <c r="R23" t="s">
        <v>322</v>
      </c>
      <c r="S23" t="s">
        <v>323</v>
      </c>
      <c r="T23" t="s">
        <v>324</v>
      </c>
      <c r="U23" t="s">
        <v>325</v>
      </c>
      <c r="V23" t="s">
        <v>326</v>
      </c>
      <c r="W23" t="s">
        <v>2830</v>
      </c>
      <c r="X23">
        <v>6</v>
      </c>
      <c r="Z23">
        <v>36</v>
      </c>
      <c r="AA23" t="s">
        <v>43</v>
      </c>
      <c r="AB23" s="1">
        <v>44508</v>
      </c>
      <c r="AC23" t="s">
        <v>2830</v>
      </c>
      <c r="AD23" t="s">
        <v>2830</v>
      </c>
      <c r="AE23" t="s">
        <v>43</v>
      </c>
      <c r="AF23" t="s">
        <v>44</v>
      </c>
    </row>
    <row r="24" spans="1:32" x14ac:dyDescent="0.3">
      <c r="A24" s="3">
        <v>25</v>
      </c>
      <c r="B24" s="3" t="s">
        <v>43</v>
      </c>
      <c r="C24" t="s">
        <v>327</v>
      </c>
      <c r="D24" t="s">
        <v>328</v>
      </c>
      <c r="E24" t="s">
        <v>329</v>
      </c>
      <c r="F24" t="s">
        <v>330</v>
      </c>
      <c r="G24" s="1">
        <v>43482</v>
      </c>
      <c r="H24">
        <v>2018</v>
      </c>
      <c r="I24" t="s">
        <v>2830</v>
      </c>
      <c r="K24">
        <v>3057</v>
      </c>
      <c r="L24" t="s">
        <v>2858</v>
      </c>
      <c r="M24" t="s">
        <v>331</v>
      </c>
      <c r="N24" t="s">
        <v>332</v>
      </c>
      <c r="O24" t="s">
        <v>333</v>
      </c>
      <c r="P24" t="s">
        <v>334</v>
      </c>
      <c r="Q24" t="s">
        <v>2830</v>
      </c>
      <c r="R24" t="s">
        <v>335</v>
      </c>
      <c r="S24" t="s">
        <v>336</v>
      </c>
      <c r="T24" t="s">
        <v>337</v>
      </c>
      <c r="U24" t="s">
        <v>338</v>
      </c>
      <c r="V24" t="s">
        <v>339</v>
      </c>
      <c r="W24" t="s">
        <v>2830</v>
      </c>
      <c r="X24">
        <v>8</v>
      </c>
      <c r="Z24">
        <v>18</v>
      </c>
      <c r="AA24" t="s">
        <v>43</v>
      </c>
      <c r="AB24" s="1">
        <v>43482</v>
      </c>
      <c r="AC24" t="s">
        <v>2830</v>
      </c>
      <c r="AD24" t="s">
        <v>2830</v>
      </c>
      <c r="AE24" t="s">
        <v>43</v>
      </c>
      <c r="AF24" t="s">
        <v>57</v>
      </c>
    </row>
    <row r="25" spans="1:32" x14ac:dyDescent="0.3">
      <c r="A25" s="4">
        <v>26</v>
      </c>
      <c r="B25" s="5" t="s">
        <v>43</v>
      </c>
      <c r="C25" t="s">
        <v>340</v>
      </c>
      <c r="D25" t="s">
        <v>341</v>
      </c>
      <c r="E25" t="s">
        <v>342</v>
      </c>
      <c r="F25" t="s">
        <v>343</v>
      </c>
      <c r="G25" s="1">
        <v>43415</v>
      </c>
      <c r="H25">
        <v>2018</v>
      </c>
      <c r="I25" t="s">
        <v>2830</v>
      </c>
      <c r="K25">
        <v>140</v>
      </c>
      <c r="L25" t="s">
        <v>2859</v>
      </c>
      <c r="M25" t="s">
        <v>344</v>
      </c>
      <c r="N25" t="s">
        <v>2830</v>
      </c>
      <c r="O25" t="s">
        <v>345</v>
      </c>
      <c r="P25" t="s">
        <v>346</v>
      </c>
      <c r="Q25" t="s">
        <v>2830</v>
      </c>
      <c r="R25" t="s">
        <v>347</v>
      </c>
      <c r="S25" t="s">
        <v>348</v>
      </c>
      <c r="T25" t="s">
        <v>349</v>
      </c>
      <c r="U25" t="s">
        <v>350</v>
      </c>
      <c r="V25" t="s">
        <v>351</v>
      </c>
      <c r="W25" t="s">
        <v>2830</v>
      </c>
      <c r="X25">
        <v>9</v>
      </c>
      <c r="Z25">
        <v>10</v>
      </c>
      <c r="AA25" t="s">
        <v>43</v>
      </c>
      <c r="AB25" s="1">
        <v>43415</v>
      </c>
      <c r="AC25" t="s">
        <v>2830</v>
      </c>
      <c r="AD25" t="s">
        <v>2830</v>
      </c>
      <c r="AE25" t="s">
        <v>43</v>
      </c>
      <c r="AF25" t="s">
        <v>57</v>
      </c>
    </row>
    <row r="26" spans="1:32" x14ac:dyDescent="0.3">
      <c r="A26" s="3">
        <v>27</v>
      </c>
      <c r="B26" s="3" t="s">
        <v>43</v>
      </c>
      <c r="C26" t="s">
        <v>352</v>
      </c>
      <c r="D26" t="s">
        <v>353</v>
      </c>
      <c r="E26" t="s">
        <v>354</v>
      </c>
      <c r="F26" t="s">
        <v>355</v>
      </c>
      <c r="G26" s="1">
        <v>43413</v>
      </c>
      <c r="H26">
        <v>2018</v>
      </c>
      <c r="I26" t="s">
        <v>2860</v>
      </c>
      <c r="J26">
        <v>6</v>
      </c>
      <c r="K26">
        <v>931</v>
      </c>
      <c r="L26" t="s">
        <v>2861</v>
      </c>
      <c r="M26" t="s">
        <v>356</v>
      </c>
      <c r="N26" t="s">
        <v>357</v>
      </c>
      <c r="O26" t="s">
        <v>2830</v>
      </c>
      <c r="P26" t="s">
        <v>358</v>
      </c>
      <c r="Q26" t="s">
        <v>359</v>
      </c>
      <c r="R26" t="s">
        <v>360</v>
      </c>
      <c r="S26" t="s">
        <v>361</v>
      </c>
      <c r="T26" t="s">
        <v>362</v>
      </c>
      <c r="U26" t="s">
        <v>363</v>
      </c>
      <c r="V26" t="s">
        <v>364</v>
      </c>
      <c r="W26" t="s">
        <v>2830</v>
      </c>
      <c r="X26">
        <v>78</v>
      </c>
      <c r="Z26">
        <v>54</v>
      </c>
      <c r="AA26" t="s">
        <v>43</v>
      </c>
      <c r="AB26" s="1">
        <v>43021</v>
      </c>
      <c r="AC26" t="s">
        <v>2830</v>
      </c>
      <c r="AD26" t="s">
        <v>2830</v>
      </c>
      <c r="AE26" t="s">
        <v>43</v>
      </c>
      <c r="AF26" t="s">
        <v>44</v>
      </c>
    </row>
    <row r="27" spans="1:32" x14ac:dyDescent="0.3">
      <c r="A27" s="4">
        <v>28</v>
      </c>
      <c r="B27" s="5" t="s">
        <v>43</v>
      </c>
      <c r="C27" t="s">
        <v>365</v>
      </c>
      <c r="D27" t="s">
        <v>366</v>
      </c>
      <c r="E27" t="s">
        <v>367</v>
      </c>
      <c r="F27" t="s">
        <v>368</v>
      </c>
      <c r="G27" s="1">
        <v>44179</v>
      </c>
      <c r="H27">
        <v>2020</v>
      </c>
      <c r="I27" t="s">
        <v>2830</v>
      </c>
      <c r="K27">
        <v>2822</v>
      </c>
      <c r="L27" t="s">
        <v>2862</v>
      </c>
      <c r="M27" t="s">
        <v>369</v>
      </c>
      <c r="N27" t="s">
        <v>332</v>
      </c>
      <c r="O27" t="s">
        <v>370</v>
      </c>
      <c r="P27" t="s">
        <v>371</v>
      </c>
      <c r="Q27" t="s">
        <v>2830</v>
      </c>
      <c r="R27" t="s">
        <v>372</v>
      </c>
      <c r="S27" t="s">
        <v>373</v>
      </c>
      <c r="T27" t="s">
        <v>374</v>
      </c>
      <c r="U27" t="s">
        <v>375</v>
      </c>
      <c r="V27" t="s">
        <v>376</v>
      </c>
      <c r="W27" t="s">
        <v>2830</v>
      </c>
      <c r="X27">
        <v>1</v>
      </c>
      <c r="Z27">
        <v>33</v>
      </c>
      <c r="AA27" t="s">
        <v>43</v>
      </c>
      <c r="AB27" s="1">
        <v>44179</v>
      </c>
      <c r="AC27" t="s">
        <v>2830</v>
      </c>
      <c r="AD27" t="s">
        <v>2830</v>
      </c>
      <c r="AE27" t="s">
        <v>43</v>
      </c>
      <c r="AF27" t="s">
        <v>57</v>
      </c>
    </row>
    <row r="28" spans="1:32" x14ac:dyDescent="0.3">
      <c r="A28" s="3">
        <v>29</v>
      </c>
      <c r="B28" s="3" t="s">
        <v>43</v>
      </c>
      <c r="C28" t="s">
        <v>377</v>
      </c>
      <c r="D28" t="s">
        <v>378</v>
      </c>
      <c r="E28" t="s">
        <v>379</v>
      </c>
      <c r="F28" t="s">
        <v>380</v>
      </c>
      <c r="G28" s="1">
        <v>44446</v>
      </c>
      <c r="H28">
        <v>2021</v>
      </c>
      <c r="I28" t="s">
        <v>2830</v>
      </c>
      <c r="K28">
        <v>19</v>
      </c>
      <c r="L28" t="s">
        <v>2863</v>
      </c>
      <c r="M28" t="s">
        <v>381</v>
      </c>
      <c r="N28" t="s">
        <v>2830</v>
      </c>
      <c r="O28" t="s">
        <v>382</v>
      </c>
      <c r="P28" t="s">
        <v>383</v>
      </c>
      <c r="Q28" t="s">
        <v>2830</v>
      </c>
      <c r="R28" t="s">
        <v>384</v>
      </c>
      <c r="S28" t="s">
        <v>385</v>
      </c>
      <c r="T28" t="s">
        <v>386</v>
      </c>
      <c r="U28" t="s">
        <v>387</v>
      </c>
      <c r="V28" t="s">
        <v>388</v>
      </c>
      <c r="W28" t="s">
        <v>2830</v>
      </c>
      <c r="Z28">
        <v>16</v>
      </c>
      <c r="AA28" t="s">
        <v>43</v>
      </c>
      <c r="AB28" s="1">
        <v>44446</v>
      </c>
      <c r="AC28" t="s">
        <v>2830</v>
      </c>
      <c r="AD28" t="s">
        <v>2830</v>
      </c>
      <c r="AE28" t="s">
        <v>43</v>
      </c>
      <c r="AF28" t="s">
        <v>57</v>
      </c>
    </row>
    <row r="29" spans="1:32" x14ac:dyDescent="0.3">
      <c r="A29" s="4">
        <v>30</v>
      </c>
      <c r="B29" s="5" t="s">
        <v>43</v>
      </c>
      <c r="C29" t="s">
        <v>389</v>
      </c>
      <c r="D29" t="s">
        <v>390</v>
      </c>
      <c r="E29" t="s">
        <v>391</v>
      </c>
      <c r="F29" t="s">
        <v>392</v>
      </c>
      <c r="G29" s="1">
        <v>44797</v>
      </c>
      <c r="H29">
        <v>2022</v>
      </c>
      <c r="I29" t="s">
        <v>2830</v>
      </c>
      <c r="K29">
        <v>321</v>
      </c>
      <c r="L29" t="s">
        <v>2864</v>
      </c>
      <c r="M29" t="s">
        <v>393</v>
      </c>
      <c r="N29" t="s">
        <v>394</v>
      </c>
      <c r="O29" t="s">
        <v>395</v>
      </c>
      <c r="P29" t="s">
        <v>396</v>
      </c>
      <c r="Q29" t="s">
        <v>2830</v>
      </c>
      <c r="R29" t="s">
        <v>397</v>
      </c>
      <c r="S29" t="s">
        <v>398</v>
      </c>
      <c r="T29" t="s">
        <v>399</v>
      </c>
      <c r="U29" t="s">
        <v>400</v>
      </c>
      <c r="V29" t="s">
        <v>401</v>
      </c>
      <c r="W29" t="s">
        <v>2830</v>
      </c>
      <c r="Z29">
        <v>18</v>
      </c>
      <c r="AA29" t="s">
        <v>43</v>
      </c>
      <c r="AB29" s="1">
        <v>44797</v>
      </c>
      <c r="AC29" t="s">
        <v>2830</v>
      </c>
      <c r="AD29" t="s">
        <v>2830</v>
      </c>
      <c r="AE29" t="s">
        <v>43</v>
      </c>
      <c r="AF29" t="s">
        <v>57</v>
      </c>
    </row>
    <row r="30" spans="1:32" x14ac:dyDescent="0.3">
      <c r="A30" s="3">
        <v>31</v>
      </c>
      <c r="B30" s="3" t="s">
        <v>43</v>
      </c>
      <c r="C30" t="s">
        <v>402</v>
      </c>
      <c r="D30" t="s">
        <v>403</v>
      </c>
      <c r="E30" t="s">
        <v>404</v>
      </c>
      <c r="F30" t="s">
        <v>405</v>
      </c>
      <c r="G30" s="1">
        <v>42383</v>
      </c>
      <c r="H30">
        <v>2015</v>
      </c>
      <c r="I30" t="s">
        <v>2830</v>
      </c>
      <c r="K30">
        <v>24</v>
      </c>
      <c r="L30" t="s">
        <v>2865</v>
      </c>
      <c r="M30" t="s">
        <v>406</v>
      </c>
      <c r="N30" t="s">
        <v>2830</v>
      </c>
      <c r="O30" t="s">
        <v>407</v>
      </c>
      <c r="P30" t="s">
        <v>408</v>
      </c>
      <c r="Q30" t="s">
        <v>2830</v>
      </c>
      <c r="R30" t="s">
        <v>409</v>
      </c>
      <c r="S30" t="s">
        <v>410</v>
      </c>
      <c r="T30" t="s">
        <v>411</v>
      </c>
      <c r="U30" t="s">
        <v>412</v>
      </c>
      <c r="V30" t="s">
        <v>413</v>
      </c>
      <c r="W30" t="s">
        <v>2830</v>
      </c>
      <c r="X30">
        <v>46</v>
      </c>
      <c r="Y30">
        <v>2</v>
      </c>
      <c r="Z30">
        <v>30</v>
      </c>
      <c r="AA30" t="s">
        <v>43</v>
      </c>
      <c r="AB30" s="1">
        <v>42383</v>
      </c>
      <c r="AC30" t="s">
        <v>2830</v>
      </c>
      <c r="AD30" t="s">
        <v>2830</v>
      </c>
      <c r="AE30" t="s">
        <v>43</v>
      </c>
      <c r="AF30" t="s">
        <v>57</v>
      </c>
    </row>
    <row r="31" spans="1:32" x14ac:dyDescent="0.3">
      <c r="A31" s="4">
        <v>32</v>
      </c>
      <c r="B31" s="5" t="s">
        <v>43</v>
      </c>
      <c r="C31" t="s">
        <v>414</v>
      </c>
      <c r="D31" t="s">
        <v>415</v>
      </c>
      <c r="E31" t="s">
        <v>416</v>
      </c>
      <c r="F31" t="s">
        <v>417</v>
      </c>
      <c r="G31" s="1">
        <v>44159</v>
      </c>
      <c r="H31">
        <v>2020</v>
      </c>
      <c r="I31" t="s">
        <v>2830</v>
      </c>
      <c r="K31">
        <v>135</v>
      </c>
      <c r="L31" t="s">
        <v>2866</v>
      </c>
      <c r="M31" t="s">
        <v>418</v>
      </c>
      <c r="N31" t="s">
        <v>2830</v>
      </c>
      <c r="O31" t="s">
        <v>419</v>
      </c>
      <c r="P31" t="s">
        <v>420</v>
      </c>
      <c r="Q31" t="s">
        <v>421</v>
      </c>
      <c r="R31" t="s">
        <v>422</v>
      </c>
      <c r="S31" t="s">
        <v>423</v>
      </c>
      <c r="T31" t="s">
        <v>424</v>
      </c>
      <c r="U31" t="s">
        <v>425</v>
      </c>
      <c r="V31" t="s">
        <v>426</v>
      </c>
      <c r="W31" t="s">
        <v>2830</v>
      </c>
      <c r="X31">
        <v>1</v>
      </c>
      <c r="Z31">
        <v>18</v>
      </c>
      <c r="AA31" t="s">
        <v>43</v>
      </c>
      <c r="AB31" s="1">
        <v>44159</v>
      </c>
      <c r="AC31" t="s">
        <v>2830</v>
      </c>
      <c r="AD31" t="s">
        <v>2830</v>
      </c>
      <c r="AE31" t="s">
        <v>43</v>
      </c>
      <c r="AF31" t="s">
        <v>57</v>
      </c>
    </row>
    <row r="32" spans="1:32" x14ac:dyDescent="0.3">
      <c r="A32" s="3">
        <v>33</v>
      </c>
      <c r="B32" s="3" t="s">
        <v>43</v>
      </c>
      <c r="C32" t="s">
        <v>427</v>
      </c>
      <c r="D32" t="s">
        <v>428</v>
      </c>
      <c r="E32" t="s">
        <v>429</v>
      </c>
      <c r="F32" t="s">
        <v>430</v>
      </c>
      <c r="G32" s="1">
        <v>43185</v>
      </c>
      <c r="H32">
        <v>2017</v>
      </c>
      <c r="I32" t="s">
        <v>2830</v>
      </c>
      <c r="K32">
        <v>519</v>
      </c>
      <c r="L32" t="s">
        <v>2867</v>
      </c>
      <c r="M32" t="s">
        <v>431</v>
      </c>
      <c r="N32" t="s">
        <v>2830</v>
      </c>
      <c r="O32" t="s">
        <v>432</v>
      </c>
      <c r="P32" t="s">
        <v>433</v>
      </c>
      <c r="Q32" t="s">
        <v>2830</v>
      </c>
      <c r="R32" t="s">
        <v>434</v>
      </c>
      <c r="S32" t="s">
        <v>435</v>
      </c>
      <c r="T32" t="s">
        <v>436</v>
      </c>
      <c r="U32" t="s">
        <v>437</v>
      </c>
      <c r="V32" t="s">
        <v>438</v>
      </c>
      <c r="W32" t="s">
        <v>2830</v>
      </c>
      <c r="X32">
        <v>20</v>
      </c>
      <c r="Z32">
        <v>19</v>
      </c>
      <c r="AA32" t="s">
        <v>43</v>
      </c>
      <c r="AB32" s="1">
        <v>43185</v>
      </c>
      <c r="AC32" t="s">
        <v>2830</v>
      </c>
      <c r="AD32" t="s">
        <v>2830</v>
      </c>
      <c r="AE32" t="s">
        <v>43</v>
      </c>
      <c r="AF32" t="s">
        <v>57</v>
      </c>
    </row>
    <row r="33" spans="1:32" x14ac:dyDescent="0.3">
      <c r="A33" s="4">
        <v>34</v>
      </c>
      <c r="B33" s="5" t="s">
        <v>43</v>
      </c>
      <c r="C33" t="s">
        <v>439</v>
      </c>
      <c r="D33" t="s">
        <v>440</v>
      </c>
      <c r="E33" t="s">
        <v>441</v>
      </c>
      <c r="F33" t="s">
        <v>442</v>
      </c>
      <c r="G33" s="1">
        <v>44026</v>
      </c>
      <c r="H33">
        <v>2020</v>
      </c>
      <c r="I33" t="s">
        <v>2830</v>
      </c>
      <c r="K33">
        <v>1</v>
      </c>
      <c r="L33" t="s">
        <v>2868</v>
      </c>
      <c r="M33" t="s">
        <v>443</v>
      </c>
      <c r="N33" t="s">
        <v>2830</v>
      </c>
      <c r="O33" t="s">
        <v>444</v>
      </c>
      <c r="P33" t="s">
        <v>445</v>
      </c>
      <c r="Q33" t="s">
        <v>2830</v>
      </c>
      <c r="R33" t="s">
        <v>446</v>
      </c>
      <c r="S33" t="s">
        <v>447</v>
      </c>
      <c r="T33" t="s">
        <v>448</v>
      </c>
      <c r="U33" t="s">
        <v>449</v>
      </c>
      <c r="V33" t="s">
        <v>450</v>
      </c>
      <c r="W33" t="s">
        <v>2830</v>
      </c>
      <c r="X33">
        <v>2</v>
      </c>
      <c r="Z33">
        <v>15</v>
      </c>
      <c r="AA33" t="s">
        <v>43</v>
      </c>
      <c r="AB33" s="1">
        <v>44026</v>
      </c>
      <c r="AC33" t="s">
        <v>2830</v>
      </c>
      <c r="AD33" t="s">
        <v>2830</v>
      </c>
      <c r="AE33" t="s">
        <v>43</v>
      </c>
      <c r="AF33" t="s">
        <v>57</v>
      </c>
    </row>
    <row r="34" spans="1:32" x14ac:dyDescent="0.3">
      <c r="A34" s="3">
        <v>35</v>
      </c>
      <c r="B34" s="3" t="s">
        <v>43</v>
      </c>
      <c r="C34" t="s">
        <v>451</v>
      </c>
      <c r="D34" t="s">
        <v>452</v>
      </c>
      <c r="E34" t="s">
        <v>453</v>
      </c>
      <c r="F34" t="s">
        <v>454</v>
      </c>
      <c r="G34" s="1">
        <v>42233</v>
      </c>
      <c r="H34">
        <v>2015</v>
      </c>
      <c r="I34" t="s">
        <v>2869</v>
      </c>
      <c r="K34">
        <v>169</v>
      </c>
      <c r="L34" t="s">
        <v>2870</v>
      </c>
      <c r="M34" t="s">
        <v>455</v>
      </c>
      <c r="N34" t="s">
        <v>258</v>
      </c>
      <c r="O34" t="s">
        <v>456</v>
      </c>
      <c r="P34" t="s">
        <v>457</v>
      </c>
      <c r="Q34" t="s">
        <v>2830</v>
      </c>
      <c r="R34" t="s">
        <v>458</v>
      </c>
      <c r="S34" t="s">
        <v>459</v>
      </c>
      <c r="T34" t="s">
        <v>460</v>
      </c>
      <c r="U34" t="s">
        <v>461</v>
      </c>
      <c r="V34" t="s">
        <v>462</v>
      </c>
      <c r="W34" t="s">
        <v>2830</v>
      </c>
      <c r="X34">
        <v>47</v>
      </c>
      <c r="Z34">
        <v>31</v>
      </c>
      <c r="AA34" t="s">
        <v>43</v>
      </c>
      <c r="AB34" s="1">
        <v>42233</v>
      </c>
      <c r="AC34" t="s">
        <v>2830</v>
      </c>
      <c r="AD34" t="s">
        <v>2830</v>
      </c>
      <c r="AE34" t="s">
        <v>43</v>
      </c>
      <c r="AF34" t="s">
        <v>57</v>
      </c>
    </row>
    <row r="35" spans="1:32" x14ac:dyDescent="0.3">
      <c r="A35" s="4">
        <v>36</v>
      </c>
      <c r="B35" s="5" t="s">
        <v>43</v>
      </c>
      <c r="C35" t="s">
        <v>463</v>
      </c>
      <c r="D35" t="s">
        <v>464</v>
      </c>
      <c r="E35" t="s">
        <v>465</v>
      </c>
      <c r="F35" t="s">
        <v>466</v>
      </c>
      <c r="G35" s="1">
        <v>44791</v>
      </c>
      <c r="H35">
        <v>2022</v>
      </c>
      <c r="I35" t="s">
        <v>2830</v>
      </c>
      <c r="K35">
        <v>840</v>
      </c>
      <c r="L35" t="s">
        <v>2871</v>
      </c>
      <c r="M35" t="s">
        <v>467</v>
      </c>
      <c r="N35" t="s">
        <v>2830</v>
      </c>
      <c r="O35" t="s">
        <v>468</v>
      </c>
      <c r="P35" t="s">
        <v>469</v>
      </c>
      <c r="Q35" t="s">
        <v>2830</v>
      </c>
      <c r="R35" t="s">
        <v>470</v>
      </c>
      <c r="S35" t="s">
        <v>471</v>
      </c>
      <c r="T35" t="s">
        <v>472</v>
      </c>
      <c r="U35" t="s">
        <v>473</v>
      </c>
      <c r="V35" t="s">
        <v>474</v>
      </c>
      <c r="W35" t="s">
        <v>2830</v>
      </c>
      <c r="Z35">
        <v>28</v>
      </c>
      <c r="AA35" t="s">
        <v>43</v>
      </c>
      <c r="AB35" s="1">
        <v>44791</v>
      </c>
      <c r="AC35" t="s">
        <v>2830</v>
      </c>
      <c r="AD35" t="s">
        <v>2830</v>
      </c>
      <c r="AE35" t="s">
        <v>43</v>
      </c>
      <c r="AF35" t="s">
        <v>57</v>
      </c>
    </row>
    <row r="36" spans="1:32" x14ac:dyDescent="0.3">
      <c r="A36" s="3">
        <v>37</v>
      </c>
      <c r="B36" s="3" t="s">
        <v>43</v>
      </c>
      <c r="C36" t="s">
        <v>475</v>
      </c>
      <c r="D36" t="s">
        <v>476</v>
      </c>
      <c r="E36" t="s">
        <v>477</v>
      </c>
      <c r="F36" t="s">
        <v>478</v>
      </c>
      <c r="G36" s="1">
        <v>42712</v>
      </c>
      <c r="H36">
        <v>2016</v>
      </c>
      <c r="I36" t="s">
        <v>2830</v>
      </c>
      <c r="K36">
        <v>207</v>
      </c>
      <c r="L36" t="s">
        <v>2872</v>
      </c>
      <c r="M36" t="s">
        <v>479</v>
      </c>
      <c r="N36" t="s">
        <v>480</v>
      </c>
      <c r="O36" t="s">
        <v>481</v>
      </c>
      <c r="P36" t="s">
        <v>482</v>
      </c>
      <c r="Q36" t="s">
        <v>2830</v>
      </c>
      <c r="R36" t="s">
        <v>483</v>
      </c>
      <c r="S36" t="s">
        <v>2830</v>
      </c>
      <c r="T36" t="s">
        <v>484</v>
      </c>
      <c r="U36" t="s">
        <v>485</v>
      </c>
      <c r="V36" t="s">
        <v>486</v>
      </c>
      <c r="W36" t="s">
        <v>2830</v>
      </c>
      <c r="X36">
        <v>201</v>
      </c>
      <c r="Z36">
        <v>49</v>
      </c>
      <c r="AA36" t="s">
        <v>43</v>
      </c>
      <c r="AB36" s="1">
        <v>42712</v>
      </c>
      <c r="AC36" t="s">
        <v>2830</v>
      </c>
      <c r="AD36" t="s">
        <v>2830</v>
      </c>
      <c r="AE36" t="s">
        <v>43</v>
      </c>
      <c r="AF36" t="s">
        <v>57</v>
      </c>
    </row>
    <row r="37" spans="1:32" x14ac:dyDescent="0.3">
      <c r="A37" s="4">
        <v>38</v>
      </c>
      <c r="B37" s="5" t="s">
        <v>43</v>
      </c>
      <c r="C37" t="s">
        <v>487</v>
      </c>
      <c r="D37" t="s">
        <v>488</v>
      </c>
      <c r="E37" t="s">
        <v>489</v>
      </c>
      <c r="F37" t="s">
        <v>490</v>
      </c>
      <c r="G37" s="1">
        <v>44203</v>
      </c>
      <c r="H37">
        <v>2020</v>
      </c>
      <c r="I37" t="s">
        <v>2830</v>
      </c>
      <c r="K37">
        <v>1</v>
      </c>
      <c r="L37" t="s">
        <v>2868</v>
      </c>
      <c r="M37" t="s">
        <v>491</v>
      </c>
      <c r="N37" t="s">
        <v>492</v>
      </c>
      <c r="O37" t="s">
        <v>493</v>
      </c>
      <c r="P37" t="s">
        <v>494</v>
      </c>
      <c r="Q37" t="s">
        <v>2830</v>
      </c>
      <c r="R37" t="s">
        <v>495</v>
      </c>
      <c r="S37" t="s">
        <v>496</v>
      </c>
      <c r="T37" t="s">
        <v>497</v>
      </c>
      <c r="U37" t="s">
        <v>498</v>
      </c>
      <c r="V37" t="s">
        <v>499</v>
      </c>
      <c r="W37" t="s">
        <v>2830</v>
      </c>
      <c r="AA37" t="s">
        <v>43</v>
      </c>
      <c r="AB37" s="1">
        <v>44203</v>
      </c>
      <c r="AC37" t="s">
        <v>2830</v>
      </c>
      <c r="AD37" t="s">
        <v>2830</v>
      </c>
      <c r="AE37" t="s">
        <v>43</v>
      </c>
      <c r="AF37" t="s">
        <v>57</v>
      </c>
    </row>
    <row r="38" spans="1:32" x14ac:dyDescent="0.3">
      <c r="A38" s="3">
        <v>39</v>
      </c>
      <c r="B38" s="3" t="s">
        <v>43</v>
      </c>
      <c r="C38" t="s">
        <v>500</v>
      </c>
      <c r="D38" t="s">
        <v>501</v>
      </c>
      <c r="E38" t="s">
        <v>502</v>
      </c>
      <c r="F38" t="s">
        <v>503</v>
      </c>
      <c r="G38" s="1">
        <v>43780</v>
      </c>
      <c r="H38">
        <v>2019</v>
      </c>
      <c r="I38" t="s">
        <v>2873</v>
      </c>
      <c r="J38">
        <v>6</v>
      </c>
      <c r="K38">
        <v>6313</v>
      </c>
      <c r="L38" t="s">
        <v>2874</v>
      </c>
      <c r="M38" t="s">
        <v>504</v>
      </c>
      <c r="N38" t="s">
        <v>505</v>
      </c>
      <c r="O38" t="s">
        <v>2830</v>
      </c>
      <c r="P38" t="s">
        <v>506</v>
      </c>
      <c r="Q38" t="s">
        <v>507</v>
      </c>
      <c r="R38" t="s">
        <v>508</v>
      </c>
      <c r="S38" t="s">
        <v>509</v>
      </c>
      <c r="T38" t="s">
        <v>510</v>
      </c>
      <c r="U38" t="s">
        <v>511</v>
      </c>
      <c r="V38" t="s">
        <v>512</v>
      </c>
      <c r="W38" t="s">
        <v>2830</v>
      </c>
      <c r="X38">
        <v>30</v>
      </c>
      <c r="Z38">
        <v>32</v>
      </c>
      <c r="AA38" t="s">
        <v>43</v>
      </c>
      <c r="AB38" s="1">
        <v>43661</v>
      </c>
      <c r="AC38" t="s">
        <v>2830</v>
      </c>
      <c r="AD38" t="s">
        <v>2830</v>
      </c>
      <c r="AE38" t="s">
        <v>43</v>
      </c>
      <c r="AF38" t="s">
        <v>44</v>
      </c>
    </row>
    <row r="39" spans="1:32" x14ac:dyDescent="0.3">
      <c r="A39" s="4">
        <v>40</v>
      </c>
      <c r="B39" s="5" t="s">
        <v>43</v>
      </c>
      <c r="C39" t="s">
        <v>513</v>
      </c>
      <c r="D39" t="s">
        <v>514</v>
      </c>
      <c r="E39" t="s">
        <v>515</v>
      </c>
      <c r="F39" t="s">
        <v>516</v>
      </c>
      <c r="G39" s="1">
        <v>44735</v>
      </c>
      <c r="H39">
        <v>2022</v>
      </c>
      <c r="I39" t="s">
        <v>2830</v>
      </c>
      <c r="K39">
        <v>80</v>
      </c>
      <c r="L39" t="s">
        <v>2875</v>
      </c>
      <c r="M39" t="s">
        <v>517</v>
      </c>
      <c r="N39" t="s">
        <v>2830</v>
      </c>
      <c r="O39" t="s">
        <v>518</v>
      </c>
      <c r="P39" t="s">
        <v>519</v>
      </c>
      <c r="Q39" t="s">
        <v>2830</v>
      </c>
      <c r="R39" t="s">
        <v>520</v>
      </c>
      <c r="S39" t="s">
        <v>521</v>
      </c>
      <c r="T39" t="s">
        <v>522</v>
      </c>
      <c r="U39" t="s">
        <v>523</v>
      </c>
      <c r="V39" t="s">
        <v>524</v>
      </c>
      <c r="W39" t="s">
        <v>2830</v>
      </c>
      <c r="Z39">
        <v>6</v>
      </c>
      <c r="AA39" t="s">
        <v>43</v>
      </c>
      <c r="AB39" s="1">
        <v>44735</v>
      </c>
      <c r="AC39" t="s">
        <v>2830</v>
      </c>
      <c r="AD39" t="s">
        <v>2830</v>
      </c>
      <c r="AE39" t="s">
        <v>43</v>
      </c>
      <c r="AF39" t="s">
        <v>57</v>
      </c>
    </row>
    <row r="40" spans="1:32" x14ac:dyDescent="0.3">
      <c r="A40" s="3">
        <v>41</v>
      </c>
      <c r="B40" s="3" t="s">
        <v>43</v>
      </c>
      <c r="C40" t="s">
        <v>525</v>
      </c>
      <c r="D40" t="s">
        <v>526</v>
      </c>
      <c r="E40" t="s">
        <v>527</v>
      </c>
      <c r="F40" t="s">
        <v>528</v>
      </c>
      <c r="G40" s="1">
        <v>44776</v>
      </c>
      <c r="H40">
        <v>2022</v>
      </c>
      <c r="I40" t="s">
        <v>2876</v>
      </c>
      <c r="K40">
        <v>1504</v>
      </c>
      <c r="L40" t="s">
        <v>2877</v>
      </c>
      <c r="M40" t="s">
        <v>529</v>
      </c>
      <c r="N40" t="s">
        <v>530</v>
      </c>
      <c r="O40" t="s">
        <v>531</v>
      </c>
      <c r="P40" t="s">
        <v>532</v>
      </c>
      <c r="Q40" t="s">
        <v>2830</v>
      </c>
      <c r="R40" t="s">
        <v>533</v>
      </c>
      <c r="S40" t="s">
        <v>534</v>
      </c>
      <c r="T40" t="s">
        <v>535</v>
      </c>
      <c r="U40" t="s">
        <v>536</v>
      </c>
      <c r="V40" t="s">
        <v>537</v>
      </c>
      <c r="W40" t="s">
        <v>2830</v>
      </c>
      <c r="X40">
        <v>1</v>
      </c>
      <c r="Z40">
        <v>18</v>
      </c>
      <c r="AA40" t="s">
        <v>43</v>
      </c>
      <c r="AB40" s="1">
        <v>44776</v>
      </c>
      <c r="AC40" t="s">
        <v>2830</v>
      </c>
      <c r="AD40" t="s">
        <v>2830</v>
      </c>
      <c r="AE40" t="s">
        <v>43</v>
      </c>
      <c r="AF40" t="s">
        <v>57</v>
      </c>
    </row>
    <row r="41" spans="1:32" x14ac:dyDescent="0.3">
      <c r="A41" s="4">
        <v>42</v>
      </c>
      <c r="B41" s="5" t="s">
        <v>43</v>
      </c>
      <c r="C41" t="s">
        <v>538</v>
      </c>
      <c r="D41" t="s">
        <v>539</v>
      </c>
      <c r="E41" t="s">
        <v>540</v>
      </c>
      <c r="F41" t="s">
        <v>146</v>
      </c>
      <c r="G41" s="1">
        <v>44337</v>
      </c>
      <c r="H41">
        <v>2021</v>
      </c>
      <c r="I41" t="s">
        <v>2839</v>
      </c>
      <c r="K41">
        <v>73522</v>
      </c>
      <c r="L41" t="s">
        <v>2878</v>
      </c>
      <c r="M41" t="s">
        <v>541</v>
      </c>
      <c r="N41" t="s">
        <v>148</v>
      </c>
      <c r="O41" t="s">
        <v>2830</v>
      </c>
      <c r="P41" t="s">
        <v>542</v>
      </c>
      <c r="Q41" t="s">
        <v>543</v>
      </c>
      <c r="R41" t="s">
        <v>544</v>
      </c>
      <c r="S41" t="s">
        <v>545</v>
      </c>
      <c r="T41" t="s">
        <v>546</v>
      </c>
      <c r="U41" t="s">
        <v>547</v>
      </c>
      <c r="V41" t="s">
        <v>548</v>
      </c>
      <c r="W41" t="s">
        <v>2830</v>
      </c>
      <c r="X41">
        <v>4</v>
      </c>
      <c r="Z41">
        <v>45</v>
      </c>
      <c r="AA41" t="s">
        <v>549</v>
      </c>
      <c r="AB41" s="1">
        <v>44316</v>
      </c>
      <c r="AC41" t="s">
        <v>2830</v>
      </c>
      <c r="AD41" t="s">
        <v>2830</v>
      </c>
      <c r="AE41" t="s">
        <v>43</v>
      </c>
      <c r="AF41" t="s">
        <v>44</v>
      </c>
    </row>
    <row r="42" spans="1:32" x14ac:dyDescent="0.3">
      <c r="A42" s="3">
        <v>43</v>
      </c>
      <c r="B42" s="3" t="s">
        <v>43</v>
      </c>
      <c r="C42" t="s">
        <v>550</v>
      </c>
      <c r="D42" t="s">
        <v>551</v>
      </c>
      <c r="E42" t="s">
        <v>552</v>
      </c>
      <c r="F42" t="s">
        <v>553</v>
      </c>
      <c r="G42" s="1">
        <v>42394</v>
      </c>
      <c r="H42">
        <v>2015</v>
      </c>
      <c r="I42" t="s">
        <v>2830</v>
      </c>
      <c r="K42">
        <v>287</v>
      </c>
      <c r="L42" t="s">
        <v>2879</v>
      </c>
      <c r="M42" t="s">
        <v>554</v>
      </c>
      <c r="N42" t="s">
        <v>555</v>
      </c>
      <c r="O42" t="s">
        <v>556</v>
      </c>
      <c r="P42" t="s">
        <v>557</v>
      </c>
      <c r="Q42" t="s">
        <v>2830</v>
      </c>
      <c r="R42" t="s">
        <v>558</v>
      </c>
      <c r="S42" t="s">
        <v>559</v>
      </c>
      <c r="T42" t="s">
        <v>560</v>
      </c>
      <c r="U42" t="s">
        <v>561</v>
      </c>
      <c r="V42" t="s">
        <v>562</v>
      </c>
      <c r="W42" t="s">
        <v>2830</v>
      </c>
      <c r="X42">
        <v>5</v>
      </c>
      <c r="Z42">
        <v>11</v>
      </c>
      <c r="AA42" t="s">
        <v>43</v>
      </c>
      <c r="AB42" s="1">
        <v>42394</v>
      </c>
      <c r="AC42" t="s">
        <v>2830</v>
      </c>
      <c r="AD42" t="s">
        <v>2830</v>
      </c>
      <c r="AE42" t="s">
        <v>43</v>
      </c>
      <c r="AF42" t="s">
        <v>57</v>
      </c>
    </row>
    <row r="43" spans="1:32" x14ac:dyDescent="0.3">
      <c r="A43" s="4">
        <v>44</v>
      </c>
      <c r="B43" s="5" t="s">
        <v>43</v>
      </c>
      <c r="C43" t="s">
        <v>563</v>
      </c>
      <c r="D43" t="s">
        <v>564</v>
      </c>
      <c r="E43" t="s">
        <v>565</v>
      </c>
      <c r="F43" t="s">
        <v>566</v>
      </c>
      <c r="G43" s="1">
        <v>43696</v>
      </c>
      <c r="H43">
        <v>2019</v>
      </c>
      <c r="I43" t="s">
        <v>2830</v>
      </c>
      <c r="K43">
        <v>121</v>
      </c>
      <c r="L43" t="s">
        <v>2880</v>
      </c>
      <c r="M43" t="s">
        <v>567</v>
      </c>
      <c r="N43" t="s">
        <v>2830</v>
      </c>
      <c r="O43" t="s">
        <v>568</v>
      </c>
      <c r="P43" t="s">
        <v>569</v>
      </c>
      <c r="Q43" t="s">
        <v>2830</v>
      </c>
      <c r="R43" t="s">
        <v>570</v>
      </c>
      <c r="S43" t="s">
        <v>571</v>
      </c>
      <c r="T43" t="s">
        <v>572</v>
      </c>
      <c r="U43" t="s">
        <v>573</v>
      </c>
      <c r="V43" t="s">
        <v>574</v>
      </c>
      <c r="W43" t="s">
        <v>2830</v>
      </c>
      <c r="X43">
        <v>128</v>
      </c>
      <c r="Y43">
        <v>1</v>
      </c>
      <c r="Z43">
        <v>57</v>
      </c>
      <c r="AA43" t="s">
        <v>43</v>
      </c>
      <c r="AB43" s="1">
        <v>43696</v>
      </c>
      <c r="AC43" t="s">
        <v>2830</v>
      </c>
      <c r="AD43" t="s">
        <v>2830</v>
      </c>
      <c r="AE43" t="s">
        <v>43</v>
      </c>
      <c r="AF43" t="s">
        <v>57</v>
      </c>
    </row>
    <row r="44" spans="1:32" x14ac:dyDescent="0.3">
      <c r="A44" s="3">
        <v>45</v>
      </c>
      <c r="B44" s="3" t="s">
        <v>43</v>
      </c>
      <c r="C44" t="s">
        <v>575</v>
      </c>
      <c r="D44" t="s">
        <v>576</v>
      </c>
      <c r="E44" t="s">
        <v>577</v>
      </c>
      <c r="F44" t="s">
        <v>578</v>
      </c>
      <c r="G44" s="1">
        <v>43489</v>
      </c>
      <c r="H44">
        <v>2018</v>
      </c>
      <c r="I44" t="s">
        <v>2830</v>
      </c>
      <c r="K44">
        <v>781</v>
      </c>
      <c r="L44" t="s">
        <v>2881</v>
      </c>
      <c r="M44" t="s">
        <v>579</v>
      </c>
      <c r="N44" t="s">
        <v>2830</v>
      </c>
      <c r="O44" t="s">
        <v>580</v>
      </c>
      <c r="P44" t="s">
        <v>581</v>
      </c>
      <c r="Q44" t="s">
        <v>2830</v>
      </c>
      <c r="R44" t="s">
        <v>582</v>
      </c>
      <c r="S44" t="s">
        <v>583</v>
      </c>
      <c r="T44" t="s">
        <v>584</v>
      </c>
      <c r="U44" t="s">
        <v>585</v>
      </c>
      <c r="V44" t="s">
        <v>586</v>
      </c>
      <c r="W44" t="s">
        <v>2830</v>
      </c>
      <c r="X44">
        <v>3</v>
      </c>
      <c r="Z44">
        <v>35</v>
      </c>
      <c r="AA44" t="s">
        <v>43</v>
      </c>
      <c r="AB44" s="1">
        <v>43489</v>
      </c>
      <c r="AC44" t="s">
        <v>2830</v>
      </c>
      <c r="AD44" t="s">
        <v>2830</v>
      </c>
      <c r="AE44" t="s">
        <v>43</v>
      </c>
      <c r="AF44" t="s">
        <v>57</v>
      </c>
    </row>
    <row r="45" spans="1:32" x14ac:dyDescent="0.3">
      <c r="A45" s="4">
        <v>46</v>
      </c>
      <c r="B45" s="5" t="s">
        <v>43</v>
      </c>
      <c r="C45" t="s">
        <v>587</v>
      </c>
      <c r="D45" t="s">
        <v>588</v>
      </c>
      <c r="E45" t="s">
        <v>589</v>
      </c>
      <c r="F45" t="s">
        <v>590</v>
      </c>
      <c r="G45" s="1">
        <v>44208</v>
      </c>
      <c r="H45">
        <v>2020</v>
      </c>
      <c r="I45" t="s">
        <v>2830</v>
      </c>
      <c r="K45">
        <v>171</v>
      </c>
      <c r="L45" t="s">
        <v>2882</v>
      </c>
      <c r="M45" t="s">
        <v>591</v>
      </c>
      <c r="N45" t="s">
        <v>2830</v>
      </c>
      <c r="O45" t="s">
        <v>592</v>
      </c>
      <c r="P45" t="s">
        <v>593</v>
      </c>
      <c r="Q45" t="s">
        <v>2830</v>
      </c>
      <c r="R45" t="s">
        <v>594</v>
      </c>
      <c r="S45" t="s">
        <v>595</v>
      </c>
      <c r="T45" t="s">
        <v>596</v>
      </c>
      <c r="U45" t="s">
        <v>597</v>
      </c>
      <c r="V45" t="s">
        <v>598</v>
      </c>
      <c r="W45" t="s">
        <v>2830</v>
      </c>
      <c r="Z45">
        <v>7</v>
      </c>
      <c r="AA45" t="s">
        <v>43</v>
      </c>
      <c r="AB45" s="1">
        <v>44208</v>
      </c>
      <c r="AC45" t="s">
        <v>2830</v>
      </c>
      <c r="AD45" t="s">
        <v>2830</v>
      </c>
      <c r="AE45" t="s">
        <v>43</v>
      </c>
      <c r="AF45" t="s">
        <v>57</v>
      </c>
    </row>
    <row r="46" spans="1:32" x14ac:dyDescent="0.3">
      <c r="A46" s="3">
        <v>47</v>
      </c>
      <c r="B46" s="3" t="s">
        <v>43</v>
      </c>
      <c r="C46" t="s">
        <v>599</v>
      </c>
      <c r="D46" t="s">
        <v>600</v>
      </c>
      <c r="E46" t="s">
        <v>601</v>
      </c>
      <c r="F46" t="s">
        <v>602</v>
      </c>
      <c r="G46" s="1">
        <v>42681</v>
      </c>
      <c r="H46">
        <v>2016</v>
      </c>
      <c r="I46" t="s">
        <v>2830</v>
      </c>
      <c r="K46">
        <v>1</v>
      </c>
      <c r="L46" t="s">
        <v>2883</v>
      </c>
      <c r="M46" t="s">
        <v>603</v>
      </c>
      <c r="N46" t="s">
        <v>2830</v>
      </c>
      <c r="O46" t="s">
        <v>604</v>
      </c>
      <c r="P46" t="s">
        <v>605</v>
      </c>
      <c r="Q46" t="s">
        <v>2830</v>
      </c>
      <c r="R46" t="s">
        <v>606</v>
      </c>
      <c r="S46" t="s">
        <v>607</v>
      </c>
      <c r="T46" t="s">
        <v>608</v>
      </c>
      <c r="U46" t="s">
        <v>609</v>
      </c>
      <c r="V46" t="s">
        <v>610</v>
      </c>
      <c r="W46" t="s">
        <v>2830</v>
      </c>
      <c r="X46">
        <v>5</v>
      </c>
      <c r="Z46">
        <v>23</v>
      </c>
      <c r="AA46" t="s">
        <v>43</v>
      </c>
      <c r="AB46" s="1">
        <v>42681</v>
      </c>
      <c r="AC46" t="s">
        <v>2830</v>
      </c>
      <c r="AD46" t="s">
        <v>2830</v>
      </c>
      <c r="AE46" t="s">
        <v>43</v>
      </c>
      <c r="AF46" t="s">
        <v>57</v>
      </c>
    </row>
    <row r="47" spans="1:32" x14ac:dyDescent="0.3">
      <c r="A47" s="4">
        <v>48</v>
      </c>
      <c r="B47" s="5" t="s">
        <v>43</v>
      </c>
      <c r="C47" t="s">
        <v>611</v>
      </c>
      <c r="D47" t="s">
        <v>612</v>
      </c>
      <c r="E47" t="s">
        <v>613</v>
      </c>
      <c r="F47" t="s">
        <v>614</v>
      </c>
      <c r="G47" s="1">
        <v>41291</v>
      </c>
      <c r="H47">
        <v>2012</v>
      </c>
      <c r="I47" t="s">
        <v>2830</v>
      </c>
      <c r="K47">
        <v>1074</v>
      </c>
      <c r="L47" t="s">
        <v>2884</v>
      </c>
      <c r="M47" t="s">
        <v>615</v>
      </c>
      <c r="N47" t="s">
        <v>616</v>
      </c>
      <c r="O47" t="s">
        <v>617</v>
      </c>
      <c r="P47" t="s">
        <v>618</v>
      </c>
      <c r="Q47" t="s">
        <v>2830</v>
      </c>
      <c r="R47" t="s">
        <v>619</v>
      </c>
      <c r="S47" t="s">
        <v>620</v>
      </c>
      <c r="T47" t="s">
        <v>621</v>
      </c>
      <c r="U47" t="s">
        <v>622</v>
      </c>
      <c r="V47" t="s">
        <v>623</v>
      </c>
      <c r="W47" t="s">
        <v>2830</v>
      </c>
      <c r="X47">
        <v>48</v>
      </c>
      <c r="Y47">
        <v>1</v>
      </c>
      <c r="Z47">
        <v>16</v>
      </c>
      <c r="AA47" t="s">
        <v>43</v>
      </c>
      <c r="AB47" s="1">
        <v>41291</v>
      </c>
      <c r="AC47" t="s">
        <v>2830</v>
      </c>
      <c r="AD47" t="s">
        <v>2830</v>
      </c>
      <c r="AE47" t="s">
        <v>43</v>
      </c>
      <c r="AF47" t="s">
        <v>57</v>
      </c>
    </row>
    <row r="48" spans="1:32" x14ac:dyDescent="0.3">
      <c r="A48" s="4">
        <v>50</v>
      </c>
      <c r="B48" s="5" t="s">
        <v>43</v>
      </c>
      <c r="C48" t="s">
        <v>636</v>
      </c>
      <c r="D48" t="s">
        <v>637</v>
      </c>
      <c r="E48" t="s">
        <v>638</v>
      </c>
      <c r="F48" t="s">
        <v>146</v>
      </c>
      <c r="G48" s="1">
        <v>43276</v>
      </c>
      <c r="H48">
        <v>2018</v>
      </c>
      <c r="I48" t="s">
        <v>2833</v>
      </c>
      <c r="K48">
        <v>30602</v>
      </c>
      <c r="L48" t="s">
        <v>2886</v>
      </c>
      <c r="M48" t="s">
        <v>639</v>
      </c>
      <c r="N48" t="s">
        <v>148</v>
      </c>
      <c r="O48" t="s">
        <v>2830</v>
      </c>
      <c r="P48" t="s">
        <v>640</v>
      </c>
      <c r="Q48" t="s">
        <v>641</v>
      </c>
      <c r="R48" t="s">
        <v>642</v>
      </c>
      <c r="S48" t="s">
        <v>643</v>
      </c>
      <c r="T48" t="s">
        <v>644</v>
      </c>
      <c r="U48" t="s">
        <v>645</v>
      </c>
      <c r="V48" t="s">
        <v>646</v>
      </c>
      <c r="W48" t="s">
        <v>2830</v>
      </c>
      <c r="X48">
        <v>24</v>
      </c>
      <c r="Z48">
        <v>27</v>
      </c>
      <c r="AA48" t="s">
        <v>647</v>
      </c>
      <c r="AB48" s="1">
        <v>43255</v>
      </c>
      <c r="AC48" t="s">
        <v>2830</v>
      </c>
      <c r="AD48" t="s">
        <v>2830</v>
      </c>
      <c r="AE48" t="s">
        <v>43</v>
      </c>
      <c r="AF48" t="s">
        <v>44</v>
      </c>
    </row>
    <row r="49" spans="1:32" x14ac:dyDescent="0.3">
      <c r="A49" s="3">
        <v>51</v>
      </c>
      <c r="B49" s="3" t="s">
        <v>43</v>
      </c>
      <c r="C49" t="s">
        <v>648</v>
      </c>
      <c r="D49" t="s">
        <v>649</v>
      </c>
      <c r="E49" t="s">
        <v>650</v>
      </c>
      <c r="F49" t="s">
        <v>146</v>
      </c>
      <c r="G49" s="1">
        <v>43626</v>
      </c>
      <c r="H49">
        <v>2019</v>
      </c>
      <c r="I49" t="s">
        <v>2887</v>
      </c>
      <c r="K49">
        <v>69422</v>
      </c>
      <c r="L49" t="s">
        <v>2888</v>
      </c>
      <c r="M49" t="s">
        <v>651</v>
      </c>
      <c r="N49" t="s">
        <v>148</v>
      </c>
      <c r="O49" t="s">
        <v>2830</v>
      </c>
      <c r="P49" t="s">
        <v>652</v>
      </c>
      <c r="Q49" t="s">
        <v>2830</v>
      </c>
      <c r="R49" t="s">
        <v>653</v>
      </c>
      <c r="S49" t="s">
        <v>654</v>
      </c>
      <c r="T49" t="s">
        <v>655</v>
      </c>
      <c r="U49" t="s">
        <v>656</v>
      </c>
      <c r="V49" t="s">
        <v>657</v>
      </c>
      <c r="W49" t="s">
        <v>2830</v>
      </c>
      <c r="X49">
        <v>1</v>
      </c>
      <c r="Z49">
        <v>36</v>
      </c>
      <c r="AA49" t="s">
        <v>647</v>
      </c>
      <c r="AB49" s="1">
        <v>43601</v>
      </c>
      <c r="AC49" t="s">
        <v>2830</v>
      </c>
      <c r="AD49" t="s">
        <v>2830</v>
      </c>
      <c r="AE49" t="s">
        <v>43</v>
      </c>
      <c r="AF49" t="s">
        <v>44</v>
      </c>
    </row>
    <row r="50" spans="1:32" x14ac:dyDescent="0.3">
      <c r="A50" s="4">
        <v>52</v>
      </c>
      <c r="B50" s="5" t="s">
        <v>43</v>
      </c>
      <c r="C50" t="s">
        <v>658</v>
      </c>
      <c r="D50" t="s">
        <v>659</v>
      </c>
      <c r="E50" t="s">
        <v>660</v>
      </c>
      <c r="F50" t="s">
        <v>661</v>
      </c>
      <c r="G50" s="1">
        <v>44104</v>
      </c>
      <c r="H50">
        <v>2020</v>
      </c>
      <c r="I50" t="s">
        <v>2830</v>
      </c>
      <c r="K50">
        <v>1</v>
      </c>
      <c r="L50" t="s">
        <v>2887</v>
      </c>
      <c r="M50" t="s">
        <v>662</v>
      </c>
      <c r="N50" t="s">
        <v>663</v>
      </c>
      <c r="O50" t="s">
        <v>664</v>
      </c>
      <c r="P50" t="s">
        <v>665</v>
      </c>
      <c r="Q50" t="s">
        <v>2830</v>
      </c>
      <c r="R50" t="s">
        <v>666</v>
      </c>
      <c r="S50" t="s">
        <v>667</v>
      </c>
      <c r="T50" t="s">
        <v>668</v>
      </c>
      <c r="U50" t="s">
        <v>669</v>
      </c>
      <c r="V50" t="s">
        <v>670</v>
      </c>
      <c r="W50" t="s">
        <v>2830</v>
      </c>
      <c r="X50">
        <v>11</v>
      </c>
      <c r="Z50">
        <v>25</v>
      </c>
      <c r="AA50" t="s">
        <v>43</v>
      </c>
      <c r="AB50" s="1">
        <v>44104</v>
      </c>
      <c r="AC50" t="s">
        <v>2830</v>
      </c>
      <c r="AD50" t="s">
        <v>2830</v>
      </c>
      <c r="AE50" t="s">
        <v>43</v>
      </c>
      <c r="AF50" t="s">
        <v>57</v>
      </c>
    </row>
    <row r="51" spans="1:32" x14ac:dyDescent="0.3">
      <c r="A51" s="3">
        <v>53</v>
      </c>
      <c r="B51" s="3" t="s">
        <v>43</v>
      </c>
      <c r="C51" t="s">
        <v>671</v>
      </c>
      <c r="D51" t="s">
        <v>672</v>
      </c>
      <c r="E51" t="s">
        <v>673</v>
      </c>
      <c r="F51" t="s">
        <v>109</v>
      </c>
      <c r="G51" s="1">
        <v>44595</v>
      </c>
      <c r="H51">
        <v>2022</v>
      </c>
      <c r="I51" t="s">
        <v>2845</v>
      </c>
      <c r="J51">
        <v>5</v>
      </c>
      <c r="K51">
        <v>3114</v>
      </c>
      <c r="L51" t="s">
        <v>2889</v>
      </c>
      <c r="M51" t="s">
        <v>674</v>
      </c>
      <c r="N51" t="s">
        <v>111</v>
      </c>
      <c r="O51" t="s">
        <v>2830</v>
      </c>
      <c r="P51" t="s">
        <v>675</v>
      </c>
      <c r="Q51" t="s">
        <v>676</v>
      </c>
      <c r="R51" t="s">
        <v>677</v>
      </c>
      <c r="S51" t="s">
        <v>678</v>
      </c>
      <c r="T51" t="s">
        <v>679</v>
      </c>
      <c r="U51" t="s">
        <v>680</v>
      </c>
      <c r="V51" t="s">
        <v>681</v>
      </c>
      <c r="W51" t="s">
        <v>2830</v>
      </c>
      <c r="X51">
        <v>4</v>
      </c>
      <c r="Z51">
        <v>31</v>
      </c>
      <c r="AA51" t="s">
        <v>43</v>
      </c>
      <c r="AB51" s="1">
        <v>44418</v>
      </c>
      <c r="AC51" t="s">
        <v>2830</v>
      </c>
      <c r="AD51" t="s">
        <v>2830</v>
      </c>
      <c r="AE51" t="s">
        <v>43</v>
      </c>
      <c r="AF51" t="s">
        <v>44</v>
      </c>
    </row>
    <row r="52" spans="1:32" x14ac:dyDescent="0.3">
      <c r="A52" s="3">
        <v>57</v>
      </c>
      <c r="B52" s="3" t="s">
        <v>43</v>
      </c>
      <c r="C52" t="s">
        <v>719</v>
      </c>
      <c r="D52" t="s">
        <v>720</v>
      </c>
      <c r="E52" t="s">
        <v>721</v>
      </c>
      <c r="F52" t="s">
        <v>146</v>
      </c>
      <c r="G52" s="1">
        <v>44873</v>
      </c>
      <c r="H52">
        <v>2022</v>
      </c>
      <c r="I52" t="s">
        <v>2876</v>
      </c>
      <c r="K52">
        <v>115179</v>
      </c>
      <c r="L52" t="s">
        <v>2892</v>
      </c>
      <c r="M52" t="s">
        <v>722</v>
      </c>
      <c r="N52" t="s">
        <v>148</v>
      </c>
      <c r="O52" t="s">
        <v>2830</v>
      </c>
      <c r="P52" t="s">
        <v>723</v>
      </c>
      <c r="Q52" t="s">
        <v>2830</v>
      </c>
      <c r="R52" t="s">
        <v>724</v>
      </c>
      <c r="S52" t="s">
        <v>725</v>
      </c>
      <c r="T52" t="s">
        <v>726</v>
      </c>
      <c r="U52" t="s">
        <v>727</v>
      </c>
      <c r="V52" t="s">
        <v>728</v>
      </c>
      <c r="W52" t="s">
        <v>2830</v>
      </c>
      <c r="Z52">
        <v>50</v>
      </c>
      <c r="AA52" t="s">
        <v>156</v>
      </c>
      <c r="AB52" s="1">
        <v>44866</v>
      </c>
      <c r="AC52" t="s">
        <v>2830</v>
      </c>
      <c r="AD52" t="s">
        <v>2830</v>
      </c>
      <c r="AE52" t="s">
        <v>43</v>
      </c>
      <c r="AF52" t="s">
        <v>44</v>
      </c>
    </row>
    <row r="53" spans="1:32" x14ac:dyDescent="0.3">
      <c r="A53" s="4">
        <v>58</v>
      </c>
      <c r="B53" s="5" t="s">
        <v>43</v>
      </c>
      <c r="C53" t="s">
        <v>729</v>
      </c>
      <c r="D53" t="s">
        <v>730</v>
      </c>
      <c r="E53" t="s">
        <v>731</v>
      </c>
      <c r="F53" t="s">
        <v>732</v>
      </c>
      <c r="G53" s="1">
        <v>43916</v>
      </c>
      <c r="H53">
        <v>2019</v>
      </c>
      <c r="I53" t="s">
        <v>2830</v>
      </c>
      <c r="K53">
        <v>1244</v>
      </c>
      <c r="L53" t="s">
        <v>2893</v>
      </c>
      <c r="M53" t="s">
        <v>733</v>
      </c>
      <c r="N53" t="s">
        <v>2830</v>
      </c>
      <c r="O53" t="s">
        <v>734</v>
      </c>
      <c r="P53" t="s">
        <v>735</v>
      </c>
      <c r="Q53" t="s">
        <v>2830</v>
      </c>
      <c r="R53" t="s">
        <v>736</v>
      </c>
      <c r="S53" t="s">
        <v>737</v>
      </c>
      <c r="T53" t="s">
        <v>738</v>
      </c>
      <c r="U53" t="s">
        <v>739</v>
      </c>
      <c r="V53" t="s">
        <v>740</v>
      </c>
      <c r="W53" t="s">
        <v>2830</v>
      </c>
      <c r="X53">
        <v>2</v>
      </c>
      <c r="Z53">
        <v>29</v>
      </c>
      <c r="AA53" t="s">
        <v>43</v>
      </c>
      <c r="AB53" s="1">
        <v>43916</v>
      </c>
      <c r="AC53" t="s">
        <v>2830</v>
      </c>
      <c r="AD53" t="s">
        <v>2830</v>
      </c>
      <c r="AE53" t="s">
        <v>43</v>
      </c>
      <c r="AF53" t="s">
        <v>57</v>
      </c>
    </row>
    <row r="54" spans="1:32" x14ac:dyDescent="0.3">
      <c r="A54" s="3">
        <v>59</v>
      </c>
      <c r="B54" s="3" t="s">
        <v>43</v>
      </c>
      <c r="C54" t="s">
        <v>741</v>
      </c>
      <c r="D54" t="s">
        <v>742</v>
      </c>
      <c r="E54" t="s">
        <v>743</v>
      </c>
      <c r="F54" t="s">
        <v>744</v>
      </c>
      <c r="G54" s="1">
        <v>42597</v>
      </c>
      <c r="H54">
        <v>2016</v>
      </c>
      <c r="I54" t="s">
        <v>2830</v>
      </c>
      <c r="K54">
        <v>1</v>
      </c>
      <c r="L54" t="s">
        <v>2894</v>
      </c>
      <c r="M54" t="s">
        <v>745</v>
      </c>
      <c r="N54" t="s">
        <v>2830</v>
      </c>
      <c r="O54" t="s">
        <v>746</v>
      </c>
      <c r="P54" t="s">
        <v>747</v>
      </c>
      <c r="Q54" t="s">
        <v>2830</v>
      </c>
      <c r="R54" t="s">
        <v>748</v>
      </c>
      <c r="S54" t="s">
        <v>749</v>
      </c>
      <c r="T54" t="s">
        <v>750</v>
      </c>
      <c r="U54" t="s">
        <v>751</v>
      </c>
      <c r="V54" t="s">
        <v>752</v>
      </c>
      <c r="W54" t="s">
        <v>2830</v>
      </c>
      <c r="X54">
        <v>5</v>
      </c>
      <c r="Z54">
        <v>8</v>
      </c>
      <c r="AA54" t="s">
        <v>43</v>
      </c>
      <c r="AB54" s="1">
        <v>42597</v>
      </c>
      <c r="AC54" t="s">
        <v>2830</v>
      </c>
      <c r="AD54" t="s">
        <v>2830</v>
      </c>
      <c r="AE54" t="s">
        <v>43</v>
      </c>
      <c r="AF54" t="s">
        <v>57</v>
      </c>
    </row>
    <row r="55" spans="1:32" x14ac:dyDescent="0.3">
      <c r="A55" s="4">
        <v>60</v>
      </c>
      <c r="B55" s="5" t="s">
        <v>43</v>
      </c>
      <c r="C55" t="s">
        <v>753</v>
      </c>
      <c r="D55" t="s">
        <v>754</v>
      </c>
      <c r="E55" t="s">
        <v>755</v>
      </c>
      <c r="F55" t="s">
        <v>756</v>
      </c>
      <c r="G55" s="1">
        <v>44382</v>
      </c>
      <c r="H55">
        <v>2021</v>
      </c>
      <c r="I55" t="s">
        <v>2830</v>
      </c>
      <c r="K55">
        <v>70</v>
      </c>
      <c r="L55" t="s">
        <v>2895</v>
      </c>
      <c r="M55" t="s">
        <v>757</v>
      </c>
      <c r="N55" t="s">
        <v>2830</v>
      </c>
      <c r="O55" t="s">
        <v>758</v>
      </c>
      <c r="P55" t="s">
        <v>759</v>
      </c>
      <c r="Q55" t="s">
        <v>2830</v>
      </c>
      <c r="R55" t="s">
        <v>760</v>
      </c>
      <c r="S55" t="s">
        <v>761</v>
      </c>
      <c r="T55" t="s">
        <v>762</v>
      </c>
      <c r="U55" t="s">
        <v>763</v>
      </c>
      <c r="V55" t="s">
        <v>764</v>
      </c>
      <c r="W55" t="s">
        <v>2830</v>
      </c>
      <c r="X55">
        <v>3</v>
      </c>
      <c r="Z55">
        <v>23</v>
      </c>
      <c r="AA55" t="s">
        <v>43</v>
      </c>
      <c r="AB55" s="1">
        <v>44382</v>
      </c>
      <c r="AC55" t="s">
        <v>2830</v>
      </c>
      <c r="AD55" t="s">
        <v>2830</v>
      </c>
      <c r="AE55" t="s">
        <v>43</v>
      </c>
      <c r="AF55" t="s">
        <v>57</v>
      </c>
    </row>
    <row r="56" spans="1:32" x14ac:dyDescent="0.3">
      <c r="A56" s="4">
        <v>62</v>
      </c>
      <c r="B56" s="5" t="s">
        <v>43</v>
      </c>
      <c r="C56" t="s">
        <v>778</v>
      </c>
      <c r="D56" t="s">
        <v>779</v>
      </c>
      <c r="E56" t="s">
        <v>780</v>
      </c>
      <c r="F56" t="s">
        <v>781</v>
      </c>
      <c r="G56" s="1">
        <v>43853</v>
      </c>
      <c r="H56">
        <v>2019</v>
      </c>
      <c r="I56" t="s">
        <v>2830</v>
      </c>
      <c r="K56">
        <v>337</v>
      </c>
      <c r="L56" t="s">
        <v>2896</v>
      </c>
      <c r="M56" t="s">
        <v>782</v>
      </c>
      <c r="N56" t="s">
        <v>2830</v>
      </c>
      <c r="O56" t="s">
        <v>783</v>
      </c>
      <c r="P56" t="s">
        <v>784</v>
      </c>
      <c r="Q56" t="s">
        <v>2830</v>
      </c>
      <c r="R56" t="s">
        <v>785</v>
      </c>
      <c r="S56" t="s">
        <v>786</v>
      </c>
      <c r="T56" t="s">
        <v>2830</v>
      </c>
      <c r="U56" t="s">
        <v>787</v>
      </c>
      <c r="V56" t="s">
        <v>788</v>
      </c>
      <c r="W56" t="s">
        <v>2830</v>
      </c>
      <c r="Z56">
        <v>40</v>
      </c>
      <c r="AA56" t="s">
        <v>43</v>
      </c>
      <c r="AB56" s="1">
        <v>43853</v>
      </c>
      <c r="AC56" t="s">
        <v>2830</v>
      </c>
      <c r="AD56" t="s">
        <v>2830</v>
      </c>
      <c r="AE56" t="s">
        <v>43</v>
      </c>
      <c r="AF56" t="s">
        <v>57</v>
      </c>
    </row>
    <row r="57" spans="1:32" x14ac:dyDescent="0.3">
      <c r="A57" s="3">
        <v>63</v>
      </c>
      <c r="B57" s="3" t="s">
        <v>43</v>
      </c>
      <c r="C57" t="s">
        <v>789</v>
      </c>
      <c r="D57" t="s">
        <v>790</v>
      </c>
      <c r="E57" t="s">
        <v>791</v>
      </c>
      <c r="F57" t="s">
        <v>792</v>
      </c>
      <c r="G57" s="1">
        <v>44720</v>
      </c>
      <c r="H57">
        <v>2022</v>
      </c>
      <c r="I57" t="s">
        <v>2830</v>
      </c>
      <c r="K57">
        <v>40</v>
      </c>
      <c r="L57" t="s">
        <v>2897</v>
      </c>
      <c r="M57" t="s">
        <v>793</v>
      </c>
      <c r="N57" t="s">
        <v>794</v>
      </c>
      <c r="O57" t="s">
        <v>795</v>
      </c>
      <c r="P57" t="s">
        <v>796</v>
      </c>
      <c r="Q57" t="s">
        <v>2830</v>
      </c>
      <c r="R57" t="s">
        <v>797</v>
      </c>
      <c r="S57" t="s">
        <v>798</v>
      </c>
      <c r="T57" t="s">
        <v>799</v>
      </c>
      <c r="U57" t="s">
        <v>800</v>
      </c>
      <c r="V57" t="s">
        <v>801</v>
      </c>
      <c r="W57" t="s">
        <v>2830</v>
      </c>
      <c r="Z57">
        <v>21</v>
      </c>
      <c r="AA57" t="s">
        <v>43</v>
      </c>
      <c r="AB57" s="1">
        <v>44720</v>
      </c>
      <c r="AC57" t="s">
        <v>2830</v>
      </c>
      <c r="AD57" t="s">
        <v>2830</v>
      </c>
      <c r="AE57" t="s">
        <v>43</v>
      </c>
      <c r="AF57" t="s">
        <v>57</v>
      </c>
    </row>
    <row r="58" spans="1:32" x14ac:dyDescent="0.3">
      <c r="A58" s="4">
        <v>64</v>
      </c>
      <c r="B58" s="5" t="s">
        <v>43</v>
      </c>
      <c r="C58" t="s">
        <v>802</v>
      </c>
      <c r="D58" t="s">
        <v>803</v>
      </c>
      <c r="E58" t="s">
        <v>804</v>
      </c>
      <c r="F58" t="s">
        <v>805</v>
      </c>
      <c r="G58" s="1">
        <v>44767</v>
      </c>
      <c r="H58">
        <v>2022</v>
      </c>
      <c r="I58" t="s">
        <v>2830</v>
      </c>
      <c r="K58">
        <v>129</v>
      </c>
      <c r="L58" t="s">
        <v>2898</v>
      </c>
      <c r="M58" t="s">
        <v>806</v>
      </c>
      <c r="N58" t="s">
        <v>2830</v>
      </c>
      <c r="O58" t="s">
        <v>807</v>
      </c>
      <c r="P58" t="s">
        <v>808</v>
      </c>
      <c r="Q58" t="s">
        <v>2830</v>
      </c>
      <c r="R58" t="s">
        <v>809</v>
      </c>
      <c r="S58" t="s">
        <v>810</v>
      </c>
      <c r="T58" t="s">
        <v>811</v>
      </c>
      <c r="U58" t="s">
        <v>812</v>
      </c>
      <c r="V58" t="s">
        <v>813</v>
      </c>
      <c r="W58" t="s">
        <v>2830</v>
      </c>
      <c r="Z58">
        <v>24</v>
      </c>
      <c r="AA58" t="s">
        <v>43</v>
      </c>
      <c r="AB58" s="1">
        <v>44767</v>
      </c>
      <c r="AC58" t="s">
        <v>2830</v>
      </c>
      <c r="AD58" t="s">
        <v>2830</v>
      </c>
      <c r="AE58" t="s">
        <v>43</v>
      </c>
      <c r="AF58" t="s">
        <v>57</v>
      </c>
    </row>
    <row r="59" spans="1:32" x14ac:dyDescent="0.3">
      <c r="A59" s="3">
        <v>65</v>
      </c>
      <c r="B59" s="3" t="s">
        <v>43</v>
      </c>
      <c r="C59" t="s">
        <v>814</v>
      </c>
      <c r="D59" t="s">
        <v>815</v>
      </c>
      <c r="E59" t="s">
        <v>816</v>
      </c>
      <c r="F59" t="s">
        <v>817</v>
      </c>
      <c r="G59" s="1">
        <v>44483</v>
      </c>
      <c r="H59">
        <v>2021</v>
      </c>
      <c r="I59" t="s">
        <v>2830</v>
      </c>
      <c r="K59">
        <v>21</v>
      </c>
      <c r="L59" t="s">
        <v>2863</v>
      </c>
      <c r="M59" t="s">
        <v>818</v>
      </c>
      <c r="N59" t="s">
        <v>819</v>
      </c>
      <c r="O59" t="s">
        <v>820</v>
      </c>
      <c r="P59" t="s">
        <v>821</v>
      </c>
      <c r="Q59" t="s">
        <v>2830</v>
      </c>
      <c r="R59" t="s">
        <v>822</v>
      </c>
      <c r="S59" t="s">
        <v>823</v>
      </c>
      <c r="T59" t="s">
        <v>824</v>
      </c>
      <c r="U59" t="s">
        <v>825</v>
      </c>
      <c r="V59" t="s">
        <v>826</v>
      </c>
      <c r="W59" t="s">
        <v>2830</v>
      </c>
      <c r="Z59">
        <v>5</v>
      </c>
      <c r="AA59" t="s">
        <v>2830</v>
      </c>
      <c r="AB59" s="1">
        <v>44483</v>
      </c>
      <c r="AC59" t="s">
        <v>2830</v>
      </c>
      <c r="AD59" t="s">
        <v>2830</v>
      </c>
      <c r="AE59" t="s">
        <v>43</v>
      </c>
      <c r="AF59" t="s">
        <v>57</v>
      </c>
    </row>
    <row r="60" spans="1:32" x14ac:dyDescent="0.3">
      <c r="A60" s="4">
        <v>66</v>
      </c>
      <c r="B60" s="5" t="s">
        <v>43</v>
      </c>
      <c r="C60" t="s">
        <v>827</v>
      </c>
      <c r="D60" t="s">
        <v>828</v>
      </c>
      <c r="E60" t="s">
        <v>829</v>
      </c>
      <c r="F60" t="s">
        <v>830</v>
      </c>
      <c r="G60" s="1">
        <v>44524</v>
      </c>
      <c r="H60">
        <v>2021</v>
      </c>
      <c r="I60" t="s">
        <v>2830</v>
      </c>
      <c r="K60">
        <v>1</v>
      </c>
      <c r="L60" t="s">
        <v>2839</v>
      </c>
      <c r="M60" t="s">
        <v>831</v>
      </c>
      <c r="N60" t="s">
        <v>2830</v>
      </c>
      <c r="O60" t="s">
        <v>832</v>
      </c>
      <c r="P60" t="s">
        <v>833</v>
      </c>
      <c r="Q60" t="s">
        <v>2830</v>
      </c>
      <c r="R60" t="s">
        <v>834</v>
      </c>
      <c r="S60" t="s">
        <v>835</v>
      </c>
      <c r="T60" t="s">
        <v>836</v>
      </c>
      <c r="U60" t="s">
        <v>837</v>
      </c>
      <c r="V60" t="s">
        <v>838</v>
      </c>
      <c r="W60" t="s">
        <v>2830</v>
      </c>
      <c r="X60">
        <v>1</v>
      </c>
      <c r="Z60">
        <v>22</v>
      </c>
      <c r="AA60" t="s">
        <v>43</v>
      </c>
      <c r="AB60" s="1">
        <v>44524</v>
      </c>
      <c r="AC60" t="s">
        <v>2830</v>
      </c>
      <c r="AD60" t="s">
        <v>2830</v>
      </c>
      <c r="AE60" t="s">
        <v>43</v>
      </c>
      <c r="AF60" t="s">
        <v>57</v>
      </c>
    </row>
    <row r="61" spans="1:32" x14ac:dyDescent="0.3">
      <c r="A61" s="3">
        <v>67</v>
      </c>
      <c r="B61" s="3" t="s">
        <v>43</v>
      </c>
      <c r="C61" t="s">
        <v>839</v>
      </c>
      <c r="D61" t="s">
        <v>840</v>
      </c>
      <c r="E61" t="s">
        <v>841</v>
      </c>
      <c r="F61" t="s">
        <v>842</v>
      </c>
      <c r="G61" s="1">
        <v>43401</v>
      </c>
      <c r="H61">
        <v>2018</v>
      </c>
      <c r="I61" t="s">
        <v>2830</v>
      </c>
      <c r="K61">
        <v>151</v>
      </c>
      <c r="L61" t="s">
        <v>2899</v>
      </c>
      <c r="M61" t="s">
        <v>843</v>
      </c>
      <c r="N61" t="s">
        <v>2830</v>
      </c>
      <c r="O61" t="s">
        <v>844</v>
      </c>
      <c r="P61" t="s">
        <v>845</v>
      </c>
      <c r="Q61" t="s">
        <v>2830</v>
      </c>
      <c r="R61" t="s">
        <v>846</v>
      </c>
      <c r="S61" t="s">
        <v>847</v>
      </c>
      <c r="T61" t="s">
        <v>848</v>
      </c>
      <c r="U61" t="s">
        <v>849</v>
      </c>
      <c r="V61" t="s">
        <v>850</v>
      </c>
      <c r="W61" t="s">
        <v>2830</v>
      </c>
      <c r="X61">
        <v>42</v>
      </c>
      <c r="Z61">
        <v>45</v>
      </c>
      <c r="AA61" t="s">
        <v>43</v>
      </c>
      <c r="AB61" s="1">
        <v>43401</v>
      </c>
      <c r="AC61" t="s">
        <v>2830</v>
      </c>
      <c r="AD61" t="s">
        <v>2830</v>
      </c>
      <c r="AE61" t="s">
        <v>43</v>
      </c>
      <c r="AF61" t="s">
        <v>57</v>
      </c>
    </row>
    <row r="62" spans="1:32" x14ac:dyDescent="0.3">
      <c r="A62" s="4">
        <v>68</v>
      </c>
      <c r="B62" s="5" t="s">
        <v>43</v>
      </c>
      <c r="C62" t="s">
        <v>851</v>
      </c>
      <c r="D62" t="s">
        <v>852</v>
      </c>
      <c r="E62" t="s">
        <v>853</v>
      </c>
      <c r="F62" t="s">
        <v>854</v>
      </c>
      <c r="G62" s="1">
        <v>42866</v>
      </c>
      <c r="H62">
        <v>2017</v>
      </c>
      <c r="I62" t="s">
        <v>2830</v>
      </c>
      <c r="K62">
        <v>1</v>
      </c>
      <c r="L62" t="s">
        <v>2833</v>
      </c>
      <c r="M62" t="s">
        <v>855</v>
      </c>
      <c r="N62" t="s">
        <v>2830</v>
      </c>
      <c r="O62" t="s">
        <v>856</v>
      </c>
      <c r="P62" t="s">
        <v>857</v>
      </c>
      <c r="Q62" t="s">
        <v>2830</v>
      </c>
      <c r="R62" t="s">
        <v>858</v>
      </c>
      <c r="S62" t="s">
        <v>859</v>
      </c>
      <c r="T62" t="s">
        <v>860</v>
      </c>
      <c r="U62" t="s">
        <v>861</v>
      </c>
      <c r="V62" t="s">
        <v>862</v>
      </c>
      <c r="W62" t="s">
        <v>2830</v>
      </c>
      <c r="X62">
        <v>17</v>
      </c>
      <c r="Z62">
        <v>20</v>
      </c>
      <c r="AA62" t="s">
        <v>43</v>
      </c>
      <c r="AB62" s="1">
        <v>42866</v>
      </c>
      <c r="AC62" t="s">
        <v>2830</v>
      </c>
      <c r="AD62" t="s">
        <v>2830</v>
      </c>
      <c r="AE62" t="s">
        <v>43</v>
      </c>
      <c r="AF62" t="s">
        <v>57</v>
      </c>
    </row>
    <row r="63" spans="1:32" x14ac:dyDescent="0.3">
      <c r="A63" s="4">
        <v>70</v>
      </c>
      <c r="B63" s="5" t="s">
        <v>43</v>
      </c>
      <c r="C63" t="s">
        <v>875</v>
      </c>
      <c r="D63" t="s">
        <v>876</v>
      </c>
      <c r="E63" t="s">
        <v>877</v>
      </c>
      <c r="F63" t="s">
        <v>878</v>
      </c>
      <c r="G63" s="1">
        <v>44389</v>
      </c>
      <c r="H63">
        <v>2021</v>
      </c>
      <c r="I63" t="s">
        <v>2830</v>
      </c>
      <c r="K63">
        <v>1</v>
      </c>
      <c r="L63" t="s">
        <v>2868</v>
      </c>
      <c r="M63" t="s">
        <v>879</v>
      </c>
      <c r="N63" t="s">
        <v>2830</v>
      </c>
      <c r="O63" t="s">
        <v>880</v>
      </c>
      <c r="P63" t="s">
        <v>881</v>
      </c>
      <c r="Q63" t="s">
        <v>2830</v>
      </c>
      <c r="R63" t="s">
        <v>882</v>
      </c>
      <c r="S63" t="s">
        <v>883</v>
      </c>
      <c r="T63" t="s">
        <v>884</v>
      </c>
      <c r="U63" t="s">
        <v>885</v>
      </c>
      <c r="V63" t="s">
        <v>886</v>
      </c>
      <c r="W63" t="s">
        <v>2830</v>
      </c>
      <c r="X63">
        <v>4</v>
      </c>
      <c r="Z63">
        <v>10</v>
      </c>
      <c r="AA63" t="s">
        <v>43</v>
      </c>
      <c r="AB63" s="1">
        <v>44389</v>
      </c>
      <c r="AC63" t="s">
        <v>2830</v>
      </c>
      <c r="AD63" t="s">
        <v>2830</v>
      </c>
      <c r="AE63" t="s">
        <v>43</v>
      </c>
      <c r="AF63" t="s">
        <v>57</v>
      </c>
    </row>
    <row r="64" spans="1:32" x14ac:dyDescent="0.3">
      <c r="A64" s="3">
        <v>71</v>
      </c>
      <c r="B64" s="3" t="s">
        <v>43</v>
      </c>
      <c r="C64" t="s">
        <v>887</v>
      </c>
      <c r="D64" t="s">
        <v>888</v>
      </c>
      <c r="E64" t="s">
        <v>889</v>
      </c>
      <c r="F64" t="s">
        <v>890</v>
      </c>
      <c r="G64" s="1">
        <v>44096</v>
      </c>
      <c r="H64">
        <v>2020</v>
      </c>
      <c r="I64" t="s">
        <v>2830</v>
      </c>
      <c r="K64">
        <v>1005</v>
      </c>
      <c r="L64" t="s">
        <v>2901</v>
      </c>
      <c r="M64" t="s">
        <v>891</v>
      </c>
      <c r="N64" t="s">
        <v>892</v>
      </c>
      <c r="O64" t="s">
        <v>893</v>
      </c>
      <c r="P64" t="s">
        <v>894</v>
      </c>
      <c r="Q64" t="s">
        <v>2830</v>
      </c>
      <c r="R64" t="s">
        <v>895</v>
      </c>
      <c r="S64" t="s">
        <v>896</v>
      </c>
      <c r="T64" t="s">
        <v>897</v>
      </c>
      <c r="U64" t="s">
        <v>898</v>
      </c>
      <c r="V64" t="s">
        <v>899</v>
      </c>
      <c r="W64" t="s">
        <v>2830</v>
      </c>
      <c r="Z64">
        <v>15</v>
      </c>
      <c r="AA64" t="s">
        <v>43</v>
      </c>
      <c r="AB64" s="1">
        <v>44096</v>
      </c>
      <c r="AC64" t="s">
        <v>2830</v>
      </c>
      <c r="AD64" t="s">
        <v>2830</v>
      </c>
      <c r="AE64" t="s">
        <v>43</v>
      </c>
      <c r="AF64" t="s">
        <v>57</v>
      </c>
    </row>
    <row r="65" spans="1:32" x14ac:dyDescent="0.3">
      <c r="A65" s="3">
        <v>73</v>
      </c>
      <c r="B65" s="3" t="s">
        <v>43</v>
      </c>
      <c r="C65" t="s">
        <v>911</v>
      </c>
      <c r="D65" t="s">
        <v>912</v>
      </c>
      <c r="E65" t="s">
        <v>913</v>
      </c>
      <c r="F65" t="s">
        <v>890</v>
      </c>
      <c r="G65" s="1">
        <v>44096</v>
      </c>
      <c r="H65">
        <v>2020</v>
      </c>
      <c r="I65" t="s">
        <v>2830</v>
      </c>
      <c r="K65">
        <v>1423</v>
      </c>
      <c r="L65" t="s">
        <v>2902</v>
      </c>
      <c r="M65" t="s">
        <v>914</v>
      </c>
      <c r="N65" t="s">
        <v>892</v>
      </c>
      <c r="O65" t="s">
        <v>893</v>
      </c>
      <c r="P65" t="s">
        <v>915</v>
      </c>
      <c r="Q65" t="s">
        <v>2830</v>
      </c>
      <c r="R65" t="s">
        <v>916</v>
      </c>
      <c r="S65" t="s">
        <v>917</v>
      </c>
      <c r="T65" t="s">
        <v>918</v>
      </c>
      <c r="U65" t="s">
        <v>919</v>
      </c>
      <c r="V65" t="s">
        <v>920</v>
      </c>
      <c r="W65" t="s">
        <v>2830</v>
      </c>
      <c r="X65">
        <v>3</v>
      </c>
      <c r="Z65">
        <v>35</v>
      </c>
      <c r="AA65" t="s">
        <v>43</v>
      </c>
      <c r="AB65" s="1">
        <v>44096</v>
      </c>
      <c r="AC65" t="s">
        <v>2830</v>
      </c>
      <c r="AD65" t="s">
        <v>2830</v>
      </c>
      <c r="AE65" t="s">
        <v>43</v>
      </c>
      <c r="AF65" t="s">
        <v>57</v>
      </c>
    </row>
    <row r="66" spans="1:32" x14ac:dyDescent="0.3">
      <c r="A66" s="4">
        <v>74</v>
      </c>
      <c r="B66" s="5" t="s">
        <v>43</v>
      </c>
      <c r="C66" t="s">
        <v>921</v>
      </c>
      <c r="D66" t="s">
        <v>922</v>
      </c>
      <c r="E66" t="s">
        <v>923</v>
      </c>
      <c r="F66" t="s">
        <v>430</v>
      </c>
      <c r="G66" s="1">
        <v>43185</v>
      </c>
      <c r="H66">
        <v>2017</v>
      </c>
      <c r="I66" t="s">
        <v>2830</v>
      </c>
      <c r="K66">
        <v>1255</v>
      </c>
      <c r="L66" t="s">
        <v>2903</v>
      </c>
      <c r="M66" t="s">
        <v>924</v>
      </c>
      <c r="N66" t="s">
        <v>2830</v>
      </c>
      <c r="O66" t="s">
        <v>432</v>
      </c>
      <c r="P66" t="s">
        <v>925</v>
      </c>
      <c r="Q66" t="s">
        <v>2830</v>
      </c>
      <c r="R66" t="s">
        <v>926</v>
      </c>
      <c r="S66" t="s">
        <v>927</v>
      </c>
      <c r="T66" t="s">
        <v>928</v>
      </c>
      <c r="U66" t="s">
        <v>929</v>
      </c>
      <c r="V66" t="s">
        <v>930</v>
      </c>
      <c r="W66" t="s">
        <v>2830</v>
      </c>
      <c r="X66">
        <v>2</v>
      </c>
      <c r="Z66">
        <v>13</v>
      </c>
      <c r="AA66" t="s">
        <v>43</v>
      </c>
      <c r="AB66" s="1">
        <v>43185</v>
      </c>
      <c r="AC66" t="s">
        <v>2830</v>
      </c>
      <c r="AD66" t="s">
        <v>2830</v>
      </c>
      <c r="AE66" t="s">
        <v>43</v>
      </c>
      <c r="AF66" t="s">
        <v>57</v>
      </c>
    </row>
    <row r="67" spans="1:32" x14ac:dyDescent="0.3">
      <c r="A67" s="3">
        <v>75</v>
      </c>
      <c r="B67" s="3" t="s">
        <v>43</v>
      </c>
      <c r="C67" t="s">
        <v>931</v>
      </c>
      <c r="D67" t="s">
        <v>932</v>
      </c>
      <c r="E67" t="s">
        <v>933</v>
      </c>
      <c r="F67" t="s">
        <v>934</v>
      </c>
      <c r="G67" s="1">
        <v>42429</v>
      </c>
      <c r="H67">
        <v>2015</v>
      </c>
      <c r="I67" t="s">
        <v>2830</v>
      </c>
      <c r="K67">
        <v>50</v>
      </c>
      <c r="L67" t="s">
        <v>2904</v>
      </c>
      <c r="M67" t="s">
        <v>935</v>
      </c>
      <c r="N67" t="s">
        <v>2830</v>
      </c>
      <c r="O67" t="s">
        <v>936</v>
      </c>
      <c r="P67" t="s">
        <v>937</v>
      </c>
      <c r="Q67" t="s">
        <v>2830</v>
      </c>
      <c r="R67" t="s">
        <v>938</v>
      </c>
      <c r="S67" t="s">
        <v>939</v>
      </c>
      <c r="T67" t="s">
        <v>940</v>
      </c>
      <c r="U67" t="s">
        <v>941</v>
      </c>
      <c r="V67" t="s">
        <v>942</v>
      </c>
      <c r="W67" t="s">
        <v>2830</v>
      </c>
      <c r="X67">
        <v>3</v>
      </c>
      <c r="Z67">
        <v>18</v>
      </c>
      <c r="AA67" t="s">
        <v>2830</v>
      </c>
      <c r="AB67" s="1">
        <v>42429</v>
      </c>
      <c r="AC67" t="s">
        <v>2830</v>
      </c>
      <c r="AD67" t="s">
        <v>2830</v>
      </c>
      <c r="AE67" t="s">
        <v>43</v>
      </c>
      <c r="AF67" t="s">
        <v>57</v>
      </c>
    </row>
    <row r="68" spans="1:32" x14ac:dyDescent="0.3">
      <c r="A68" s="4">
        <v>76</v>
      </c>
      <c r="B68" s="5" t="s">
        <v>43</v>
      </c>
      <c r="C68" t="s">
        <v>943</v>
      </c>
      <c r="D68" t="s">
        <v>944</v>
      </c>
      <c r="E68" t="s">
        <v>945</v>
      </c>
      <c r="F68" t="s">
        <v>946</v>
      </c>
      <c r="G68" s="1">
        <v>44728</v>
      </c>
      <c r="H68">
        <v>2022</v>
      </c>
      <c r="I68" t="s">
        <v>2905</v>
      </c>
      <c r="J68">
        <v>6</v>
      </c>
      <c r="K68">
        <v>5161</v>
      </c>
      <c r="L68" t="s">
        <v>2906</v>
      </c>
      <c r="M68" t="s">
        <v>947</v>
      </c>
      <c r="N68" t="s">
        <v>948</v>
      </c>
      <c r="O68" t="s">
        <v>2830</v>
      </c>
      <c r="P68" t="s">
        <v>949</v>
      </c>
      <c r="Q68" t="s">
        <v>950</v>
      </c>
      <c r="R68" t="s">
        <v>951</v>
      </c>
      <c r="S68" t="s">
        <v>952</v>
      </c>
      <c r="T68" t="s">
        <v>953</v>
      </c>
      <c r="U68" t="s">
        <v>954</v>
      </c>
      <c r="V68" t="s">
        <v>955</v>
      </c>
      <c r="W68" t="s">
        <v>956</v>
      </c>
      <c r="X68">
        <v>1</v>
      </c>
      <c r="Z68">
        <v>70</v>
      </c>
      <c r="AA68" t="s">
        <v>43</v>
      </c>
      <c r="AB68" s="1">
        <v>44133</v>
      </c>
      <c r="AC68" t="s">
        <v>2830</v>
      </c>
      <c r="AD68" t="s">
        <v>2830</v>
      </c>
      <c r="AE68" t="s">
        <v>43</v>
      </c>
      <c r="AF68" t="s">
        <v>44</v>
      </c>
    </row>
    <row r="69" spans="1:32" x14ac:dyDescent="0.3">
      <c r="A69" s="3">
        <v>77</v>
      </c>
      <c r="B69" s="3" t="s">
        <v>43</v>
      </c>
      <c r="C69" t="s">
        <v>957</v>
      </c>
      <c r="D69" t="s">
        <v>958</v>
      </c>
      <c r="E69" t="s">
        <v>959</v>
      </c>
      <c r="F69" t="s">
        <v>960</v>
      </c>
      <c r="G69" s="1">
        <v>42383</v>
      </c>
      <c r="H69">
        <v>2015</v>
      </c>
      <c r="I69" t="s">
        <v>2830</v>
      </c>
      <c r="K69">
        <v>1</v>
      </c>
      <c r="L69" t="s">
        <v>2887</v>
      </c>
      <c r="M69" t="s">
        <v>961</v>
      </c>
      <c r="N69" t="s">
        <v>2830</v>
      </c>
      <c r="O69" t="s">
        <v>962</v>
      </c>
      <c r="P69" t="s">
        <v>963</v>
      </c>
      <c r="Q69" t="s">
        <v>2830</v>
      </c>
      <c r="R69" t="s">
        <v>964</v>
      </c>
      <c r="S69" t="s">
        <v>965</v>
      </c>
      <c r="T69" t="s">
        <v>966</v>
      </c>
      <c r="U69" t="s">
        <v>967</v>
      </c>
      <c r="V69" t="s">
        <v>968</v>
      </c>
      <c r="W69" t="s">
        <v>2830</v>
      </c>
      <c r="X69">
        <v>10</v>
      </c>
      <c r="Y69">
        <v>1</v>
      </c>
      <c r="Z69">
        <v>32</v>
      </c>
      <c r="AA69" t="s">
        <v>43</v>
      </c>
      <c r="AB69" s="1">
        <v>42383</v>
      </c>
      <c r="AC69" t="s">
        <v>2830</v>
      </c>
      <c r="AD69" t="s">
        <v>2830</v>
      </c>
      <c r="AE69" t="s">
        <v>43</v>
      </c>
      <c r="AF69" t="s">
        <v>57</v>
      </c>
    </row>
    <row r="70" spans="1:32" x14ac:dyDescent="0.3">
      <c r="A70" s="3">
        <v>79</v>
      </c>
      <c r="B70" s="3" t="s">
        <v>43</v>
      </c>
      <c r="C70" t="s">
        <v>981</v>
      </c>
      <c r="D70" t="s">
        <v>982</v>
      </c>
      <c r="E70" t="s">
        <v>983</v>
      </c>
      <c r="F70" t="s">
        <v>578</v>
      </c>
      <c r="G70" s="1">
        <v>43489</v>
      </c>
      <c r="H70">
        <v>2018</v>
      </c>
      <c r="I70" t="s">
        <v>2830</v>
      </c>
      <c r="K70">
        <v>1177</v>
      </c>
      <c r="L70" t="s">
        <v>2907</v>
      </c>
      <c r="M70" t="s">
        <v>984</v>
      </c>
      <c r="N70" t="s">
        <v>2830</v>
      </c>
      <c r="O70" t="s">
        <v>580</v>
      </c>
      <c r="P70" t="s">
        <v>985</v>
      </c>
      <c r="Q70" t="s">
        <v>2830</v>
      </c>
      <c r="R70" t="s">
        <v>986</v>
      </c>
      <c r="S70" t="s">
        <v>987</v>
      </c>
      <c r="T70" t="s">
        <v>988</v>
      </c>
      <c r="U70" t="s">
        <v>989</v>
      </c>
      <c r="V70" t="s">
        <v>990</v>
      </c>
      <c r="W70" t="s">
        <v>2830</v>
      </c>
      <c r="X70">
        <v>2</v>
      </c>
      <c r="Z70">
        <v>21</v>
      </c>
      <c r="AA70" t="s">
        <v>43</v>
      </c>
      <c r="AB70" s="1">
        <v>43489</v>
      </c>
      <c r="AC70" t="s">
        <v>2830</v>
      </c>
      <c r="AD70" t="s">
        <v>2830</v>
      </c>
      <c r="AE70" t="s">
        <v>43</v>
      </c>
      <c r="AF70" t="s">
        <v>57</v>
      </c>
    </row>
    <row r="71" spans="1:32" x14ac:dyDescent="0.3">
      <c r="A71" s="4">
        <v>80</v>
      </c>
      <c r="B71" s="5" t="s">
        <v>43</v>
      </c>
      <c r="C71" t="s">
        <v>991</v>
      </c>
      <c r="D71" t="s">
        <v>992</v>
      </c>
      <c r="E71" t="s">
        <v>993</v>
      </c>
      <c r="F71" t="s">
        <v>994</v>
      </c>
      <c r="G71" s="1">
        <v>44378</v>
      </c>
      <c r="H71">
        <v>2021</v>
      </c>
      <c r="I71" t="s">
        <v>2830</v>
      </c>
      <c r="K71">
        <v>1</v>
      </c>
      <c r="L71" t="s">
        <v>2883</v>
      </c>
      <c r="M71" t="s">
        <v>995</v>
      </c>
      <c r="N71" t="s">
        <v>996</v>
      </c>
      <c r="O71" t="s">
        <v>997</v>
      </c>
      <c r="P71" t="s">
        <v>998</v>
      </c>
      <c r="Q71" t="s">
        <v>2830</v>
      </c>
      <c r="R71" t="s">
        <v>999</v>
      </c>
      <c r="S71" t="s">
        <v>2830</v>
      </c>
      <c r="T71" t="s">
        <v>1000</v>
      </c>
      <c r="U71" t="s">
        <v>1001</v>
      </c>
      <c r="V71" t="s">
        <v>1002</v>
      </c>
      <c r="W71" t="s">
        <v>2830</v>
      </c>
      <c r="Z71">
        <v>22</v>
      </c>
      <c r="AA71" t="s">
        <v>43</v>
      </c>
      <c r="AB71" s="1">
        <v>44378</v>
      </c>
      <c r="AC71" t="s">
        <v>2830</v>
      </c>
      <c r="AD71" t="s">
        <v>2830</v>
      </c>
      <c r="AE71" t="s">
        <v>43</v>
      </c>
      <c r="AF71" t="s">
        <v>57</v>
      </c>
    </row>
    <row r="72" spans="1:32" x14ac:dyDescent="0.3">
      <c r="A72" s="3">
        <v>81</v>
      </c>
      <c r="B72" s="3" t="s">
        <v>43</v>
      </c>
      <c r="C72" t="s">
        <v>1003</v>
      </c>
      <c r="D72" t="s">
        <v>1004</v>
      </c>
      <c r="E72" t="s">
        <v>1005</v>
      </c>
      <c r="F72" t="s">
        <v>1006</v>
      </c>
      <c r="G72" s="1">
        <v>44138</v>
      </c>
      <c r="H72">
        <v>2020</v>
      </c>
      <c r="I72" t="s">
        <v>2830</v>
      </c>
      <c r="K72">
        <v>1</v>
      </c>
      <c r="L72" t="s">
        <v>2887</v>
      </c>
      <c r="M72" t="s">
        <v>1007</v>
      </c>
      <c r="N72" t="s">
        <v>2830</v>
      </c>
      <c r="O72" t="s">
        <v>1008</v>
      </c>
      <c r="P72" t="s">
        <v>1009</v>
      </c>
      <c r="Q72" t="s">
        <v>2830</v>
      </c>
      <c r="R72" t="s">
        <v>1010</v>
      </c>
      <c r="S72" t="s">
        <v>1011</v>
      </c>
      <c r="T72" t="s">
        <v>1012</v>
      </c>
      <c r="U72" t="s">
        <v>1013</v>
      </c>
      <c r="V72" t="s">
        <v>1014</v>
      </c>
      <c r="W72" t="s">
        <v>2830</v>
      </c>
      <c r="X72">
        <v>6</v>
      </c>
      <c r="Z72">
        <v>44</v>
      </c>
      <c r="AA72" t="s">
        <v>43</v>
      </c>
      <c r="AB72" s="1">
        <v>44138</v>
      </c>
      <c r="AC72" t="s">
        <v>2830</v>
      </c>
      <c r="AD72" t="s">
        <v>2830</v>
      </c>
      <c r="AE72" t="s">
        <v>43</v>
      </c>
      <c r="AF72" t="s">
        <v>57</v>
      </c>
    </row>
    <row r="73" spans="1:32" x14ac:dyDescent="0.3">
      <c r="A73" s="4">
        <v>82</v>
      </c>
      <c r="B73" s="5" t="s">
        <v>43</v>
      </c>
      <c r="C73" t="s">
        <v>1015</v>
      </c>
      <c r="D73" t="s">
        <v>1016</v>
      </c>
      <c r="E73" t="s">
        <v>1017</v>
      </c>
      <c r="F73" t="s">
        <v>1018</v>
      </c>
      <c r="G73" s="1"/>
      <c r="H73">
        <v>2022</v>
      </c>
      <c r="I73" t="s">
        <v>1019</v>
      </c>
      <c r="J73">
        <v>99</v>
      </c>
      <c r="K73">
        <v>1</v>
      </c>
      <c r="L73" t="s">
        <v>2891</v>
      </c>
      <c r="M73" t="s">
        <v>1020</v>
      </c>
      <c r="N73" t="s">
        <v>1021</v>
      </c>
      <c r="O73" t="s">
        <v>2830</v>
      </c>
      <c r="P73" t="s">
        <v>1022</v>
      </c>
      <c r="Q73" t="s">
        <v>2830</v>
      </c>
      <c r="R73" t="s">
        <v>1023</v>
      </c>
      <c r="S73" t="s">
        <v>1024</v>
      </c>
      <c r="T73" t="s">
        <v>1025</v>
      </c>
      <c r="U73" t="s">
        <v>2830</v>
      </c>
      <c r="V73" t="s">
        <v>2830</v>
      </c>
      <c r="W73" t="s">
        <v>2830</v>
      </c>
      <c r="AA73" t="s">
        <v>156</v>
      </c>
      <c r="AB73" s="1">
        <v>44663</v>
      </c>
      <c r="AC73" t="s">
        <v>2830</v>
      </c>
      <c r="AD73" t="s">
        <v>2830</v>
      </c>
      <c r="AE73" t="s">
        <v>43</v>
      </c>
      <c r="AF73" t="s">
        <v>1026</v>
      </c>
    </row>
    <row r="74" spans="1:32" x14ac:dyDescent="0.3">
      <c r="A74" s="3">
        <v>83</v>
      </c>
      <c r="B74" s="3" t="s">
        <v>43</v>
      </c>
      <c r="C74" t="s">
        <v>1027</v>
      </c>
      <c r="D74" t="s">
        <v>1028</v>
      </c>
      <c r="E74" t="s">
        <v>1029</v>
      </c>
      <c r="F74" t="s">
        <v>1030</v>
      </c>
      <c r="G74" s="1">
        <v>43878</v>
      </c>
      <c r="H74">
        <v>2019</v>
      </c>
      <c r="I74" t="s">
        <v>2830</v>
      </c>
      <c r="K74">
        <v>1298</v>
      </c>
      <c r="L74" t="s">
        <v>2908</v>
      </c>
      <c r="M74" t="s">
        <v>1031</v>
      </c>
      <c r="N74" t="s">
        <v>2830</v>
      </c>
      <c r="O74" t="s">
        <v>1032</v>
      </c>
      <c r="P74" t="s">
        <v>1033</v>
      </c>
      <c r="Q74" t="s">
        <v>2830</v>
      </c>
      <c r="R74" t="s">
        <v>1034</v>
      </c>
      <c r="S74" t="s">
        <v>1035</v>
      </c>
      <c r="T74" t="s">
        <v>1036</v>
      </c>
      <c r="U74" t="s">
        <v>1037</v>
      </c>
      <c r="V74" t="s">
        <v>1038</v>
      </c>
      <c r="W74" t="s">
        <v>2830</v>
      </c>
      <c r="X74">
        <v>10</v>
      </c>
      <c r="Z74">
        <v>34</v>
      </c>
      <c r="AA74" t="s">
        <v>43</v>
      </c>
      <c r="AB74" s="1">
        <v>43878</v>
      </c>
      <c r="AC74" t="s">
        <v>2830</v>
      </c>
      <c r="AD74" t="s">
        <v>2830</v>
      </c>
      <c r="AE74" t="s">
        <v>43</v>
      </c>
      <c r="AF74" t="s">
        <v>57</v>
      </c>
    </row>
    <row r="75" spans="1:32" x14ac:dyDescent="0.3">
      <c r="A75" s="3">
        <v>85</v>
      </c>
      <c r="B75" s="3" t="s">
        <v>43</v>
      </c>
      <c r="C75" t="s">
        <v>1051</v>
      </c>
      <c r="D75" t="s">
        <v>1052</v>
      </c>
      <c r="E75" t="s">
        <v>1053</v>
      </c>
      <c r="F75" t="s">
        <v>1054</v>
      </c>
      <c r="G75" s="1">
        <v>43657</v>
      </c>
      <c r="H75">
        <v>2019</v>
      </c>
      <c r="I75" t="s">
        <v>2830</v>
      </c>
      <c r="K75">
        <v>286</v>
      </c>
      <c r="L75" t="s">
        <v>2910</v>
      </c>
      <c r="M75" t="s">
        <v>1055</v>
      </c>
      <c r="N75" t="s">
        <v>1056</v>
      </c>
      <c r="O75" t="s">
        <v>1057</v>
      </c>
      <c r="P75" t="s">
        <v>1058</v>
      </c>
      <c r="Q75" t="s">
        <v>2830</v>
      </c>
      <c r="R75" t="s">
        <v>1059</v>
      </c>
      <c r="S75" t="s">
        <v>1060</v>
      </c>
      <c r="T75" t="s">
        <v>1061</v>
      </c>
      <c r="U75" t="s">
        <v>1062</v>
      </c>
      <c r="V75" t="s">
        <v>1063</v>
      </c>
      <c r="W75" t="s">
        <v>2830</v>
      </c>
      <c r="X75">
        <v>18</v>
      </c>
      <c r="Z75">
        <v>15</v>
      </c>
      <c r="AA75" t="s">
        <v>43</v>
      </c>
      <c r="AB75" s="1">
        <v>43657</v>
      </c>
      <c r="AC75" t="s">
        <v>2830</v>
      </c>
      <c r="AD75" t="s">
        <v>2830</v>
      </c>
      <c r="AE75" t="s">
        <v>43</v>
      </c>
      <c r="AF75" t="s">
        <v>57</v>
      </c>
    </row>
    <row r="76" spans="1:32" x14ac:dyDescent="0.3">
      <c r="A76" s="4">
        <v>86</v>
      </c>
      <c r="B76" s="5" t="s">
        <v>43</v>
      </c>
      <c r="C76" t="s">
        <v>1064</v>
      </c>
      <c r="D76" t="s">
        <v>1065</v>
      </c>
      <c r="E76" t="s">
        <v>1066</v>
      </c>
      <c r="F76" t="s">
        <v>1067</v>
      </c>
      <c r="G76" s="1">
        <v>44910</v>
      </c>
      <c r="H76">
        <v>2022</v>
      </c>
      <c r="I76" t="s">
        <v>2830</v>
      </c>
      <c r="K76">
        <v>1</v>
      </c>
      <c r="L76" t="s">
        <v>2833</v>
      </c>
      <c r="M76" t="s">
        <v>1068</v>
      </c>
      <c r="N76" t="s">
        <v>2830</v>
      </c>
      <c r="O76" t="s">
        <v>1069</v>
      </c>
      <c r="P76" t="s">
        <v>1070</v>
      </c>
      <c r="Q76" t="s">
        <v>1071</v>
      </c>
      <c r="R76" t="s">
        <v>1072</v>
      </c>
      <c r="S76" t="s">
        <v>1073</v>
      </c>
      <c r="T76" t="s">
        <v>1074</v>
      </c>
      <c r="U76" t="s">
        <v>1075</v>
      </c>
      <c r="V76" t="s">
        <v>1076</v>
      </c>
      <c r="W76" t="s">
        <v>2830</v>
      </c>
      <c r="Z76">
        <v>25</v>
      </c>
      <c r="AA76" t="s">
        <v>43</v>
      </c>
      <c r="AB76" s="1">
        <v>44910</v>
      </c>
      <c r="AC76" t="s">
        <v>2830</v>
      </c>
      <c r="AD76" t="s">
        <v>2830</v>
      </c>
      <c r="AE76" t="s">
        <v>43</v>
      </c>
      <c r="AF76" t="s">
        <v>57</v>
      </c>
    </row>
    <row r="77" spans="1:32" x14ac:dyDescent="0.3">
      <c r="A77" s="3">
        <v>87</v>
      </c>
      <c r="B77" s="3" t="s">
        <v>43</v>
      </c>
      <c r="C77" t="s">
        <v>1077</v>
      </c>
      <c r="D77" t="s">
        <v>1078</v>
      </c>
      <c r="E77" t="s">
        <v>1079</v>
      </c>
      <c r="F77" t="s">
        <v>1080</v>
      </c>
      <c r="G77" s="1">
        <v>44083</v>
      </c>
      <c r="H77">
        <v>2020</v>
      </c>
      <c r="I77" t="s">
        <v>2830</v>
      </c>
      <c r="K77">
        <v>4216</v>
      </c>
      <c r="L77" t="s">
        <v>2911</v>
      </c>
      <c r="M77" t="s">
        <v>1081</v>
      </c>
      <c r="N77" t="s">
        <v>1082</v>
      </c>
      <c r="O77" t="s">
        <v>1083</v>
      </c>
      <c r="P77" t="s">
        <v>1084</v>
      </c>
      <c r="Q77" t="s">
        <v>2830</v>
      </c>
      <c r="R77" t="s">
        <v>1085</v>
      </c>
      <c r="S77" t="s">
        <v>1086</v>
      </c>
      <c r="T77" t="s">
        <v>1087</v>
      </c>
      <c r="U77" t="s">
        <v>1088</v>
      </c>
      <c r="V77" t="s">
        <v>1089</v>
      </c>
      <c r="W77" t="s">
        <v>2830</v>
      </c>
      <c r="X77">
        <v>3</v>
      </c>
      <c r="Z77">
        <v>24</v>
      </c>
      <c r="AA77" t="s">
        <v>2830</v>
      </c>
      <c r="AB77" s="1">
        <v>44083</v>
      </c>
      <c r="AC77" t="s">
        <v>2830</v>
      </c>
      <c r="AD77" t="s">
        <v>2830</v>
      </c>
      <c r="AE77" t="s">
        <v>43</v>
      </c>
      <c r="AF77" t="s">
        <v>57</v>
      </c>
    </row>
    <row r="78" spans="1:32" x14ac:dyDescent="0.3">
      <c r="A78" s="4">
        <v>88</v>
      </c>
      <c r="B78" s="5" t="s">
        <v>43</v>
      </c>
      <c r="C78" t="s">
        <v>1090</v>
      </c>
      <c r="D78" t="s">
        <v>1091</v>
      </c>
      <c r="E78" t="s">
        <v>1092</v>
      </c>
      <c r="F78" t="s">
        <v>1093</v>
      </c>
      <c r="G78" s="1">
        <v>44242</v>
      </c>
      <c r="H78">
        <v>2020</v>
      </c>
      <c r="I78" t="s">
        <v>2830</v>
      </c>
      <c r="K78">
        <v>3817</v>
      </c>
      <c r="L78" t="s">
        <v>2912</v>
      </c>
      <c r="M78" t="s">
        <v>1094</v>
      </c>
      <c r="N78" t="s">
        <v>2830</v>
      </c>
      <c r="O78" t="s">
        <v>1095</v>
      </c>
      <c r="P78" t="s">
        <v>1096</v>
      </c>
      <c r="Q78" t="s">
        <v>2830</v>
      </c>
      <c r="R78" t="s">
        <v>1097</v>
      </c>
      <c r="S78" t="s">
        <v>1098</v>
      </c>
      <c r="T78" t="s">
        <v>1099</v>
      </c>
      <c r="U78" t="s">
        <v>1100</v>
      </c>
      <c r="V78" t="s">
        <v>1101</v>
      </c>
      <c r="W78" t="s">
        <v>2830</v>
      </c>
      <c r="Z78">
        <v>14</v>
      </c>
      <c r="AA78" t="s">
        <v>43</v>
      </c>
      <c r="AB78" s="1">
        <v>44242</v>
      </c>
      <c r="AC78" t="s">
        <v>2830</v>
      </c>
      <c r="AD78" t="s">
        <v>2830</v>
      </c>
      <c r="AE78" t="s">
        <v>43</v>
      </c>
      <c r="AF78" t="s">
        <v>57</v>
      </c>
    </row>
    <row r="79" spans="1:32" x14ac:dyDescent="0.3">
      <c r="A79" s="3">
        <v>89</v>
      </c>
      <c r="B79" s="3" t="s">
        <v>43</v>
      </c>
      <c r="C79" t="s">
        <v>1102</v>
      </c>
      <c r="D79" t="s">
        <v>1103</v>
      </c>
      <c r="E79" t="s">
        <v>1104</v>
      </c>
      <c r="F79" t="s">
        <v>1105</v>
      </c>
      <c r="G79" s="1">
        <v>43605</v>
      </c>
      <c r="H79">
        <v>2019</v>
      </c>
      <c r="I79" t="s">
        <v>2830</v>
      </c>
      <c r="K79">
        <v>1</v>
      </c>
      <c r="L79" t="s">
        <v>2833</v>
      </c>
      <c r="M79" t="s">
        <v>1106</v>
      </c>
      <c r="N79" t="s">
        <v>1107</v>
      </c>
      <c r="O79" t="s">
        <v>1108</v>
      </c>
      <c r="P79" t="s">
        <v>2830</v>
      </c>
      <c r="Q79" t="s">
        <v>2830</v>
      </c>
      <c r="R79" t="s">
        <v>1109</v>
      </c>
      <c r="S79" t="s">
        <v>1110</v>
      </c>
      <c r="T79" t="s">
        <v>1111</v>
      </c>
      <c r="U79" t="s">
        <v>1112</v>
      </c>
      <c r="V79" t="s">
        <v>1113</v>
      </c>
      <c r="W79" t="s">
        <v>2830</v>
      </c>
      <c r="Z79">
        <v>20</v>
      </c>
      <c r="AA79" t="s">
        <v>2830</v>
      </c>
      <c r="AB79" s="1">
        <v>43605</v>
      </c>
      <c r="AC79" t="s">
        <v>2830</v>
      </c>
      <c r="AD79" t="s">
        <v>2830</v>
      </c>
      <c r="AE79" t="s">
        <v>43</v>
      </c>
      <c r="AF79" t="s">
        <v>57</v>
      </c>
    </row>
    <row r="80" spans="1:32" x14ac:dyDescent="0.3">
      <c r="A80" s="4">
        <v>92</v>
      </c>
      <c r="B80" s="5" t="s">
        <v>43</v>
      </c>
      <c r="C80" t="s">
        <v>1134</v>
      </c>
      <c r="D80" t="s">
        <v>1135</v>
      </c>
      <c r="E80" t="s">
        <v>1136</v>
      </c>
      <c r="F80" t="s">
        <v>1137</v>
      </c>
      <c r="G80" s="1">
        <v>43892</v>
      </c>
      <c r="H80">
        <v>2019</v>
      </c>
      <c r="I80" t="s">
        <v>2830</v>
      </c>
      <c r="K80">
        <v>1</v>
      </c>
      <c r="L80" t="s">
        <v>2868</v>
      </c>
      <c r="M80" t="s">
        <v>1138</v>
      </c>
      <c r="N80" t="s">
        <v>2830</v>
      </c>
      <c r="O80" t="s">
        <v>1139</v>
      </c>
      <c r="P80" t="s">
        <v>1140</v>
      </c>
      <c r="Q80" t="s">
        <v>2830</v>
      </c>
      <c r="R80" t="s">
        <v>1141</v>
      </c>
      <c r="S80" t="s">
        <v>1142</v>
      </c>
      <c r="T80" t="s">
        <v>1143</v>
      </c>
      <c r="U80" t="s">
        <v>1144</v>
      </c>
      <c r="V80" t="s">
        <v>1145</v>
      </c>
      <c r="W80" t="s">
        <v>2830</v>
      </c>
      <c r="Z80">
        <v>14</v>
      </c>
      <c r="AA80" t="s">
        <v>43</v>
      </c>
      <c r="AB80" s="1">
        <v>43892</v>
      </c>
      <c r="AC80" t="s">
        <v>2830</v>
      </c>
      <c r="AD80" t="s">
        <v>2830</v>
      </c>
      <c r="AE80" t="s">
        <v>43</v>
      </c>
      <c r="AF80" t="s">
        <v>57</v>
      </c>
    </row>
    <row r="81" spans="1:32" x14ac:dyDescent="0.3">
      <c r="A81" s="3">
        <v>93</v>
      </c>
      <c r="B81" s="3" t="s">
        <v>43</v>
      </c>
      <c r="C81" t="s">
        <v>1146</v>
      </c>
      <c r="D81" t="s">
        <v>1147</v>
      </c>
      <c r="E81" t="s">
        <v>1148</v>
      </c>
      <c r="F81" t="s">
        <v>1149</v>
      </c>
      <c r="G81" s="1">
        <v>42051</v>
      </c>
      <c r="H81">
        <v>2014</v>
      </c>
      <c r="I81" t="s">
        <v>2830</v>
      </c>
      <c r="K81">
        <v>83</v>
      </c>
      <c r="L81" t="s">
        <v>2914</v>
      </c>
      <c r="M81" t="s">
        <v>1150</v>
      </c>
      <c r="N81" t="s">
        <v>2830</v>
      </c>
      <c r="O81" t="s">
        <v>1151</v>
      </c>
      <c r="P81" t="s">
        <v>1152</v>
      </c>
      <c r="Q81" t="s">
        <v>2830</v>
      </c>
      <c r="R81" t="s">
        <v>1153</v>
      </c>
      <c r="S81" t="s">
        <v>1154</v>
      </c>
      <c r="T81" t="s">
        <v>1155</v>
      </c>
      <c r="U81" t="s">
        <v>1156</v>
      </c>
      <c r="V81" t="s">
        <v>1157</v>
      </c>
      <c r="W81" t="s">
        <v>2830</v>
      </c>
      <c r="X81">
        <v>15</v>
      </c>
      <c r="Z81">
        <v>47</v>
      </c>
      <c r="AA81" t="s">
        <v>43</v>
      </c>
      <c r="AB81" s="1">
        <v>42051</v>
      </c>
      <c r="AC81" t="s">
        <v>2830</v>
      </c>
      <c r="AD81" t="s">
        <v>2830</v>
      </c>
      <c r="AE81" t="s">
        <v>43</v>
      </c>
      <c r="AF81" t="s">
        <v>57</v>
      </c>
    </row>
    <row r="82" spans="1:32" x14ac:dyDescent="0.3">
      <c r="A82" s="4">
        <v>94</v>
      </c>
      <c r="B82" s="5" t="s">
        <v>43</v>
      </c>
      <c r="C82" t="s">
        <v>1158</v>
      </c>
      <c r="D82" t="s">
        <v>1159</v>
      </c>
      <c r="E82" t="s">
        <v>1160</v>
      </c>
      <c r="F82" t="s">
        <v>1161</v>
      </c>
      <c r="G82" s="1">
        <v>44876</v>
      </c>
      <c r="H82">
        <v>2022</v>
      </c>
      <c r="I82" t="s">
        <v>2830</v>
      </c>
      <c r="K82">
        <v>2423</v>
      </c>
      <c r="L82" t="s">
        <v>2915</v>
      </c>
      <c r="M82" t="s">
        <v>1162</v>
      </c>
      <c r="N82" t="s">
        <v>1163</v>
      </c>
      <c r="O82" t="s">
        <v>1164</v>
      </c>
      <c r="P82" t="s">
        <v>1165</v>
      </c>
      <c r="Q82" t="s">
        <v>2830</v>
      </c>
      <c r="R82" t="s">
        <v>1166</v>
      </c>
      <c r="S82" t="s">
        <v>1167</v>
      </c>
      <c r="T82" t="s">
        <v>1168</v>
      </c>
      <c r="U82" t="s">
        <v>1169</v>
      </c>
      <c r="V82" t="s">
        <v>1170</v>
      </c>
      <c r="W82" t="s">
        <v>2830</v>
      </c>
      <c r="Z82">
        <v>15</v>
      </c>
      <c r="AA82" t="s">
        <v>43</v>
      </c>
      <c r="AB82" s="1">
        <v>44876</v>
      </c>
      <c r="AC82" t="s">
        <v>2830</v>
      </c>
      <c r="AD82" t="s">
        <v>2830</v>
      </c>
      <c r="AE82" t="s">
        <v>43</v>
      </c>
      <c r="AF82" t="s">
        <v>57</v>
      </c>
    </row>
    <row r="83" spans="1:32" x14ac:dyDescent="0.3">
      <c r="A83" s="3">
        <v>95</v>
      </c>
      <c r="B83" s="3" t="s">
        <v>43</v>
      </c>
      <c r="C83" t="s">
        <v>1171</v>
      </c>
      <c r="D83" t="s">
        <v>1172</v>
      </c>
      <c r="E83" t="s">
        <v>1173</v>
      </c>
      <c r="F83" t="s">
        <v>1174</v>
      </c>
      <c r="G83" s="1">
        <v>44510</v>
      </c>
      <c r="H83">
        <v>2021</v>
      </c>
      <c r="I83" t="s">
        <v>2830</v>
      </c>
      <c r="K83">
        <v>1</v>
      </c>
      <c r="L83" t="s">
        <v>2833</v>
      </c>
      <c r="M83" t="s">
        <v>1175</v>
      </c>
      <c r="N83" t="s">
        <v>1176</v>
      </c>
      <c r="O83" t="s">
        <v>1177</v>
      </c>
      <c r="P83" t="s">
        <v>1178</v>
      </c>
      <c r="Q83" t="s">
        <v>2830</v>
      </c>
      <c r="R83" t="s">
        <v>1179</v>
      </c>
      <c r="S83" t="s">
        <v>1180</v>
      </c>
      <c r="T83" t="s">
        <v>1181</v>
      </c>
      <c r="U83" t="s">
        <v>1182</v>
      </c>
      <c r="V83" t="s">
        <v>1183</v>
      </c>
      <c r="W83" t="s">
        <v>2830</v>
      </c>
      <c r="Z83">
        <v>19</v>
      </c>
      <c r="AA83" t="s">
        <v>43</v>
      </c>
      <c r="AB83" s="1">
        <v>44510</v>
      </c>
      <c r="AC83" t="s">
        <v>2830</v>
      </c>
      <c r="AD83" t="s">
        <v>2830</v>
      </c>
      <c r="AE83" t="s">
        <v>43</v>
      </c>
      <c r="AF83" t="s">
        <v>57</v>
      </c>
    </row>
    <row r="84" spans="1:32" x14ac:dyDescent="0.3">
      <c r="A84" s="4">
        <v>96</v>
      </c>
      <c r="B84" s="5" t="s">
        <v>43</v>
      </c>
      <c r="C84" t="s">
        <v>1184</v>
      </c>
      <c r="D84" t="s">
        <v>1185</v>
      </c>
      <c r="E84" t="s">
        <v>1186</v>
      </c>
      <c r="F84" t="s">
        <v>146</v>
      </c>
      <c r="G84" s="1">
        <v>44881</v>
      </c>
      <c r="H84">
        <v>2022</v>
      </c>
      <c r="I84" t="s">
        <v>2876</v>
      </c>
      <c r="K84">
        <v>118953</v>
      </c>
      <c r="L84" t="s">
        <v>2916</v>
      </c>
      <c r="M84" t="s">
        <v>1187</v>
      </c>
      <c r="N84" t="s">
        <v>148</v>
      </c>
      <c r="O84" t="s">
        <v>2830</v>
      </c>
      <c r="P84" t="s">
        <v>1188</v>
      </c>
      <c r="Q84" t="s">
        <v>1189</v>
      </c>
      <c r="R84" t="s">
        <v>1190</v>
      </c>
      <c r="S84" t="s">
        <v>1191</v>
      </c>
      <c r="T84" t="s">
        <v>1192</v>
      </c>
      <c r="U84" t="s">
        <v>1193</v>
      </c>
      <c r="V84" t="s">
        <v>1194</v>
      </c>
      <c r="W84" t="s">
        <v>2830</v>
      </c>
      <c r="Z84">
        <v>52</v>
      </c>
      <c r="AA84" t="s">
        <v>156</v>
      </c>
      <c r="AB84" s="1">
        <v>44875</v>
      </c>
      <c r="AC84" t="s">
        <v>2830</v>
      </c>
      <c r="AD84" t="s">
        <v>2830</v>
      </c>
      <c r="AE84" t="s">
        <v>43</v>
      </c>
      <c r="AF84" t="s">
        <v>44</v>
      </c>
    </row>
    <row r="85" spans="1:32" x14ac:dyDescent="0.3">
      <c r="A85" s="3">
        <v>97</v>
      </c>
      <c r="B85" s="3" t="s">
        <v>43</v>
      </c>
      <c r="C85" t="s">
        <v>1195</v>
      </c>
      <c r="D85" t="s">
        <v>1196</v>
      </c>
      <c r="E85" t="s">
        <v>1197</v>
      </c>
      <c r="F85" t="s">
        <v>1198</v>
      </c>
      <c r="G85" s="1">
        <v>44083</v>
      </c>
      <c r="H85">
        <v>2019</v>
      </c>
      <c r="I85" t="s">
        <v>2830</v>
      </c>
      <c r="K85">
        <v>995</v>
      </c>
      <c r="L85" t="s">
        <v>2917</v>
      </c>
      <c r="M85" t="s">
        <v>1199</v>
      </c>
      <c r="N85" t="s">
        <v>2830</v>
      </c>
      <c r="O85" t="s">
        <v>1200</v>
      </c>
      <c r="P85" t="s">
        <v>1201</v>
      </c>
      <c r="Q85" t="s">
        <v>2830</v>
      </c>
      <c r="R85" t="s">
        <v>1202</v>
      </c>
      <c r="S85" t="s">
        <v>1203</v>
      </c>
      <c r="T85" t="s">
        <v>1204</v>
      </c>
      <c r="U85" t="s">
        <v>1205</v>
      </c>
      <c r="V85" t="s">
        <v>1206</v>
      </c>
      <c r="W85" t="s">
        <v>2830</v>
      </c>
      <c r="X85">
        <v>1</v>
      </c>
      <c r="Z85">
        <v>22</v>
      </c>
      <c r="AA85" t="s">
        <v>43</v>
      </c>
      <c r="AB85" s="1">
        <v>44083</v>
      </c>
      <c r="AC85" t="s">
        <v>2830</v>
      </c>
      <c r="AD85" t="s">
        <v>2830</v>
      </c>
      <c r="AE85" t="s">
        <v>43</v>
      </c>
      <c r="AF85" t="s">
        <v>57</v>
      </c>
    </row>
    <row r="86" spans="1:32" x14ac:dyDescent="0.3">
      <c r="A86" s="4">
        <v>98</v>
      </c>
      <c r="B86" s="5" t="s">
        <v>43</v>
      </c>
      <c r="C86" t="s">
        <v>1207</v>
      </c>
      <c r="D86" t="s">
        <v>1208</v>
      </c>
      <c r="E86" t="s">
        <v>1209</v>
      </c>
      <c r="F86" t="s">
        <v>1210</v>
      </c>
      <c r="G86" s="1">
        <v>44859</v>
      </c>
      <c r="H86">
        <v>2022</v>
      </c>
      <c r="I86" t="s">
        <v>2830</v>
      </c>
      <c r="K86">
        <v>1</v>
      </c>
      <c r="L86" t="s">
        <v>2833</v>
      </c>
      <c r="M86" t="s">
        <v>1211</v>
      </c>
      <c r="N86" t="s">
        <v>2830</v>
      </c>
      <c r="O86" t="s">
        <v>1212</v>
      </c>
      <c r="P86" t="s">
        <v>1213</v>
      </c>
      <c r="Q86" t="s">
        <v>2830</v>
      </c>
      <c r="R86" t="s">
        <v>1214</v>
      </c>
      <c r="S86" t="s">
        <v>1215</v>
      </c>
      <c r="T86" t="s">
        <v>1216</v>
      </c>
      <c r="U86" t="s">
        <v>1217</v>
      </c>
      <c r="V86" t="s">
        <v>1218</v>
      </c>
      <c r="W86" t="s">
        <v>2830</v>
      </c>
      <c r="Z86">
        <v>34</v>
      </c>
      <c r="AA86" t="s">
        <v>43</v>
      </c>
      <c r="AB86" s="1">
        <v>44859</v>
      </c>
      <c r="AC86" t="s">
        <v>2830</v>
      </c>
      <c r="AD86" t="s">
        <v>2830</v>
      </c>
      <c r="AE86" t="s">
        <v>43</v>
      </c>
      <c r="AF86" t="s">
        <v>57</v>
      </c>
    </row>
    <row r="87" spans="1:32" x14ac:dyDescent="0.3">
      <c r="A87" s="3">
        <v>99</v>
      </c>
      <c r="B87" s="3" t="s">
        <v>43</v>
      </c>
      <c r="C87" t="s">
        <v>1219</v>
      </c>
      <c r="D87" t="s">
        <v>1220</v>
      </c>
      <c r="E87" t="s">
        <v>1221</v>
      </c>
      <c r="F87" t="s">
        <v>1222</v>
      </c>
      <c r="G87" s="1">
        <v>43482</v>
      </c>
      <c r="H87">
        <v>2018</v>
      </c>
      <c r="I87" t="s">
        <v>2830</v>
      </c>
      <c r="K87">
        <v>1275</v>
      </c>
      <c r="L87" t="s">
        <v>2918</v>
      </c>
      <c r="M87" t="s">
        <v>1223</v>
      </c>
      <c r="N87" t="s">
        <v>2830</v>
      </c>
      <c r="O87" t="s">
        <v>1224</v>
      </c>
      <c r="P87" t="s">
        <v>1225</v>
      </c>
      <c r="Q87" t="s">
        <v>2830</v>
      </c>
      <c r="R87" t="s">
        <v>1226</v>
      </c>
      <c r="S87" t="s">
        <v>1227</v>
      </c>
      <c r="T87" t="s">
        <v>1228</v>
      </c>
      <c r="U87" t="s">
        <v>1229</v>
      </c>
      <c r="V87" t="s">
        <v>1230</v>
      </c>
      <c r="W87" t="s">
        <v>2830</v>
      </c>
      <c r="X87">
        <v>47</v>
      </c>
      <c r="Z87">
        <v>31</v>
      </c>
      <c r="AA87" t="s">
        <v>43</v>
      </c>
      <c r="AB87" s="1">
        <v>43482</v>
      </c>
      <c r="AC87" t="s">
        <v>2830</v>
      </c>
      <c r="AD87" t="s">
        <v>2830</v>
      </c>
      <c r="AE87" t="s">
        <v>43</v>
      </c>
      <c r="AF87" t="s">
        <v>57</v>
      </c>
    </row>
    <row r="88" spans="1:32" x14ac:dyDescent="0.3">
      <c r="A88" s="4">
        <v>100</v>
      </c>
      <c r="B88" s="5" t="s">
        <v>43</v>
      </c>
      <c r="C88" t="s">
        <v>1231</v>
      </c>
      <c r="D88" t="s">
        <v>1232</v>
      </c>
      <c r="E88" t="s">
        <v>1233</v>
      </c>
      <c r="F88" t="s">
        <v>1234</v>
      </c>
      <c r="G88" s="1">
        <v>43087</v>
      </c>
      <c r="H88">
        <v>2017</v>
      </c>
      <c r="I88" t="s">
        <v>2830</v>
      </c>
      <c r="K88">
        <v>1058</v>
      </c>
      <c r="L88" t="s">
        <v>2919</v>
      </c>
      <c r="M88" t="s">
        <v>1235</v>
      </c>
      <c r="N88" t="s">
        <v>1236</v>
      </c>
      <c r="O88" t="s">
        <v>1237</v>
      </c>
      <c r="P88" t="s">
        <v>1238</v>
      </c>
      <c r="Q88" t="s">
        <v>2830</v>
      </c>
      <c r="R88" t="s">
        <v>1239</v>
      </c>
      <c r="S88" t="s">
        <v>1240</v>
      </c>
      <c r="T88" t="s">
        <v>1241</v>
      </c>
      <c r="U88" t="s">
        <v>1242</v>
      </c>
      <c r="V88" t="s">
        <v>1243</v>
      </c>
      <c r="W88" t="s">
        <v>2830</v>
      </c>
      <c r="X88">
        <v>134</v>
      </c>
      <c r="Z88">
        <v>28</v>
      </c>
      <c r="AA88" t="s">
        <v>43</v>
      </c>
      <c r="AB88" s="1">
        <v>43087</v>
      </c>
      <c r="AC88" t="s">
        <v>2830</v>
      </c>
      <c r="AD88" t="s">
        <v>2830</v>
      </c>
      <c r="AE88" t="s">
        <v>43</v>
      </c>
      <c r="AF88" t="s">
        <v>57</v>
      </c>
    </row>
    <row r="89" spans="1:32" x14ac:dyDescent="0.3">
      <c r="A89" s="3">
        <v>101</v>
      </c>
      <c r="B89" s="3" t="s">
        <v>43</v>
      </c>
      <c r="C89" t="s">
        <v>1244</v>
      </c>
      <c r="D89" t="s">
        <v>1245</v>
      </c>
      <c r="E89" t="s">
        <v>1246</v>
      </c>
      <c r="F89" t="s">
        <v>1247</v>
      </c>
      <c r="G89" s="1">
        <v>43741</v>
      </c>
      <c r="H89">
        <v>2019</v>
      </c>
      <c r="I89" t="s">
        <v>2830</v>
      </c>
      <c r="K89">
        <v>2270</v>
      </c>
      <c r="L89" t="s">
        <v>2920</v>
      </c>
      <c r="M89" t="s">
        <v>1248</v>
      </c>
      <c r="N89" t="s">
        <v>2830</v>
      </c>
      <c r="O89" t="s">
        <v>1249</v>
      </c>
      <c r="P89" t="s">
        <v>1250</v>
      </c>
      <c r="Q89" t="s">
        <v>2830</v>
      </c>
      <c r="R89" t="s">
        <v>1251</v>
      </c>
      <c r="S89" t="s">
        <v>1252</v>
      </c>
      <c r="T89" t="s">
        <v>1253</v>
      </c>
      <c r="U89" t="s">
        <v>1254</v>
      </c>
      <c r="V89" t="s">
        <v>1255</v>
      </c>
      <c r="W89" t="s">
        <v>2830</v>
      </c>
      <c r="Z89">
        <v>18</v>
      </c>
      <c r="AA89" t="s">
        <v>43</v>
      </c>
      <c r="AB89" s="1">
        <v>43741</v>
      </c>
      <c r="AC89" t="s">
        <v>2830</v>
      </c>
      <c r="AD89" t="s">
        <v>2830</v>
      </c>
      <c r="AE89" t="s">
        <v>43</v>
      </c>
      <c r="AF89" t="s">
        <v>57</v>
      </c>
    </row>
    <row r="90" spans="1:32" x14ac:dyDescent="0.3">
      <c r="A90" s="4">
        <v>102</v>
      </c>
      <c r="B90" s="5" t="s">
        <v>43</v>
      </c>
      <c r="C90" t="s">
        <v>1256</v>
      </c>
      <c r="D90" t="s">
        <v>1257</v>
      </c>
      <c r="E90" t="s">
        <v>1258</v>
      </c>
      <c r="F90" t="s">
        <v>1259</v>
      </c>
      <c r="G90" s="1">
        <v>44162</v>
      </c>
      <c r="H90">
        <v>2020</v>
      </c>
      <c r="I90" t="s">
        <v>2891</v>
      </c>
      <c r="K90">
        <v>439</v>
      </c>
      <c r="L90" t="s">
        <v>2921</v>
      </c>
      <c r="M90" t="s">
        <v>1260</v>
      </c>
      <c r="N90" t="s">
        <v>1261</v>
      </c>
      <c r="O90" t="s">
        <v>1262</v>
      </c>
      <c r="P90" t="s">
        <v>1263</v>
      </c>
      <c r="Q90" t="s">
        <v>2830</v>
      </c>
      <c r="R90" t="s">
        <v>1264</v>
      </c>
      <c r="S90" t="s">
        <v>2830</v>
      </c>
      <c r="T90" t="s">
        <v>1265</v>
      </c>
      <c r="U90" t="s">
        <v>1266</v>
      </c>
      <c r="V90" t="s">
        <v>1267</v>
      </c>
      <c r="W90" t="s">
        <v>2830</v>
      </c>
      <c r="Z90">
        <v>22</v>
      </c>
      <c r="AA90" t="s">
        <v>43</v>
      </c>
      <c r="AB90" s="1">
        <v>44162</v>
      </c>
      <c r="AC90" t="s">
        <v>2830</v>
      </c>
      <c r="AD90" t="s">
        <v>2830</v>
      </c>
      <c r="AE90" t="s">
        <v>43</v>
      </c>
      <c r="AF90" t="s">
        <v>57</v>
      </c>
    </row>
    <row r="91" spans="1:32" x14ac:dyDescent="0.3">
      <c r="A91" s="3">
        <v>103</v>
      </c>
      <c r="B91" s="3" t="s">
        <v>43</v>
      </c>
      <c r="C91" t="s">
        <v>1268</v>
      </c>
      <c r="D91" t="s">
        <v>1269</v>
      </c>
      <c r="E91" t="s">
        <v>1270</v>
      </c>
      <c r="F91" t="s">
        <v>1271</v>
      </c>
      <c r="G91" s="1">
        <v>43356</v>
      </c>
      <c r="H91">
        <v>2018</v>
      </c>
      <c r="I91" t="s">
        <v>2830</v>
      </c>
      <c r="K91">
        <v>2366</v>
      </c>
      <c r="L91" t="s">
        <v>2922</v>
      </c>
      <c r="M91" t="s">
        <v>1272</v>
      </c>
      <c r="N91" t="s">
        <v>1273</v>
      </c>
      <c r="O91" t="s">
        <v>1274</v>
      </c>
      <c r="P91" t="s">
        <v>1275</v>
      </c>
      <c r="Q91" t="s">
        <v>2830</v>
      </c>
      <c r="R91" t="s">
        <v>1276</v>
      </c>
      <c r="S91" t="s">
        <v>1277</v>
      </c>
      <c r="T91" t="s">
        <v>1278</v>
      </c>
      <c r="U91" t="s">
        <v>1279</v>
      </c>
      <c r="V91" t="s">
        <v>1280</v>
      </c>
      <c r="W91" t="s">
        <v>2830</v>
      </c>
      <c r="X91">
        <v>51</v>
      </c>
      <c r="Z91">
        <v>28</v>
      </c>
      <c r="AA91" t="s">
        <v>43</v>
      </c>
      <c r="AB91" s="1">
        <v>43356</v>
      </c>
      <c r="AC91" t="s">
        <v>2830</v>
      </c>
      <c r="AD91" t="s">
        <v>2830</v>
      </c>
      <c r="AE91" t="s">
        <v>43</v>
      </c>
      <c r="AF91" t="s">
        <v>57</v>
      </c>
    </row>
    <row r="92" spans="1:32" x14ac:dyDescent="0.3">
      <c r="A92" s="4">
        <v>104</v>
      </c>
      <c r="B92" s="5" t="s">
        <v>43</v>
      </c>
      <c r="C92" t="s">
        <v>1281</v>
      </c>
      <c r="D92" t="s">
        <v>1282</v>
      </c>
      <c r="E92" t="s">
        <v>1283</v>
      </c>
      <c r="F92" t="s">
        <v>1284</v>
      </c>
      <c r="G92" s="1">
        <v>44581</v>
      </c>
      <c r="H92">
        <v>2021</v>
      </c>
      <c r="I92" t="s">
        <v>2830</v>
      </c>
      <c r="K92">
        <v>1353</v>
      </c>
      <c r="L92" t="s">
        <v>2923</v>
      </c>
      <c r="M92" t="s">
        <v>1285</v>
      </c>
      <c r="N92" t="s">
        <v>1286</v>
      </c>
      <c r="O92" t="s">
        <v>1287</v>
      </c>
      <c r="P92" t="s">
        <v>1288</v>
      </c>
      <c r="Q92" t="s">
        <v>2830</v>
      </c>
      <c r="R92" t="s">
        <v>1289</v>
      </c>
      <c r="S92" t="s">
        <v>1290</v>
      </c>
      <c r="T92" t="s">
        <v>1291</v>
      </c>
      <c r="U92" t="s">
        <v>1292</v>
      </c>
      <c r="V92" t="s">
        <v>1293</v>
      </c>
      <c r="W92" t="s">
        <v>2830</v>
      </c>
      <c r="Z92">
        <v>18</v>
      </c>
      <c r="AA92" t="s">
        <v>43</v>
      </c>
      <c r="AB92" s="1">
        <v>44581</v>
      </c>
      <c r="AC92" t="s">
        <v>2830</v>
      </c>
      <c r="AD92" t="s">
        <v>2830</v>
      </c>
      <c r="AE92" t="s">
        <v>43</v>
      </c>
      <c r="AF92" t="s">
        <v>57</v>
      </c>
    </row>
    <row r="93" spans="1:32" x14ac:dyDescent="0.3">
      <c r="A93" s="3">
        <v>105</v>
      </c>
      <c r="B93" s="3" t="s">
        <v>43</v>
      </c>
      <c r="C93" t="s">
        <v>1294</v>
      </c>
      <c r="D93" t="s">
        <v>1295</v>
      </c>
      <c r="E93" t="s">
        <v>1296</v>
      </c>
      <c r="F93" t="s">
        <v>1297</v>
      </c>
      <c r="G93" s="1">
        <v>41130</v>
      </c>
      <c r="H93">
        <v>2012</v>
      </c>
      <c r="I93" t="s">
        <v>2830</v>
      </c>
      <c r="K93">
        <v>1</v>
      </c>
      <c r="L93" t="s">
        <v>2924</v>
      </c>
      <c r="M93" t="s">
        <v>1298</v>
      </c>
      <c r="N93" t="s">
        <v>1299</v>
      </c>
      <c r="O93" t="s">
        <v>1300</v>
      </c>
      <c r="P93" t="s">
        <v>1301</v>
      </c>
      <c r="Q93" t="s">
        <v>2830</v>
      </c>
      <c r="R93" t="s">
        <v>1302</v>
      </c>
      <c r="S93" t="s">
        <v>2830</v>
      </c>
      <c r="T93" t="s">
        <v>1303</v>
      </c>
      <c r="U93" t="s">
        <v>1304</v>
      </c>
      <c r="V93" t="s">
        <v>1305</v>
      </c>
      <c r="W93" t="s">
        <v>2830</v>
      </c>
      <c r="X93">
        <v>7</v>
      </c>
      <c r="Z93">
        <v>31</v>
      </c>
      <c r="AA93" t="s">
        <v>43</v>
      </c>
      <c r="AB93" s="1">
        <v>41130</v>
      </c>
      <c r="AC93" t="s">
        <v>2830</v>
      </c>
      <c r="AD93" t="s">
        <v>2830</v>
      </c>
      <c r="AE93" t="s">
        <v>43</v>
      </c>
      <c r="AF93" t="s">
        <v>57</v>
      </c>
    </row>
    <row r="94" spans="1:32" x14ac:dyDescent="0.3">
      <c r="A94" s="4">
        <v>106</v>
      </c>
      <c r="B94" s="5" t="s">
        <v>43</v>
      </c>
      <c r="C94" t="s">
        <v>1306</v>
      </c>
      <c r="D94" t="s">
        <v>1307</v>
      </c>
      <c r="E94" t="s">
        <v>1308</v>
      </c>
      <c r="F94" t="s">
        <v>1309</v>
      </c>
      <c r="G94" s="1">
        <v>43489</v>
      </c>
      <c r="H94">
        <v>2018</v>
      </c>
      <c r="I94" t="s">
        <v>2830</v>
      </c>
      <c r="K94">
        <v>982</v>
      </c>
      <c r="L94" t="s">
        <v>2925</v>
      </c>
      <c r="M94" t="s">
        <v>1310</v>
      </c>
      <c r="N94" t="s">
        <v>2830</v>
      </c>
      <c r="O94" t="s">
        <v>1311</v>
      </c>
      <c r="P94" t="s">
        <v>1312</v>
      </c>
      <c r="Q94" t="s">
        <v>2830</v>
      </c>
      <c r="R94" t="s">
        <v>1313</v>
      </c>
      <c r="S94" t="s">
        <v>1314</v>
      </c>
      <c r="T94" t="s">
        <v>1315</v>
      </c>
      <c r="U94" t="s">
        <v>1316</v>
      </c>
      <c r="V94" t="s">
        <v>1317</v>
      </c>
      <c r="W94" t="s">
        <v>2830</v>
      </c>
      <c r="X94">
        <v>6</v>
      </c>
      <c r="Z94">
        <v>33</v>
      </c>
      <c r="AA94" t="s">
        <v>43</v>
      </c>
      <c r="AB94" s="1">
        <v>43489</v>
      </c>
      <c r="AC94" t="s">
        <v>2830</v>
      </c>
      <c r="AD94" t="s">
        <v>2830</v>
      </c>
      <c r="AE94" t="s">
        <v>43</v>
      </c>
      <c r="AF94" t="s">
        <v>57</v>
      </c>
    </row>
    <row r="95" spans="1:32" x14ac:dyDescent="0.3">
      <c r="A95" s="3">
        <v>109</v>
      </c>
      <c r="B95" s="3" t="s">
        <v>43</v>
      </c>
      <c r="C95" t="s">
        <v>1342</v>
      </c>
      <c r="D95" t="s">
        <v>1343</v>
      </c>
      <c r="E95" t="s">
        <v>1344</v>
      </c>
      <c r="F95" t="s">
        <v>1345</v>
      </c>
      <c r="G95" s="1">
        <v>42929</v>
      </c>
      <c r="H95">
        <v>2017</v>
      </c>
      <c r="I95" t="s">
        <v>2830</v>
      </c>
      <c r="K95">
        <v>472</v>
      </c>
      <c r="L95" t="s">
        <v>2927</v>
      </c>
      <c r="M95" t="s">
        <v>1346</v>
      </c>
      <c r="N95" t="s">
        <v>2830</v>
      </c>
      <c r="O95" t="s">
        <v>1347</v>
      </c>
      <c r="P95" t="s">
        <v>1348</v>
      </c>
      <c r="Q95" t="s">
        <v>2830</v>
      </c>
      <c r="R95" t="s">
        <v>1349</v>
      </c>
      <c r="S95" t="s">
        <v>2830</v>
      </c>
      <c r="T95" t="s">
        <v>1350</v>
      </c>
      <c r="U95" t="s">
        <v>1351</v>
      </c>
      <c r="V95" t="s">
        <v>1352</v>
      </c>
      <c r="W95" t="s">
        <v>2830</v>
      </c>
      <c r="X95">
        <v>1</v>
      </c>
      <c r="Z95">
        <v>27</v>
      </c>
      <c r="AA95" t="s">
        <v>2830</v>
      </c>
      <c r="AB95" s="1">
        <v>42929</v>
      </c>
      <c r="AC95" t="s">
        <v>2830</v>
      </c>
      <c r="AD95" t="s">
        <v>2830</v>
      </c>
      <c r="AE95" t="s">
        <v>43</v>
      </c>
      <c r="AF95" t="s">
        <v>57</v>
      </c>
    </row>
    <row r="96" spans="1:32" x14ac:dyDescent="0.3">
      <c r="A96" s="4">
        <v>110</v>
      </c>
      <c r="B96" s="5" t="s">
        <v>43</v>
      </c>
      <c r="C96" t="s">
        <v>1353</v>
      </c>
      <c r="D96" t="s">
        <v>1354</v>
      </c>
      <c r="E96" t="s">
        <v>1355</v>
      </c>
      <c r="F96" t="s">
        <v>146</v>
      </c>
      <c r="G96" s="1">
        <v>43529</v>
      </c>
      <c r="H96">
        <v>2019</v>
      </c>
      <c r="I96" t="s">
        <v>2887</v>
      </c>
      <c r="K96">
        <v>24788</v>
      </c>
      <c r="L96" t="s">
        <v>2928</v>
      </c>
      <c r="M96" t="s">
        <v>1356</v>
      </c>
      <c r="N96" t="s">
        <v>148</v>
      </c>
      <c r="O96" t="s">
        <v>2830</v>
      </c>
      <c r="P96" t="s">
        <v>1357</v>
      </c>
      <c r="Q96" t="s">
        <v>1358</v>
      </c>
      <c r="R96" t="s">
        <v>1359</v>
      </c>
      <c r="S96" t="s">
        <v>1360</v>
      </c>
      <c r="T96" t="s">
        <v>1361</v>
      </c>
      <c r="U96" t="s">
        <v>1362</v>
      </c>
      <c r="V96" t="s">
        <v>1363</v>
      </c>
      <c r="W96" t="s">
        <v>2830</v>
      </c>
      <c r="X96">
        <v>36</v>
      </c>
      <c r="Z96">
        <v>36</v>
      </c>
      <c r="AA96" t="s">
        <v>647</v>
      </c>
      <c r="AB96" s="1">
        <v>43496</v>
      </c>
      <c r="AC96" t="s">
        <v>2830</v>
      </c>
      <c r="AD96" t="s">
        <v>2830</v>
      </c>
      <c r="AE96" t="s">
        <v>43</v>
      </c>
      <c r="AF96" t="s">
        <v>44</v>
      </c>
    </row>
    <row r="97" spans="1:32" x14ac:dyDescent="0.3">
      <c r="A97" s="3">
        <v>111</v>
      </c>
      <c r="B97" s="3" t="s">
        <v>43</v>
      </c>
      <c r="C97" t="s">
        <v>1364</v>
      </c>
      <c r="D97" t="s">
        <v>1365</v>
      </c>
      <c r="E97" t="s">
        <v>1366</v>
      </c>
      <c r="F97" t="s">
        <v>1367</v>
      </c>
      <c r="G97" s="1">
        <v>41610</v>
      </c>
      <c r="H97">
        <v>2013</v>
      </c>
      <c r="I97" t="s">
        <v>2830</v>
      </c>
      <c r="K97">
        <v>536</v>
      </c>
      <c r="L97" t="s">
        <v>2929</v>
      </c>
      <c r="M97" t="s">
        <v>1368</v>
      </c>
      <c r="N97" t="s">
        <v>1369</v>
      </c>
      <c r="O97" t="s">
        <v>1370</v>
      </c>
      <c r="P97" t="s">
        <v>1371</v>
      </c>
      <c r="Q97" t="s">
        <v>2830</v>
      </c>
      <c r="R97" t="s">
        <v>1372</v>
      </c>
      <c r="S97" t="s">
        <v>1373</v>
      </c>
      <c r="T97" t="s">
        <v>1374</v>
      </c>
      <c r="U97" t="s">
        <v>1375</v>
      </c>
      <c r="V97" t="s">
        <v>1376</v>
      </c>
      <c r="W97" t="s">
        <v>2830</v>
      </c>
      <c r="X97">
        <v>1</v>
      </c>
      <c r="Z97">
        <v>12</v>
      </c>
      <c r="AA97" t="s">
        <v>43</v>
      </c>
      <c r="AB97" s="1">
        <v>41610</v>
      </c>
      <c r="AC97" t="s">
        <v>2830</v>
      </c>
      <c r="AD97" t="s">
        <v>2830</v>
      </c>
      <c r="AE97" t="s">
        <v>43</v>
      </c>
      <c r="AF97" t="s">
        <v>57</v>
      </c>
    </row>
    <row r="98" spans="1:32" x14ac:dyDescent="0.3">
      <c r="A98" s="4">
        <v>112</v>
      </c>
      <c r="B98" s="5" t="s">
        <v>43</v>
      </c>
      <c r="C98" t="s">
        <v>1377</v>
      </c>
      <c r="D98" t="s">
        <v>1378</v>
      </c>
      <c r="E98" t="s">
        <v>1379</v>
      </c>
      <c r="F98" t="s">
        <v>1380</v>
      </c>
      <c r="G98" s="1">
        <v>41487</v>
      </c>
      <c r="H98">
        <v>2013</v>
      </c>
      <c r="I98" t="s">
        <v>2830</v>
      </c>
      <c r="K98">
        <v>962</v>
      </c>
      <c r="L98" t="s">
        <v>2930</v>
      </c>
      <c r="M98" t="s">
        <v>1381</v>
      </c>
      <c r="N98" t="s">
        <v>1107</v>
      </c>
      <c r="O98" t="s">
        <v>1382</v>
      </c>
      <c r="P98" t="s">
        <v>2830</v>
      </c>
      <c r="Q98" t="s">
        <v>2830</v>
      </c>
      <c r="R98" t="s">
        <v>1383</v>
      </c>
      <c r="S98" t="s">
        <v>1384</v>
      </c>
      <c r="T98" t="s">
        <v>1385</v>
      </c>
      <c r="U98" t="s">
        <v>1386</v>
      </c>
      <c r="V98" t="s">
        <v>1387</v>
      </c>
      <c r="W98" t="s">
        <v>2830</v>
      </c>
      <c r="X98">
        <v>3</v>
      </c>
      <c r="Z98">
        <v>27</v>
      </c>
      <c r="AA98" t="s">
        <v>2830</v>
      </c>
      <c r="AB98" s="1">
        <v>41487</v>
      </c>
      <c r="AC98" t="s">
        <v>2830</v>
      </c>
      <c r="AD98" t="s">
        <v>2830</v>
      </c>
      <c r="AE98" t="s">
        <v>43</v>
      </c>
      <c r="AF98" t="s">
        <v>57</v>
      </c>
    </row>
    <row r="99" spans="1:32" x14ac:dyDescent="0.3">
      <c r="A99" s="3">
        <v>113</v>
      </c>
      <c r="B99" s="3" t="s">
        <v>43</v>
      </c>
      <c r="C99" t="s">
        <v>1388</v>
      </c>
      <c r="D99" t="s">
        <v>1389</v>
      </c>
      <c r="E99" t="s">
        <v>1390</v>
      </c>
      <c r="F99" t="s">
        <v>1391</v>
      </c>
      <c r="G99" s="1">
        <v>42775</v>
      </c>
      <c r="H99">
        <v>2016</v>
      </c>
      <c r="I99" t="s">
        <v>2830</v>
      </c>
      <c r="K99">
        <v>1867</v>
      </c>
      <c r="L99" t="s">
        <v>2931</v>
      </c>
      <c r="M99" t="s">
        <v>1392</v>
      </c>
      <c r="N99" t="s">
        <v>174</v>
      </c>
      <c r="O99" t="s">
        <v>1393</v>
      </c>
      <c r="P99" t="s">
        <v>1394</v>
      </c>
      <c r="Q99" t="s">
        <v>2830</v>
      </c>
      <c r="R99" t="s">
        <v>1395</v>
      </c>
      <c r="S99" t="s">
        <v>1396</v>
      </c>
      <c r="T99" t="s">
        <v>1397</v>
      </c>
      <c r="U99" t="s">
        <v>1398</v>
      </c>
      <c r="V99" t="s">
        <v>1399</v>
      </c>
      <c r="W99" t="s">
        <v>2830</v>
      </c>
      <c r="X99">
        <v>1</v>
      </c>
      <c r="Z99">
        <v>19</v>
      </c>
      <c r="AA99" t="s">
        <v>43</v>
      </c>
      <c r="AB99" s="1">
        <v>42775</v>
      </c>
      <c r="AC99" t="s">
        <v>2830</v>
      </c>
      <c r="AD99" t="s">
        <v>2830</v>
      </c>
      <c r="AE99" t="s">
        <v>43</v>
      </c>
      <c r="AF99" t="s">
        <v>57</v>
      </c>
    </row>
    <row r="100" spans="1:32" x14ac:dyDescent="0.3">
      <c r="A100" s="4">
        <v>114</v>
      </c>
      <c r="B100" s="5" t="s">
        <v>43</v>
      </c>
      <c r="C100" t="s">
        <v>1400</v>
      </c>
      <c r="D100" t="s">
        <v>1401</v>
      </c>
      <c r="E100" t="s">
        <v>1402</v>
      </c>
      <c r="F100" t="s">
        <v>1403</v>
      </c>
      <c r="G100" s="1">
        <v>44924</v>
      </c>
      <c r="H100">
        <v>2022</v>
      </c>
      <c r="I100" t="s">
        <v>2830</v>
      </c>
      <c r="K100">
        <v>271</v>
      </c>
      <c r="L100" t="s">
        <v>2932</v>
      </c>
      <c r="M100" t="s">
        <v>1404</v>
      </c>
      <c r="N100" t="s">
        <v>2830</v>
      </c>
      <c r="O100" t="s">
        <v>1405</v>
      </c>
      <c r="P100" t="s">
        <v>1406</v>
      </c>
      <c r="Q100" t="s">
        <v>2830</v>
      </c>
      <c r="R100" t="s">
        <v>1407</v>
      </c>
      <c r="S100" t="s">
        <v>1408</v>
      </c>
      <c r="T100" t="s">
        <v>1409</v>
      </c>
      <c r="U100" t="s">
        <v>2830</v>
      </c>
      <c r="V100" t="s">
        <v>2830</v>
      </c>
      <c r="W100" t="s">
        <v>2830</v>
      </c>
      <c r="Z100">
        <v>11</v>
      </c>
      <c r="AA100" t="s">
        <v>43</v>
      </c>
      <c r="AB100" s="1">
        <v>44924</v>
      </c>
      <c r="AC100" t="s">
        <v>2830</v>
      </c>
      <c r="AD100" t="s">
        <v>2830</v>
      </c>
      <c r="AE100" t="s">
        <v>43</v>
      </c>
      <c r="AF100" t="s">
        <v>57</v>
      </c>
    </row>
    <row r="101" spans="1:32" x14ac:dyDescent="0.3">
      <c r="A101" s="3">
        <v>115</v>
      </c>
      <c r="B101" s="3" t="s">
        <v>43</v>
      </c>
      <c r="C101" t="s">
        <v>1410</v>
      </c>
      <c r="D101" t="s">
        <v>1411</v>
      </c>
      <c r="E101" t="s">
        <v>1412</v>
      </c>
      <c r="F101" t="s">
        <v>1413</v>
      </c>
      <c r="G101" s="1">
        <v>43706</v>
      </c>
      <c r="H101">
        <v>2019</v>
      </c>
      <c r="I101" t="s">
        <v>2830</v>
      </c>
      <c r="K101">
        <v>224</v>
      </c>
      <c r="L101" t="s">
        <v>2933</v>
      </c>
      <c r="M101" t="s">
        <v>1414</v>
      </c>
      <c r="N101" t="s">
        <v>2830</v>
      </c>
      <c r="O101" t="s">
        <v>1415</v>
      </c>
      <c r="P101" t="s">
        <v>1416</v>
      </c>
      <c r="Q101" t="s">
        <v>2830</v>
      </c>
      <c r="R101" t="s">
        <v>1417</v>
      </c>
      <c r="S101" t="s">
        <v>1418</v>
      </c>
      <c r="T101" t="s">
        <v>1419</v>
      </c>
      <c r="U101" t="s">
        <v>1420</v>
      </c>
      <c r="V101" t="s">
        <v>1421</v>
      </c>
      <c r="W101" t="s">
        <v>2830</v>
      </c>
      <c r="X101">
        <v>4</v>
      </c>
      <c r="Z101">
        <v>14</v>
      </c>
      <c r="AA101" t="s">
        <v>43</v>
      </c>
      <c r="AB101" s="1">
        <v>43706</v>
      </c>
      <c r="AC101" t="s">
        <v>2830</v>
      </c>
      <c r="AD101" t="s">
        <v>2830</v>
      </c>
      <c r="AE101" t="s">
        <v>43</v>
      </c>
      <c r="AF101" t="s">
        <v>57</v>
      </c>
    </row>
    <row r="102" spans="1:32" x14ac:dyDescent="0.3">
      <c r="A102" s="4">
        <v>116</v>
      </c>
      <c r="B102" s="5" t="s">
        <v>43</v>
      </c>
      <c r="C102" t="s">
        <v>1422</v>
      </c>
      <c r="D102" t="s">
        <v>1423</v>
      </c>
      <c r="E102" t="s">
        <v>1424</v>
      </c>
      <c r="F102" t="s">
        <v>1425</v>
      </c>
      <c r="G102" s="1">
        <v>43637</v>
      </c>
      <c r="H102">
        <v>2019</v>
      </c>
      <c r="I102" t="s">
        <v>2830</v>
      </c>
      <c r="K102">
        <v>1</v>
      </c>
      <c r="L102" t="s">
        <v>2868</v>
      </c>
      <c r="M102" t="s">
        <v>1426</v>
      </c>
      <c r="N102" t="s">
        <v>2830</v>
      </c>
      <c r="O102" t="s">
        <v>1427</v>
      </c>
      <c r="P102" t="s">
        <v>1428</v>
      </c>
      <c r="Q102" t="s">
        <v>2830</v>
      </c>
      <c r="R102" t="s">
        <v>1429</v>
      </c>
      <c r="S102" t="s">
        <v>1430</v>
      </c>
      <c r="T102" t="s">
        <v>1431</v>
      </c>
      <c r="U102" t="s">
        <v>1432</v>
      </c>
      <c r="V102" t="s">
        <v>1433</v>
      </c>
      <c r="W102" t="s">
        <v>2830</v>
      </c>
      <c r="X102">
        <v>10</v>
      </c>
      <c r="Z102">
        <v>17</v>
      </c>
      <c r="AA102" t="s">
        <v>43</v>
      </c>
      <c r="AB102" s="1">
        <v>43637</v>
      </c>
      <c r="AC102" t="s">
        <v>2830</v>
      </c>
      <c r="AD102" t="s">
        <v>2830</v>
      </c>
      <c r="AE102" t="s">
        <v>43</v>
      </c>
      <c r="AF102" t="s">
        <v>57</v>
      </c>
    </row>
    <row r="103" spans="1:32" x14ac:dyDescent="0.3">
      <c r="A103" s="3">
        <v>117</v>
      </c>
      <c r="B103" s="3" t="s">
        <v>43</v>
      </c>
      <c r="C103" t="s">
        <v>1434</v>
      </c>
      <c r="D103" t="s">
        <v>1435</v>
      </c>
      <c r="E103" t="s">
        <v>1436</v>
      </c>
      <c r="F103" t="s">
        <v>146</v>
      </c>
      <c r="G103" s="1">
        <v>44404</v>
      </c>
      <c r="H103">
        <v>2021</v>
      </c>
      <c r="I103" t="s">
        <v>2839</v>
      </c>
      <c r="K103">
        <v>103141</v>
      </c>
      <c r="L103" t="s">
        <v>2934</v>
      </c>
      <c r="M103" t="s">
        <v>1437</v>
      </c>
      <c r="N103" t="s">
        <v>148</v>
      </c>
      <c r="O103" t="s">
        <v>2830</v>
      </c>
      <c r="P103" t="s">
        <v>1438</v>
      </c>
      <c r="Q103" t="s">
        <v>1439</v>
      </c>
      <c r="R103" t="s">
        <v>1440</v>
      </c>
      <c r="S103" t="s">
        <v>1441</v>
      </c>
      <c r="T103" t="s">
        <v>1442</v>
      </c>
      <c r="U103" t="s">
        <v>1443</v>
      </c>
      <c r="V103" t="s">
        <v>1444</v>
      </c>
      <c r="W103" t="s">
        <v>2830</v>
      </c>
      <c r="X103">
        <v>2</v>
      </c>
      <c r="Z103">
        <v>43</v>
      </c>
      <c r="AA103" t="s">
        <v>156</v>
      </c>
      <c r="AB103" s="1">
        <v>44396</v>
      </c>
      <c r="AC103" t="s">
        <v>2830</v>
      </c>
      <c r="AD103" t="s">
        <v>2830</v>
      </c>
      <c r="AE103" t="s">
        <v>43</v>
      </c>
      <c r="AF103" t="s">
        <v>44</v>
      </c>
    </row>
    <row r="104" spans="1:32" x14ac:dyDescent="0.3">
      <c r="A104" s="4">
        <v>118</v>
      </c>
      <c r="B104" s="5" t="s">
        <v>43</v>
      </c>
      <c r="C104" t="s">
        <v>1445</v>
      </c>
      <c r="D104" t="s">
        <v>1446</v>
      </c>
      <c r="E104" t="s">
        <v>1447</v>
      </c>
      <c r="F104" t="s">
        <v>317</v>
      </c>
      <c r="G104" s="1">
        <v>44287</v>
      </c>
      <c r="H104">
        <v>2021</v>
      </c>
      <c r="I104" t="s">
        <v>2856</v>
      </c>
      <c r="K104">
        <v>1</v>
      </c>
      <c r="L104" t="s">
        <v>2839</v>
      </c>
      <c r="M104" t="s">
        <v>1448</v>
      </c>
      <c r="N104" t="s">
        <v>319</v>
      </c>
      <c r="O104" t="s">
        <v>2830</v>
      </c>
      <c r="P104" t="s">
        <v>1449</v>
      </c>
      <c r="Q104" t="s">
        <v>1450</v>
      </c>
      <c r="R104" t="s">
        <v>1451</v>
      </c>
      <c r="S104" t="s">
        <v>1452</v>
      </c>
      <c r="T104" t="s">
        <v>1453</v>
      </c>
      <c r="U104" t="s">
        <v>1454</v>
      </c>
      <c r="V104" t="s">
        <v>1455</v>
      </c>
      <c r="W104" t="s">
        <v>2830</v>
      </c>
      <c r="X104">
        <v>6</v>
      </c>
      <c r="Z104">
        <v>37</v>
      </c>
      <c r="AA104" t="s">
        <v>43</v>
      </c>
      <c r="AB104" s="1">
        <v>44278</v>
      </c>
      <c r="AC104" t="s">
        <v>2830</v>
      </c>
      <c r="AD104" t="s">
        <v>2830</v>
      </c>
      <c r="AE104" t="s">
        <v>43</v>
      </c>
      <c r="AF104" t="s">
        <v>44</v>
      </c>
    </row>
    <row r="105" spans="1:32" x14ac:dyDescent="0.3">
      <c r="A105" s="3">
        <v>119</v>
      </c>
      <c r="B105" s="3" t="s">
        <v>43</v>
      </c>
      <c r="C105" t="s">
        <v>1456</v>
      </c>
      <c r="D105" t="s">
        <v>1457</v>
      </c>
      <c r="E105" t="s">
        <v>1458</v>
      </c>
      <c r="F105" t="s">
        <v>1459</v>
      </c>
      <c r="G105" s="1">
        <v>44385</v>
      </c>
      <c r="H105">
        <v>2021</v>
      </c>
      <c r="I105" t="s">
        <v>2830</v>
      </c>
      <c r="K105">
        <v>11</v>
      </c>
      <c r="L105" t="s">
        <v>2845</v>
      </c>
      <c r="M105" t="s">
        <v>1460</v>
      </c>
      <c r="N105" t="s">
        <v>2830</v>
      </c>
      <c r="O105" t="s">
        <v>1461</v>
      </c>
      <c r="P105" t="s">
        <v>1462</v>
      </c>
      <c r="Q105" t="s">
        <v>2830</v>
      </c>
      <c r="R105" t="s">
        <v>1463</v>
      </c>
      <c r="S105" t="s">
        <v>1464</v>
      </c>
      <c r="T105" t="s">
        <v>1465</v>
      </c>
      <c r="U105" t="s">
        <v>1466</v>
      </c>
      <c r="V105" t="s">
        <v>1467</v>
      </c>
      <c r="W105" t="s">
        <v>2830</v>
      </c>
      <c r="Z105">
        <v>23</v>
      </c>
      <c r="AA105" t="s">
        <v>43</v>
      </c>
      <c r="AB105" s="1">
        <v>44385</v>
      </c>
      <c r="AC105" t="s">
        <v>2830</v>
      </c>
      <c r="AD105" t="s">
        <v>2830</v>
      </c>
      <c r="AE105" t="s">
        <v>43</v>
      </c>
      <c r="AF105" t="s">
        <v>57</v>
      </c>
    </row>
    <row r="106" spans="1:32" x14ac:dyDescent="0.3">
      <c r="A106" s="4">
        <v>120</v>
      </c>
      <c r="B106" s="5" t="s">
        <v>43</v>
      </c>
      <c r="C106" t="s">
        <v>1468</v>
      </c>
      <c r="D106" t="s">
        <v>1469</v>
      </c>
      <c r="E106" t="s">
        <v>1470</v>
      </c>
      <c r="F106" t="s">
        <v>1471</v>
      </c>
      <c r="G106" s="1">
        <v>43881</v>
      </c>
      <c r="H106">
        <v>2019</v>
      </c>
      <c r="I106" t="s">
        <v>2830</v>
      </c>
      <c r="K106">
        <v>1115</v>
      </c>
      <c r="L106" t="s">
        <v>2935</v>
      </c>
      <c r="M106" t="s">
        <v>1472</v>
      </c>
      <c r="N106" t="s">
        <v>2830</v>
      </c>
      <c r="O106" t="s">
        <v>1473</v>
      </c>
      <c r="P106" t="s">
        <v>1474</v>
      </c>
      <c r="Q106" t="s">
        <v>2830</v>
      </c>
      <c r="R106" t="s">
        <v>1475</v>
      </c>
      <c r="S106" t="s">
        <v>1476</v>
      </c>
      <c r="T106" t="s">
        <v>1477</v>
      </c>
      <c r="U106" t="s">
        <v>1478</v>
      </c>
      <c r="V106" t="s">
        <v>1479</v>
      </c>
      <c r="W106" t="s">
        <v>2830</v>
      </c>
      <c r="Z106">
        <v>14</v>
      </c>
      <c r="AA106" t="s">
        <v>43</v>
      </c>
      <c r="AB106" s="1">
        <v>43881</v>
      </c>
      <c r="AC106" t="s">
        <v>2830</v>
      </c>
      <c r="AD106" t="s">
        <v>2830</v>
      </c>
      <c r="AE106" t="s">
        <v>43</v>
      </c>
      <c r="AF106" t="s">
        <v>57</v>
      </c>
    </row>
    <row r="107" spans="1:32" x14ac:dyDescent="0.3">
      <c r="A107" s="3">
        <v>121</v>
      </c>
      <c r="B107" s="3" t="s">
        <v>43</v>
      </c>
      <c r="C107" t="s">
        <v>1480</v>
      </c>
      <c r="D107" t="s">
        <v>1481</v>
      </c>
      <c r="E107" t="s">
        <v>1482</v>
      </c>
      <c r="F107" t="s">
        <v>1483</v>
      </c>
      <c r="G107" s="1">
        <v>44791</v>
      </c>
      <c r="H107">
        <v>2022</v>
      </c>
      <c r="I107" t="s">
        <v>2830</v>
      </c>
      <c r="K107">
        <v>1</v>
      </c>
      <c r="L107" t="s">
        <v>2833</v>
      </c>
      <c r="M107" t="s">
        <v>1484</v>
      </c>
      <c r="N107" t="s">
        <v>1485</v>
      </c>
      <c r="O107" t="s">
        <v>1486</v>
      </c>
      <c r="P107" t="s">
        <v>1487</v>
      </c>
      <c r="Q107" t="s">
        <v>2830</v>
      </c>
      <c r="R107" t="s">
        <v>1488</v>
      </c>
      <c r="S107" t="s">
        <v>1489</v>
      </c>
      <c r="T107" t="s">
        <v>1490</v>
      </c>
      <c r="U107" t="s">
        <v>1491</v>
      </c>
      <c r="V107" t="s">
        <v>1492</v>
      </c>
      <c r="W107" t="s">
        <v>2830</v>
      </c>
      <c r="Z107">
        <v>17</v>
      </c>
      <c r="AA107" t="s">
        <v>43</v>
      </c>
      <c r="AB107" s="1">
        <v>44791</v>
      </c>
      <c r="AC107" t="s">
        <v>2830</v>
      </c>
      <c r="AD107" t="s">
        <v>2830</v>
      </c>
      <c r="AE107" t="s">
        <v>43</v>
      </c>
      <c r="AF107" t="s">
        <v>57</v>
      </c>
    </row>
    <row r="108" spans="1:32" x14ac:dyDescent="0.3">
      <c r="A108" s="4">
        <v>122</v>
      </c>
      <c r="B108" s="5" t="s">
        <v>43</v>
      </c>
      <c r="C108" t="s">
        <v>1493</v>
      </c>
      <c r="D108" t="s">
        <v>1494</v>
      </c>
      <c r="E108" t="s">
        <v>1495</v>
      </c>
      <c r="F108" t="s">
        <v>1496</v>
      </c>
      <c r="G108" s="1">
        <v>44630</v>
      </c>
      <c r="H108">
        <v>2021</v>
      </c>
      <c r="I108" t="s">
        <v>2830</v>
      </c>
      <c r="K108">
        <v>28</v>
      </c>
      <c r="L108" t="s">
        <v>2936</v>
      </c>
      <c r="M108" t="s">
        <v>1497</v>
      </c>
      <c r="N108" t="s">
        <v>1498</v>
      </c>
      <c r="O108" t="s">
        <v>1499</v>
      </c>
      <c r="P108" t="s">
        <v>1500</v>
      </c>
      <c r="Q108" t="s">
        <v>2830</v>
      </c>
      <c r="R108" t="s">
        <v>1501</v>
      </c>
      <c r="S108" t="s">
        <v>1502</v>
      </c>
      <c r="T108" t="s">
        <v>1503</v>
      </c>
      <c r="U108" t="s">
        <v>1504</v>
      </c>
      <c r="V108" t="s">
        <v>1505</v>
      </c>
      <c r="W108" t="s">
        <v>2830</v>
      </c>
      <c r="X108">
        <v>1</v>
      </c>
      <c r="Z108">
        <v>39</v>
      </c>
      <c r="AA108" t="s">
        <v>43</v>
      </c>
      <c r="AB108" s="1">
        <v>44630</v>
      </c>
      <c r="AC108" t="s">
        <v>2830</v>
      </c>
      <c r="AD108" t="s">
        <v>2830</v>
      </c>
      <c r="AE108" t="s">
        <v>43</v>
      </c>
      <c r="AF108" t="s">
        <v>57</v>
      </c>
    </row>
    <row r="109" spans="1:32" x14ac:dyDescent="0.3">
      <c r="A109" s="3">
        <v>123</v>
      </c>
      <c r="B109" s="3" t="s">
        <v>43</v>
      </c>
      <c r="C109" t="s">
        <v>1506</v>
      </c>
      <c r="D109" t="s">
        <v>1507</v>
      </c>
      <c r="E109" t="s">
        <v>1508</v>
      </c>
      <c r="F109" t="s">
        <v>1509</v>
      </c>
      <c r="G109" s="1">
        <v>44852</v>
      </c>
      <c r="H109">
        <v>2022</v>
      </c>
      <c r="I109" t="s">
        <v>2830</v>
      </c>
      <c r="K109">
        <v>1097</v>
      </c>
      <c r="L109" t="s">
        <v>2937</v>
      </c>
      <c r="M109" t="s">
        <v>1510</v>
      </c>
      <c r="N109" t="s">
        <v>1511</v>
      </c>
      <c r="O109" t="s">
        <v>1512</v>
      </c>
      <c r="P109" t="s">
        <v>1513</v>
      </c>
      <c r="Q109" t="s">
        <v>2830</v>
      </c>
      <c r="R109" t="s">
        <v>1514</v>
      </c>
      <c r="S109" t="s">
        <v>1515</v>
      </c>
      <c r="T109" t="s">
        <v>1516</v>
      </c>
      <c r="U109" t="s">
        <v>1517</v>
      </c>
      <c r="V109" t="s">
        <v>1518</v>
      </c>
      <c r="W109" t="s">
        <v>2830</v>
      </c>
      <c r="X109">
        <v>1</v>
      </c>
      <c r="Z109">
        <v>19</v>
      </c>
      <c r="AA109" t="s">
        <v>2830</v>
      </c>
      <c r="AB109" s="1">
        <v>44852</v>
      </c>
      <c r="AC109" t="s">
        <v>2830</v>
      </c>
      <c r="AD109" t="s">
        <v>2830</v>
      </c>
      <c r="AE109" t="s">
        <v>43</v>
      </c>
      <c r="AF109" t="s">
        <v>57</v>
      </c>
    </row>
    <row r="110" spans="1:32" x14ac:dyDescent="0.3">
      <c r="A110" s="4">
        <v>124</v>
      </c>
      <c r="B110" s="5" t="s">
        <v>43</v>
      </c>
      <c r="C110" t="s">
        <v>1519</v>
      </c>
      <c r="D110" t="s">
        <v>1520</v>
      </c>
      <c r="E110" t="s">
        <v>1521</v>
      </c>
      <c r="F110" t="s">
        <v>1522</v>
      </c>
      <c r="G110" s="1">
        <v>44110</v>
      </c>
      <c r="H110">
        <v>2020</v>
      </c>
      <c r="I110" t="s">
        <v>2830</v>
      </c>
      <c r="K110">
        <v>470</v>
      </c>
      <c r="L110" t="s">
        <v>2938</v>
      </c>
      <c r="M110" t="s">
        <v>1523</v>
      </c>
      <c r="N110" t="s">
        <v>2830</v>
      </c>
      <c r="O110" t="s">
        <v>1524</v>
      </c>
      <c r="P110" t="s">
        <v>1525</v>
      </c>
      <c r="Q110" t="s">
        <v>2830</v>
      </c>
      <c r="R110" t="s">
        <v>1526</v>
      </c>
      <c r="S110" t="s">
        <v>1527</v>
      </c>
      <c r="T110" t="s">
        <v>1528</v>
      </c>
      <c r="U110" t="s">
        <v>1529</v>
      </c>
      <c r="V110" t="s">
        <v>1530</v>
      </c>
      <c r="W110" t="s">
        <v>2830</v>
      </c>
      <c r="Z110">
        <v>10</v>
      </c>
      <c r="AA110" t="s">
        <v>43</v>
      </c>
      <c r="AB110" s="1">
        <v>44110</v>
      </c>
      <c r="AC110" t="s">
        <v>2830</v>
      </c>
      <c r="AD110" t="s">
        <v>2830</v>
      </c>
      <c r="AE110" t="s">
        <v>43</v>
      </c>
      <c r="AF110" t="s">
        <v>57</v>
      </c>
    </row>
    <row r="111" spans="1:32" x14ac:dyDescent="0.3">
      <c r="A111" s="4">
        <v>126</v>
      </c>
      <c r="B111" s="5" t="s">
        <v>43</v>
      </c>
      <c r="C111" t="s">
        <v>1543</v>
      </c>
      <c r="D111" t="s">
        <v>1544</v>
      </c>
      <c r="E111" t="s">
        <v>1545</v>
      </c>
      <c r="F111" t="s">
        <v>1546</v>
      </c>
      <c r="G111" s="1">
        <v>44109</v>
      </c>
      <c r="H111">
        <v>2020</v>
      </c>
      <c r="I111" t="s">
        <v>2891</v>
      </c>
      <c r="K111">
        <v>889</v>
      </c>
      <c r="L111" t="s">
        <v>2940</v>
      </c>
      <c r="M111" t="s">
        <v>1547</v>
      </c>
      <c r="N111" t="s">
        <v>1548</v>
      </c>
      <c r="O111" t="s">
        <v>1549</v>
      </c>
      <c r="P111" t="s">
        <v>1550</v>
      </c>
      <c r="Q111" t="s">
        <v>2830</v>
      </c>
      <c r="R111" t="s">
        <v>1551</v>
      </c>
      <c r="S111" t="s">
        <v>1552</v>
      </c>
      <c r="T111" t="s">
        <v>1553</v>
      </c>
      <c r="U111" t="s">
        <v>1554</v>
      </c>
      <c r="V111" t="s">
        <v>1555</v>
      </c>
      <c r="W111" t="s">
        <v>2830</v>
      </c>
      <c r="Z111">
        <v>19</v>
      </c>
      <c r="AA111" t="s">
        <v>43</v>
      </c>
      <c r="AB111" s="1">
        <v>44109</v>
      </c>
      <c r="AC111" t="s">
        <v>2830</v>
      </c>
      <c r="AD111" t="s">
        <v>2830</v>
      </c>
      <c r="AE111" t="s">
        <v>43</v>
      </c>
      <c r="AF111" t="s">
        <v>57</v>
      </c>
    </row>
    <row r="112" spans="1:32" x14ac:dyDescent="0.3">
      <c r="A112" s="3">
        <v>127</v>
      </c>
      <c r="B112" s="3" t="s">
        <v>43</v>
      </c>
      <c r="C112" t="s">
        <v>1556</v>
      </c>
      <c r="D112" t="s">
        <v>1557</v>
      </c>
      <c r="E112" t="s">
        <v>1558</v>
      </c>
      <c r="F112" t="s">
        <v>146</v>
      </c>
      <c r="G112" s="1">
        <v>44309</v>
      </c>
      <c r="H112">
        <v>2021</v>
      </c>
      <c r="I112" t="s">
        <v>2839</v>
      </c>
      <c r="K112">
        <v>59394</v>
      </c>
      <c r="L112" t="s">
        <v>2941</v>
      </c>
      <c r="M112" t="s">
        <v>1559</v>
      </c>
      <c r="N112" t="s">
        <v>148</v>
      </c>
      <c r="O112" t="s">
        <v>2830</v>
      </c>
      <c r="P112" t="s">
        <v>1560</v>
      </c>
      <c r="Q112" t="s">
        <v>1561</v>
      </c>
      <c r="R112" t="s">
        <v>1562</v>
      </c>
      <c r="S112" t="s">
        <v>1563</v>
      </c>
      <c r="T112" t="s">
        <v>1564</v>
      </c>
      <c r="U112" t="s">
        <v>1565</v>
      </c>
      <c r="V112" t="s">
        <v>1566</v>
      </c>
      <c r="W112" t="s">
        <v>2830</v>
      </c>
      <c r="X112">
        <v>6</v>
      </c>
      <c r="Z112">
        <v>45</v>
      </c>
      <c r="AA112" t="s">
        <v>156</v>
      </c>
      <c r="AB112" s="1">
        <v>44299</v>
      </c>
      <c r="AC112" t="s">
        <v>2830</v>
      </c>
      <c r="AD112" t="s">
        <v>2830</v>
      </c>
      <c r="AE112" t="s">
        <v>43</v>
      </c>
      <c r="AF112" t="s">
        <v>44</v>
      </c>
    </row>
    <row r="113" spans="1:32" x14ac:dyDescent="0.3">
      <c r="A113" s="4">
        <v>128</v>
      </c>
      <c r="B113" s="5" t="s">
        <v>43</v>
      </c>
      <c r="C113" t="s">
        <v>1567</v>
      </c>
      <c r="D113" t="s">
        <v>1568</v>
      </c>
      <c r="E113" t="s">
        <v>1569</v>
      </c>
      <c r="F113" t="s">
        <v>1570</v>
      </c>
      <c r="G113" s="1">
        <v>43471</v>
      </c>
      <c r="H113">
        <v>2018</v>
      </c>
      <c r="I113" t="s">
        <v>2830</v>
      </c>
      <c r="K113">
        <v>1</v>
      </c>
      <c r="L113" t="s">
        <v>2868</v>
      </c>
      <c r="M113" t="s">
        <v>1571</v>
      </c>
      <c r="N113" t="s">
        <v>2830</v>
      </c>
      <c r="O113" t="s">
        <v>1572</v>
      </c>
      <c r="P113" t="s">
        <v>1573</v>
      </c>
      <c r="Q113" t="s">
        <v>2830</v>
      </c>
      <c r="R113" t="s">
        <v>1574</v>
      </c>
      <c r="S113" t="s">
        <v>1575</v>
      </c>
      <c r="T113" t="s">
        <v>1576</v>
      </c>
      <c r="U113" t="s">
        <v>1577</v>
      </c>
      <c r="V113" t="s">
        <v>1578</v>
      </c>
      <c r="W113" t="s">
        <v>2830</v>
      </c>
      <c r="X113">
        <v>2</v>
      </c>
      <c r="Z113">
        <v>30</v>
      </c>
      <c r="AA113" t="s">
        <v>43</v>
      </c>
      <c r="AB113" s="1">
        <v>43471</v>
      </c>
      <c r="AC113" t="s">
        <v>2830</v>
      </c>
      <c r="AD113" t="s">
        <v>2830</v>
      </c>
      <c r="AE113" t="s">
        <v>43</v>
      </c>
      <c r="AF113" t="s">
        <v>57</v>
      </c>
    </row>
    <row r="114" spans="1:32" x14ac:dyDescent="0.3">
      <c r="A114" s="3">
        <v>129</v>
      </c>
      <c r="B114" s="3" t="s">
        <v>43</v>
      </c>
      <c r="C114" t="s">
        <v>1579</v>
      </c>
      <c r="D114" t="s">
        <v>1580</v>
      </c>
      <c r="E114" t="s">
        <v>1581</v>
      </c>
      <c r="F114" t="s">
        <v>1582</v>
      </c>
      <c r="G114" s="1">
        <v>44918</v>
      </c>
      <c r="H114">
        <v>2022</v>
      </c>
      <c r="I114" t="s">
        <v>2830</v>
      </c>
      <c r="K114">
        <v>1</v>
      </c>
      <c r="L114" t="s">
        <v>2833</v>
      </c>
      <c r="M114" t="s">
        <v>1583</v>
      </c>
      <c r="N114" t="s">
        <v>2830</v>
      </c>
      <c r="O114" t="s">
        <v>1584</v>
      </c>
      <c r="P114" t="s">
        <v>1585</v>
      </c>
      <c r="Q114" t="s">
        <v>1586</v>
      </c>
      <c r="R114" t="s">
        <v>1587</v>
      </c>
      <c r="S114" t="s">
        <v>1588</v>
      </c>
      <c r="T114" t="s">
        <v>1589</v>
      </c>
      <c r="U114" t="s">
        <v>2830</v>
      </c>
      <c r="V114" t="s">
        <v>2830</v>
      </c>
      <c r="W114" t="s">
        <v>2830</v>
      </c>
      <c r="Z114">
        <v>26</v>
      </c>
      <c r="AA114" t="s">
        <v>43</v>
      </c>
      <c r="AB114" s="1">
        <v>44918</v>
      </c>
      <c r="AC114" t="s">
        <v>2830</v>
      </c>
      <c r="AD114" t="s">
        <v>2830</v>
      </c>
      <c r="AE114" t="s">
        <v>43</v>
      </c>
      <c r="AF114" t="s">
        <v>57</v>
      </c>
    </row>
    <row r="115" spans="1:32" x14ac:dyDescent="0.3">
      <c r="A115" s="4">
        <v>130</v>
      </c>
      <c r="B115" s="5" t="s">
        <v>43</v>
      </c>
      <c r="C115" t="s">
        <v>1590</v>
      </c>
      <c r="D115" t="s">
        <v>1591</v>
      </c>
      <c r="E115" t="s">
        <v>1592</v>
      </c>
      <c r="F115" t="s">
        <v>1593</v>
      </c>
      <c r="G115" s="1">
        <v>43804</v>
      </c>
      <c r="H115">
        <v>2019</v>
      </c>
      <c r="I115" t="s">
        <v>2830</v>
      </c>
      <c r="K115">
        <v>1</v>
      </c>
      <c r="L115" t="s">
        <v>2894</v>
      </c>
      <c r="M115" t="s">
        <v>1594</v>
      </c>
      <c r="N115" t="s">
        <v>1595</v>
      </c>
      <c r="O115" t="s">
        <v>1596</v>
      </c>
      <c r="P115" t="s">
        <v>1597</v>
      </c>
      <c r="Q115" t="s">
        <v>2830</v>
      </c>
      <c r="R115" t="s">
        <v>1598</v>
      </c>
      <c r="S115" t="s">
        <v>1599</v>
      </c>
      <c r="T115" t="s">
        <v>1600</v>
      </c>
      <c r="U115" t="s">
        <v>1601</v>
      </c>
      <c r="V115" t="s">
        <v>1602</v>
      </c>
      <c r="W115" t="s">
        <v>2830</v>
      </c>
      <c r="X115">
        <v>2</v>
      </c>
      <c r="Z115">
        <v>11</v>
      </c>
      <c r="AA115" t="s">
        <v>43</v>
      </c>
      <c r="AB115" s="1">
        <v>43804</v>
      </c>
      <c r="AC115" t="s">
        <v>2830</v>
      </c>
      <c r="AD115" t="s">
        <v>2830</v>
      </c>
      <c r="AE115" t="s">
        <v>43</v>
      </c>
      <c r="AF115" t="s">
        <v>57</v>
      </c>
    </row>
    <row r="116" spans="1:32" x14ac:dyDescent="0.3">
      <c r="A116" s="3">
        <v>131</v>
      </c>
      <c r="B116" s="3" t="s">
        <v>43</v>
      </c>
      <c r="C116" t="s">
        <v>1603</v>
      </c>
      <c r="D116" t="s">
        <v>1604</v>
      </c>
      <c r="E116" t="s">
        <v>1605</v>
      </c>
      <c r="F116" t="s">
        <v>1606</v>
      </c>
      <c r="G116" s="1">
        <v>44214</v>
      </c>
      <c r="H116">
        <v>2020</v>
      </c>
      <c r="I116" t="s">
        <v>2830</v>
      </c>
      <c r="K116">
        <v>856</v>
      </c>
      <c r="L116" t="s">
        <v>2942</v>
      </c>
      <c r="M116" t="s">
        <v>1607</v>
      </c>
      <c r="N116" t="s">
        <v>2830</v>
      </c>
      <c r="O116" t="s">
        <v>1608</v>
      </c>
      <c r="P116" t="s">
        <v>1609</v>
      </c>
      <c r="Q116" t="s">
        <v>2830</v>
      </c>
      <c r="R116" t="s">
        <v>1610</v>
      </c>
      <c r="S116" t="s">
        <v>1611</v>
      </c>
      <c r="T116" t="s">
        <v>1612</v>
      </c>
      <c r="U116" t="s">
        <v>1613</v>
      </c>
      <c r="V116" t="s">
        <v>1614</v>
      </c>
      <c r="W116" t="s">
        <v>2830</v>
      </c>
      <c r="X116">
        <v>1</v>
      </c>
      <c r="Z116">
        <v>26</v>
      </c>
      <c r="AA116" t="s">
        <v>43</v>
      </c>
      <c r="AB116" s="1">
        <v>44214</v>
      </c>
      <c r="AC116" t="s">
        <v>2830</v>
      </c>
      <c r="AD116" t="s">
        <v>2830</v>
      </c>
      <c r="AE116" t="s">
        <v>43</v>
      </c>
      <c r="AF116" t="s">
        <v>57</v>
      </c>
    </row>
    <row r="117" spans="1:32" x14ac:dyDescent="0.3">
      <c r="A117" s="4">
        <v>132</v>
      </c>
      <c r="B117" s="5" t="s">
        <v>43</v>
      </c>
      <c r="C117" t="s">
        <v>1615</v>
      </c>
      <c r="D117" t="s">
        <v>1616</v>
      </c>
      <c r="E117" t="s">
        <v>1617</v>
      </c>
      <c r="F117" t="s">
        <v>1618</v>
      </c>
      <c r="G117" s="1">
        <v>44783</v>
      </c>
      <c r="H117">
        <v>2022</v>
      </c>
      <c r="I117" t="s">
        <v>2830</v>
      </c>
      <c r="K117">
        <v>1</v>
      </c>
      <c r="L117" t="s">
        <v>2839</v>
      </c>
      <c r="M117" t="s">
        <v>1619</v>
      </c>
      <c r="N117" t="s">
        <v>1119</v>
      </c>
      <c r="O117" t="s">
        <v>1620</v>
      </c>
      <c r="P117" t="s">
        <v>1621</v>
      </c>
      <c r="Q117" t="s">
        <v>2830</v>
      </c>
      <c r="R117" t="s">
        <v>1622</v>
      </c>
      <c r="S117" t="s">
        <v>2830</v>
      </c>
      <c r="T117" t="s">
        <v>1623</v>
      </c>
      <c r="U117" t="s">
        <v>1624</v>
      </c>
      <c r="V117" t="s">
        <v>1625</v>
      </c>
      <c r="W117" t="s">
        <v>2830</v>
      </c>
      <c r="Z117">
        <v>29</v>
      </c>
      <c r="AA117" t="s">
        <v>43</v>
      </c>
      <c r="AB117" s="1">
        <v>44783</v>
      </c>
      <c r="AC117" t="s">
        <v>2830</v>
      </c>
      <c r="AD117" t="s">
        <v>2830</v>
      </c>
      <c r="AE117" t="s">
        <v>43</v>
      </c>
      <c r="AF117" t="s">
        <v>57</v>
      </c>
    </row>
    <row r="118" spans="1:32" x14ac:dyDescent="0.3">
      <c r="A118" s="3">
        <v>133</v>
      </c>
      <c r="B118" s="3" t="s">
        <v>43</v>
      </c>
      <c r="C118" t="s">
        <v>1626</v>
      </c>
      <c r="D118" t="s">
        <v>1627</v>
      </c>
      <c r="E118" t="s">
        <v>1628</v>
      </c>
      <c r="F118" t="s">
        <v>1629</v>
      </c>
      <c r="G118" s="1">
        <v>43192</v>
      </c>
      <c r="H118">
        <v>2017</v>
      </c>
      <c r="I118" t="s">
        <v>2830</v>
      </c>
      <c r="K118">
        <v>1310</v>
      </c>
      <c r="L118" t="s">
        <v>2943</v>
      </c>
      <c r="M118" t="s">
        <v>1630</v>
      </c>
      <c r="N118" t="s">
        <v>2830</v>
      </c>
      <c r="O118" t="s">
        <v>1631</v>
      </c>
      <c r="P118" t="s">
        <v>1632</v>
      </c>
      <c r="Q118" t="s">
        <v>2830</v>
      </c>
      <c r="R118" t="s">
        <v>1633</v>
      </c>
      <c r="S118" t="s">
        <v>1634</v>
      </c>
      <c r="T118" t="s">
        <v>1635</v>
      </c>
      <c r="U118" t="s">
        <v>1636</v>
      </c>
      <c r="V118" t="s">
        <v>1637</v>
      </c>
      <c r="W118" t="s">
        <v>2830</v>
      </c>
      <c r="Z118">
        <v>9</v>
      </c>
      <c r="AA118" t="s">
        <v>43</v>
      </c>
      <c r="AB118" s="1">
        <v>43192</v>
      </c>
      <c r="AC118" t="s">
        <v>2830</v>
      </c>
      <c r="AD118" t="s">
        <v>2830</v>
      </c>
      <c r="AE118" t="s">
        <v>43</v>
      </c>
      <c r="AF118" t="s">
        <v>57</v>
      </c>
    </row>
    <row r="119" spans="1:32" x14ac:dyDescent="0.3">
      <c r="A119" s="4">
        <v>134</v>
      </c>
      <c r="B119" s="5" t="s">
        <v>43</v>
      </c>
      <c r="C119" t="s">
        <v>1638</v>
      </c>
      <c r="D119" t="s">
        <v>1639</v>
      </c>
      <c r="E119" t="s">
        <v>1640</v>
      </c>
      <c r="F119" t="s">
        <v>1641</v>
      </c>
      <c r="G119" s="1">
        <v>42779</v>
      </c>
      <c r="H119">
        <v>2016</v>
      </c>
      <c r="I119" t="s">
        <v>2830</v>
      </c>
      <c r="K119">
        <v>1</v>
      </c>
      <c r="L119" t="s">
        <v>2883</v>
      </c>
      <c r="M119" t="s">
        <v>1642</v>
      </c>
      <c r="N119" t="s">
        <v>2830</v>
      </c>
      <c r="O119" t="s">
        <v>1643</v>
      </c>
      <c r="P119" t="s">
        <v>1644</v>
      </c>
      <c r="Q119" t="s">
        <v>2830</v>
      </c>
      <c r="R119" t="s">
        <v>1645</v>
      </c>
      <c r="S119" t="s">
        <v>2830</v>
      </c>
      <c r="T119" t="s">
        <v>1646</v>
      </c>
      <c r="U119" t="s">
        <v>1647</v>
      </c>
      <c r="V119" t="s">
        <v>1648</v>
      </c>
      <c r="W119" t="s">
        <v>2830</v>
      </c>
      <c r="Z119">
        <v>12</v>
      </c>
      <c r="AA119" t="s">
        <v>43</v>
      </c>
      <c r="AB119" s="1">
        <v>42779</v>
      </c>
      <c r="AC119" t="s">
        <v>2830</v>
      </c>
      <c r="AD119" t="s">
        <v>2830</v>
      </c>
      <c r="AE119" t="s">
        <v>43</v>
      </c>
      <c r="AF119" t="s">
        <v>57</v>
      </c>
    </row>
    <row r="120" spans="1:32" x14ac:dyDescent="0.3">
      <c r="A120" s="3">
        <v>135</v>
      </c>
      <c r="B120" s="3" t="s">
        <v>43</v>
      </c>
      <c r="C120" t="s">
        <v>1649</v>
      </c>
      <c r="D120" t="s">
        <v>1650</v>
      </c>
      <c r="E120" t="s">
        <v>1651</v>
      </c>
      <c r="F120" t="s">
        <v>1652</v>
      </c>
      <c r="G120" s="1">
        <v>43864</v>
      </c>
      <c r="H120">
        <v>2019</v>
      </c>
      <c r="I120" t="s">
        <v>2830</v>
      </c>
      <c r="K120">
        <v>128</v>
      </c>
      <c r="L120" t="s">
        <v>2890</v>
      </c>
      <c r="M120" t="s">
        <v>1653</v>
      </c>
      <c r="N120" t="s">
        <v>2830</v>
      </c>
      <c r="O120" t="s">
        <v>1654</v>
      </c>
      <c r="P120" t="s">
        <v>1655</v>
      </c>
      <c r="Q120" t="s">
        <v>2830</v>
      </c>
      <c r="R120" t="s">
        <v>1656</v>
      </c>
      <c r="S120" t="s">
        <v>1657</v>
      </c>
      <c r="T120" t="s">
        <v>2830</v>
      </c>
      <c r="U120" t="s">
        <v>1658</v>
      </c>
      <c r="V120" t="s">
        <v>1659</v>
      </c>
      <c r="W120" t="s">
        <v>2830</v>
      </c>
      <c r="Z120">
        <v>12</v>
      </c>
      <c r="AA120" t="s">
        <v>2830</v>
      </c>
      <c r="AB120" s="1">
        <v>43864</v>
      </c>
      <c r="AC120" t="s">
        <v>2830</v>
      </c>
      <c r="AD120" t="s">
        <v>2830</v>
      </c>
      <c r="AE120" t="s">
        <v>43</v>
      </c>
      <c r="AF120" t="s">
        <v>57</v>
      </c>
    </row>
    <row r="121" spans="1:32" x14ac:dyDescent="0.3">
      <c r="A121" s="4">
        <v>136</v>
      </c>
      <c r="B121" s="5" t="s">
        <v>43</v>
      </c>
      <c r="C121" t="s">
        <v>1660</v>
      </c>
      <c r="D121" t="s">
        <v>1661</v>
      </c>
      <c r="E121" t="s">
        <v>1662</v>
      </c>
      <c r="F121" t="s">
        <v>146</v>
      </c>
      <c r="G121" s="1">
        <v>44435</v>
      </c>
      <c r="H121">
        <v>2021</v>
      </c>
      <c r="I121" t="s">
        <v>2839</v>
      </c>
      <c r="K121">
        <v>117140</v>
      </c>
      <c r="L121" t="s">
        <v>2944</v>
      </c>
      <c r="M121" t="s">
        <v>1663</v>
      </c>
      <c r="N121" t="s">
        <v>148</v>
      </c>
      <c r="O121" t="s">
        <v>2830</v>
      </c>
      <c r="P121" t="s">
        <v>1664</v>
      </c>
      <c r="Q121" t="s">
        <v>1665</v>
      </c>
      <c r="R121" t="s">
        <v>1666</v>
      </c>
      <c r="S121" t="s">
        <v>1667</v>
      </c>
      <c r="T121" t="s">
        <v>1668</v>
      </c>
      <c r="U121" t="s">
        <v>2830</v>
      </c>
      <c r="V121" t="s">
        <v>2830</v>
      </c>
      <c r="W121" t="s">
        <v>2830</v>
      </c>
      <c r="X121">
        <v>4</v>
      </c>
      <c r="Z121">
        <v>32</v>
      </c>
      <c r="AA121" t="s">
        <v>156</v>
      </c>
      <c r="AB121" s="1">
        <v>44431</v>
      </c>
      <c r="AC121" t="s">
        <v>2830</v>
      </c>
      <c r="AD121" t="s">
        <v>2830</v>
      </c>
      <c r="AE121" t="s">
        <v>43</v>
      </c>
      <c r="AF121" t="s">
        <v>44</v>
      </c>
    </row>
    <row r="122" spans="1:32" x14ac:dyDescent="0.3">
      <c r="A122" s="3">
        <v>137</v>
      </c>
      <c r="B122" s="3" t="s">
        <v>43</v>
      </c>
      <c r="C122" t="s">
        <v>1669</v>
      </c>
      <c r="D122" t="s">
        <v>1670</v>
      </c>
      <c r="E122" t="s">
        <v>1671</v>
      </c>
      <c r="F122" t="s">
        <v>1672</v>
      </c>
      <c r="G122" s="1">
        <v>44354</v>
      </c>
      <c r="H122">
        <v>2020</v>
      </c>
      <c r="I122" t="s">
        <v>2891</v>
      </c>
      <c r="K122">
        <v>86</v>
      </c>
      <c r="L122" t="s">
        <v>2945</v>
      </c>
      <c r="M122" t="s">
        <v>1673</v>
      </c>
      <c r="N122" t="s">
        <v>1674</v>
      </c>
      <c r="O122" t="s">
        <v>1675</v>
      </c>
      <c r="P122" t="s">
        <v>1676</v>
      </c>
      <c r="Q122" t="s">
        <v>2830</v>
      </c>
      <c r="R122" t="s">
        <v>1677</v>
      </c>
      <c r="S122" t="s">
        <v>1678</v>
      </c>
      <c r="T122" t="s">
        <v>1679</v>
      </c>
      <c r="U122" t="s">
        <v>1680</v>
      </c>
      <c r="V122" t="s">
        <v>1681</v>
      </c>
      <c r="W122" t="s">
        <v>2830</v>
      </c>
      <c r="Z122">
        <v>24</v>
      </c>
      <c r="AA122" t="s">
        <v>43</v>
      </c>
      <c r="AB122" s="1">
        <v>44354</v>
      </c>
      <c r="AC122" t="s">
        <v>2830</v>
      </c>
      <c r="AD122" t="s">
        <v>2830</v>
      </c>
      <c r="AE122" t="s">
        <v>43</v>
      </c>
      <c r="AF122" t="s">
        <v>57</v>
      </c>
    </row>
    <row r="123" spans="1:32" x14ac:dyDescent="0.3">
      <c r="A123" s="4">
        <v>138</v>
      </c>
      <c r="B123" s="5" t="s">
        <v>43</v>
      </c>
      <c r="C123" t="s">
        <v>1682</v>
      </c>
      <c r="D123" t="s">
        <v>1683</v>
      </c>
      <c r="E123" t="s">
        <v>1684</v>
      </c>
      <c r="F123" t="s">
        <v>1685</v>
      </c>
      <c r="G123" s="1">
        <v>42432</v>
      </c>
      <c r="H123">
        <v>2015</v>
      </c>
      <c r="I123" t="s">
        <v>2830</v>
      </c>
      <c r="K123">
        <v>1050</v>
      </c>
      <c r="L123" t="s">
        <v>2946</v>
      </c>
      <c r="M123" t="s">
        <v>1686</v>
      </c>
      <c r="N123" t="s">
        <v>2830</v>
      </c>
      <c r="O123" t="s">
        <v>1687</v>
      </c>
      <c r="P123" t="s">
        <v>1688</v>
      </c>
      <c r="Q123" t="s">
        <v>2830</v>
      </c>
      <c r="R123" t="s">
        <v>1689</v>
      </c>
      <c r="S123" t="s">
        <v>1690</v>
      </c>
      <c r="T123" t="s">
        <v>1691</v>
      </c>
      <c r="U123" t="s">
        <v>1692</v>
      </c>
      <c r="V123" t="s">
        <v>1693</v>
      </c>
      <c r="W123" t="s">
        <v>2830</v>
      </c>
      <c r="X123">
        <v>2</v>
      </c>
      <c r="Z123">
        <v>21</v>
      </c>
      <c r="AA123" t="s">
        <v>43</v>
      </c>
      <c r="AB123" s="1">
        <v>42432</v>
      </c>
      <c r="AC123" t="s">
        <v>2830</v>
      </c>
      <c r="AD123" t="s">
        <v>2830</v>
      </c>
      <c r="AE123" t="s">
        <v>43</v>
      </c>
      <c r="AF123" t="s">
        <v>57</v>
      </c>
    </row>
    <row r="124" spans="1:32" x14ac:dyDescent="0.3">
      <c r="A124" s="3">
        <v>139</v>
      </c>
      <c r="B124" s="3" t="s">
        <v>43</v>
      </c>
      <c r="C124" t="s">
        <v>1694</v>
      </c>
      <c r="D124" t="s">
        <v>1695</v>
      </c>
      <c r="E124" t="s">
        <v>1696</v>
      </c>
      <c r="F124" t="s">
        <v>1697</v>
      </c>
      <c r="G124" s="1">
        <v>43732</v>
      </c>
      <c r="H124">
        <v>2020</v>
      </c>
      <c r="I124" t="s">
        <v>2860</v>
      </c>
      <c r="K124">
        <v>666</v>
      </c>
      <c r="L124" t="s">
        <v>2947</v>
      </c>
      <c r="M124" t="s">
        <v>1698</v>
      </c>
      <c r="N124" t="s">
        <v>1699</v>
      </c>
      <c r="O124" t="s">
        <v>2830</v>
      </c>
      <c r="P124" t="s">
        <v>1700</v>
      </c>
      <c r="Q124" t="s">
        <v>1701</v>
      </c>
      <c r="R124" t="s">
        <v>1702</v>
      </c>
      <c r="S124" t="s">
        <v>1703</v>
      </c>
      <c r="T124" t="s">
        <v>1704</v>
      </c>
      <c r="U124" t="s">
        <v>1705</v>
      </c>
      <c r="V124" t="s">
        <v>1706</v>
      </c>
      <c r="W124" t="s">
        <v>2830</v>
      </c>
      <c r="X124">
        <v>31</v>
      </c>
      <c r="Z124">
        <v>46</v>
      </c>
      <c r="AA124" t="s">
        <v>43</v>
      </c>
      <c r="AB124" s="1">
        <v>43633</v>
      </c>
      <c r="AC124" t="s">
        <v>2830</v>
      </c>
      <c r="AD124" t="s">
        <v>2830</v>
      </c>
      <c r="AE124" t="s">
        <v>43</v>
      </c>
      <c r="AF124" t="s">
        <v>44</v>
      </c>
    </row>
    <row r="125" spans="1:32" x14ac:dyDescent="0.3">
      <c r="A125" s="4">
        <v>140</v>
      </c>
      <c r="B125" s="5" t="s">
        <v>43</v>
      </c>
      <c r="C125" t="s">
        <v>1707</v>
      </c>
      <c r="D125" t="s">
        <v>1708</v>
      </c>
      <c r="E125" t="s">
        <v>1709</v>
      </c>
      <c r="F125" t="s">
        <v>1710</v>
      </c>
      <c r="G125" s="1">
        <v>44909</v>
      </c>
      <c r="H125">
        <v>2022</v>
      </c>
      <c r="I125" t="s">
        <v>2830</v>
      </c>
      <c r="K125">
        <v>316</v>
      </c>
      <c r="L125" t="s">
        <v>2948</v>
      </c>
      <c r="M125" t="s">
        <v>1711</v>
      </c>
      <c r="N125" t="s">
        <v>2830</v>
      </c>
      <c r="O125" t="s">
        <v>1712</v>
      </c>
      <c r="P125" t="s">
        <v>1713</v>
      </c>
      <c r="Q125" t="s">
        <v>2830</v>
      </c>
      <c r="R125" t="s">
        <v>1714</v>
      </c>
      <c r="S125" t="s">
        <v>1715</v>
      </c>
      <c r="T125" t="s">
        <v>1716</v>
      </c>
      <c r="U125" t="s">
        <v>2830</v>
      </c>
      <c r="V125" t="s">
        <v>2830</v>
      </c>
      <c r="W125" t="s">
        <v>2830</v>
      </c>
      <c r="Z125">
        <v>30</v>
      </c>
      <c r="AA125" t="s">
        <v>43</v>
      </c>
      <c r="AB125" s="1">
        <v>44909</v>
      </c>
      <c r="AC125" t="s">
        <v>2830</v>
      </c>
      <c r="AD125" t="s">
        <v>2830</v>
      </c>
      <c r="AE125" t="s">
        <v>43</v>
      </c>
      <c r="AF125" t="s">
        <v>57</v>
      </c>
    </row>
    <row r="126" spans="1:32" x14ac:dyDescent="0.3">
      <c r="A126" s="3">
        <v>141</v>
      </c>
      <c r="B126" s="3" t="s">
        <v>43</v>
      </c>
      <c r="C126" t="s">
        <v>1717</v>
      </c>
      <c r="D126" t="s">
        <v>1718</v>
      </c>
      <c r="E126" t="s">
        <v>1719</v>
      </c>
      <c r="F126" t="s">
        <v>1720</v>
      </c>
      <c r="G126" s="1">
        <v>44530</v>
      </c>
      <c r="H126">
        <v>2021</v>
      </c>
      <c r="I126" t="s">
        <v>2830</v>
      </c>
      <c r="K126">
        <v>281</v>
      </c>
      <c r="L126" t="s">
        <v>2949</v>
      </c>
      <c r="M126" t="s">
        <v>1721</v>
      </c>
      <c r="N126" t="s">
        <v>1722</v>
      </c>
      <c r="O126" t="s">
        <v>1723</v>
      </c>
      <c r="P126" t="s">
        <v>1724</v>
      </c>
      <c r="Q126" t="s">
        <v>1725</v>
      </c>
      <c r="R126" t="s">
        <v>1726</v>
      </c>
      <c r="S126" t="s">
        <v>1727</v>
      </c>
      <c r="T126" t="s">
        <v>1728</v>
      </c>
      <c r="U126" t="s">
        <v>1729</v>
      </c>
      <c r="V126" t="s">
        <v>1730</v>
      </c>
      <c r="W126" t="s">
        <v>2830</v>
      </c>
      <c r="X126">
        <v>1</v>
      </c>
      <c r="Z126">
        <v>18</v>
      </c>
      <c r="AA126" t="s">
        <v>43</v>
      </c>
      <c r="AB126" s="1">
        <v>44530</v>
      </c>
      <c r="AC126" t="s">
        <v>2830</v>
      </c>
      <c r="AD126" t="s">
        <v>2830</v>
      </c>
      <c r="AE126" t="s">
        <v>43</v>
      </c>
      <c r="AF126" t="s">
        <v>57</v>
      </c>
    </row>
    <row r="127" spans="1:32" x14ac:dyDescent="0.3">
      <c r="A127" s="4">
        <v>142</v>
      </c>
      <c r="B127" s="5" t="s">
        <v>43</v>
      </c>
      <c r="C127" t="s">
        <v>1731</v>
      </c>
      <c r="D127" t="s">
        <v>1732</v>
      </c>
      <c r="E127" t="s">
        <v>1733</v>
      </c>
      <c r="F127" t="s">
        <v>1734</v>
      </c>
      <c r="G127" s="1">
        <v>43398</v>
      </c>
      <c r="H127">
        <v>2018</v>
      </c>
      <c r="I127" t="s">
        <v>2830</v>
      </c>
      <c r="K127">
        <v>1131</v>
      </c>
      <c r="L127" t="s">
        <v>2950</v>
      </c>
      <c r="M127" t="s">
        <v>1735</v>
      </c>
      <c r="N127" t="s">
        <v>1736</v>
      </c>
      <c r="O127" t="s">
        <v>1737</v>
      </c>
      <c r="P127" t="s">
        <v>1738</v>
      </c>
      <c r="Q127" t="s">
        <v>2830</v>
      </c>
      <c r="R127" t="s">
        <v>1739</v>
      </c>
      <c r="S127" t="s">
        <v>1740</v>
      </c>
      <c r="T127" t="s">
        <v>1741</v>
      </c>
      <c r="U127" t="s">
        <v>1742</v>
      </c>
      <c r="V127" t="s">
        <v>1743</v>
      </c>
      <c r="W127" t="s">
        <v>2830</v>
      </c>
      <c r="X127">
        <v>1</v>
      </c>
      <c r="Z127">
        <v>16</v>
      </c>
      <c r="AA127" t="s">
        <v>43</v>
      </c>
      <c r="AB127" s="1">
        <v>43398</v>
      </c>
      <c r="AC127" t="s">
        <v>2830</v>
      </c>
      <c r="AD127" t="s">
        <v>2830</v>
      </c>
      <c r="AE127" t="s">
        <v>43</v>
      </c>
      <c r="AF127" t="s">
        <v>57</v>
      </c>
    </row>
    <row r="128" spans="1:32" x14ac:dyDescent="0.3">
      <c r="A128" s="3">
        <v>143</v>
      </c>
      <c r="B128" s="3" t="s">
        <v>43</v>
      </c>
      <c r="C128" t="s">
        <v>1744</v>
      </c>
      <c r="D128" t="s">
        <v>1745</v>
      </c>
      <c r="E128" t="s">
        <v>1746</v>
      </c>
      <c r="F128" t="s">
        <v>1747</v>
      </c>
      <c r="G128" s="1">
        <v>44596</v>
      </c>
      <c r="H128">
        <v>2021</v>
      </c>
      <c r="I128" t="s">
        <v>2830</v>
      </c>
      <c r="K128">
        <v>82</v>
      </c>
      <c r="L128" t="s">
        <v>2838</v>
      </c>
      <c r="M128" t="s">
        <v>1748</v>
      </c>
      <c r="N128" t="s">
        <v>2830</v>
      </c>
      <c r="O128" t="s">
        <v>1749</v>
      </c>
      <c r="P128" t="s">
        <v>1750</v>
      </c>
      <c r="Q128" t="s">
        <v>2830</v>
      </c>
      <c r="R128" t="s">
        <v>1751</v>
      </c>
      <c r="S128" t="s">
        <v>2830</v>
      </c>
      <c r="T128" t="s">
        <v>1752</v>
      </c>
      <c r="U128" t="s">
        <v>1753</v>
      </c>
      <c r="V128" t="s">
        <v>1754</v>
      </c>
      <c r="W128" t="s">
        <v>2830</v>
      </c>
      <c r="X128">
        <v>1</v>
      </c>
      <c r="Z128">
        <v>20</v>
      </c>
      <c r="AA128" t="s">
        <v>43</v>
      </c>
      <c r="AB128" s="1">
        <v>44596</v>
      </c>
      <c r="AC128" t="s">
        <v>2830</v>
      </c>
      <c r="AD128" t="s">
        <v>2830</v>
      </c>
      <c r="AE128" t="s">
        <v>43</v>
      </c>
      <c r="AF128" t="s">
        <v>57</v>
      </c>
    </row>
    <row r="129" spans="1:32" x14ac:dyDescent="0.3">
      <c r="A129" s="4">
        <v>144</v>
      </c>
      <c r="B129" s="5" t="s">
        <v>43</v>
      </c>
      <c r="C129" t="s">
        <v>1755</v>
      </c>
      <c r="D129" t="s">
        <v>1756</v>
      </c>
      <c r="E129" t="s">
        <v>1757</v>
      </c>
      <c r="F129" t="s">
        <v>146</v>
      </c>
      <c r="G129" s="1">
        <v>44726</v>
      </c>
      <c r="H129">
        <v>2022</v>
      </c>
      <c r="I129" t="s">
        <v>2876</v>
      </c>
      <c r="K129">
        <v>61046</v>
      </c>
      <c r="L129" t="s">
        <v>2951</v>
      </c>
      <c r="M129" t="s">
        <v>1758</v>
      </c>
      <c r="N129" t="s">
        <v>148</v>
      </c>
      <c r="O129" t="s">
        <v>2830</v>
      </c>
      <c r="P129" t="s">
        <v>1759</v>
      </c>
      <c r="Q129" t="s">
        <v>1760</v>
      </c>
      <c r="R129" t="s">
        <v>1761</v>
      </c>
      <c r="S129" t="s">
        <v>1762</v>
      </c>
      <c r="T129" t="s">
        <v>1763</v>
      </c>
      <c r="U129" t="s">
        <v>1764</v>
      </c>
      <c r="V129" t="s">
        <v>1765</v>
      </c>
      <c r="W129" t="s">
        <v>2830</v>
      </c>
      <c r="X129">
        <v>1</v>
      </c>
      <c r="Z129">
        <v>48</v>
      </c>
      <c r="AA129" t="s">
        <v>156</v>
      </c>
      <c r="AB129" s="1">
        <v>44721</v>
      </c>
      <c r="AC129" t="s">
        <v>2830</v>
      </c>
      <c r="AD129" t="s">
        <v>2830</v>
      </c>
      <c r="AE129" t="s">
        <v>43</v>
      </c>
      <c r="AF129" t="s">
        <v>44</v>
      </c>
    </row>
    <row r="130" spans="1:32" x14ac:dyDescent="0.3">
      <c r="A130" s="3">
        <v>145</v>
      </c>
      <c r="B130" s="3" t="s">
        <v>43</v>
      </c>
      <c r="C130" t="s">
        <v>1766</v>
      </c>
      <c r="D130" t="s">
        <v>1767</v>
      </c>
      <c r="E130" t="s">
        <v>1768</v>
      </c>
      <c r="F130" t="s">
        <v>1769</v>
      </c>
      <c r="G130" s="1">
        <v>44498</v>
      </c>
      <c r="H130">
        <v>2021</v>
      </c>
      <c r="I130" t="s">
        <v>2830</v>
      </c>
      <c r="K130">
        <v>728</v>
      </c>
      <c r="L130" t="s">
        <v>2952</v>
      </c>
      <c r="M130" t="s">
        <v>1770</v>
      </c>
      <c r="N130" t="s">
        <v>2830</v>
      </c>
      <c r="O130" t="s">
        <v>1771</v>
      </c>
      <c r="P130" t="s">
        <v>1772</v>
      </c>
      <c r="Q130" t="s">
        <v>2830</v>
      </c>
      <c r="R130" t="s">
        <v>1773</v>
      </c>
      <c r="S130" t="s">
        <v>1774</v>
      </c>
      <c r="T130" t="s">
        <v>1775</v>
      </c>
      <c r="U130" t="s">
        <v>1776</v>
      </c>
      <c r="V130" t="s">
        <v>1777</v>
      </c>
      <c r="W130" t="s">
        <v>2830</v>
      </c>
      <c r="Z130">
        <v>21</v>
      </c>
      <c r="AA130" t="s">
        <v>43</v>
      </c>
      <c r="AB130" s="1">
        <v>44498</v>
      </c>
      <c r="AC130" t="s">
        <v>2830</v>
      </c>
      <c r="AD130" t="s">
        <v>2830</v>
      </c>
      <c r="AE130" t="s">
        <v>43</v>
      </c>
      <c r="AF130" t="s">
        <v>57</v>
      </c>
    </row>
    <row r="131" spans="1:32" x14ac:dyDescent="0.3">
      <c r="A131" s="4">
        <v>146</v>
      </c>
      <c r="B131" s="5" t="s">
        <v>43</v>
      </c>
      <c r="C131" t="s">
        <v>1778</v>
      </c>
      <c r="D131" t="s">
        <v>1779</v>
      </c>
      <c r="E131" t="s">
        <v>1780</v>
      </c>
      <c r="F131" t="s">
        <v>256</v>
      </c>
      <c r="G131" s="1">
        <v>44732</v>
      </c>
      <c r="H131">
        <v>2022</v>
      </c>
      <c r="I131" t="s">
        <v>2830</v>
      </c>
      <c r="K131">
        <v>1669</v>
      </c>
      <c r="L131" t="s">
        <v>2953</v>
      </c>
      <c r="M131" t="s">
        <v>1781</v>
      </c>
      <c r="N131" t="s">
        <v>258</v>
      </c>
      <c r="O131" t="s">
        <v>259</v>
      </c>
      <c r="P131" t="s">
        <v>1782</v>
      </c>
      <c r="Q131" t="s">
        <v>1783</v>
      </c>
      <c r="R131" t="s">
        <v>1784</v>
      </c>
      <c r="S131" t="s">
        <v>1785</v>
      </c>
      <c r="T131" t="s">
        <v>1786</v>
      </c>
      <c r="U131" t="s">
        <v>1787</v>
      </c>
      <c r="V131" t="s">
        <v>1788</v>
      </c>
      <c r="W131" t="s">
        <v>2830</v>
      </c>
      <c r="Z131">
        <v>59</v>
      </c>
      <c r="AA131" t="s">
        <v>156</v>
      </c>
      <c r="AB131" s="1">
        <v>44732</v>
      </c>
      <c r="AC131" t="s">
        <v>2830</v>
      </c>
      <c r="AD131" t="s">
        <v>2830</v>
      </c>
      <c r="AE131" t="s">
        <v>43</v>
      </c>
      <c r="AF131" t="s">
        <v>57</v>
      </c>
    </row>
    <row r="132" spans="1:32" x14ac:dyDescent="0.3">
      <c r="A132" s="3">
        <v>147</v>
      </c>
      <c r="B132" s="3" t="s">
        <v>43</v>
      </c>
      <c r="C132" t="s">
        <v>1789</v>
      </c>
      <c r="D132" t="s">
        <v>1790</v>
      </c>
      <c r="E132" t="s">
        <v>1791</v>
      </c>
      <c r="F132" t="s">
        <v>1792</v>
      </c>
      <c r="G132" s="1">
        <v>42474</v>
      </c>
      <c r="H132">
        <v>2015</v>
      </c>
      <c r="I132" t="s">
        <v>2830</v>
      </c>
      <c r="K132">
        <v>73</v>
      </c>
      <c r="L132" t="s">
        <v>2954</v>
      </c>
      <c r="M132" t="s">
        <v>1793</v>
      </c>
      <c r="N132" t="s">
        <v>2830</v>
      </c>
      <c r="O132" t="s">
        <v>1794</v>
      </c>
      <c r="P132" t="s">
        <v>1795</v>
      </c>
      <c r="Q132" t="s">
        <v>2830</v>
      </c>
      <c r="R132" t="s">
        <v>1796</v>
      </c>
      <c r="S132" t="s">
        <v>1797</v>
      </c>
      <c r="T132" t="s">
        <v>1798</v>
      </c>
      <c r="U132" t="s">
        <v>1799</v>
      </c>
      <c r="V132" t="s">
        <v>1800</v>
      </c>
      <c r="W132" t="s">
        <v>2830</v>
      </c>
      <c r="X132">
        <v>3</v>
      </c>
      <c r="Z132">
        <v>20</v>
      </c>
      <c r="AA132" t="s">
        <v>2830</v>
      </c>
      <c r="AB132" s="1">
        <v>42474</v>
      </c>
      <c r="AC132" t="s">
        <v>2830</v>
      </c>
      <c r="AD132" t="s">
        <v>2830</v>
      </c>
      <c r="AE132" t="s">
        <v>43</v>
      </c>
      <c r="AF132" t="s">
        <v>57</v>
      </c>
    </row>
    <row r="133" spans="1:32" x14ac:dyDescent="0.3">
      <c r="A133" s="4">
        <v>148</v>
      </c>
      <c r="B133" s="5" t="s">
        <v>43</v>
      </c>
      <c r="C133" t="s">
        <v>1801</v>
      </c>
      <c r="D133" t="s">
        <v>1802</v>
      </c>
      <c r="E133" t="s">
        <v>1803</v>
      </c>
      <c r="F133" t="s">
        <v>1804</v>
      </c>
      <c r="G133" s="1">
        <v>44181</v>
      </c>
      <c r="H133">
        <v>2020</v>
      </c>
      <c r="I133" t="s">
        <v>2830</v>
      </c>
      <c r="K133">
        <v>1</v>
      </c>
      <c r="L133" t="s">
        <v>2894</v>
      </c>
      <c r="M133" t="s">
        <v>1805</v>
      </c>
      <c r="N133" t="s">
        <v>1806</v>
      </c>
      <c r="O133" t="s">
        <v>1807</v>
      </c>
      <c r="P133" t="s">
        <v>1808</v>
      </c>
      <c r="Q133" t="s">
        <v>2830</v>
      </c>
      <c r="R133" t="s">
        <v>1809</v>
      </c>
      <c r="S133" t="s">
        <v>1810</v>
      </c>
      <c r="T133" t="s">
        <v>1811</v>
      </c>
      <c r="U133" t="s">
        <v>1812</v>
      </c>
      <c r="V133" t="s">
        <v>1813</v>
      </c>
      <c r="W133" t="s">
        <v>2830</v>
      </c>
      <c r="Z133">
        <v>12</v>
      </c>
      <c r="AA133" t="s">
        <v>43</v>
      </c>
      <c r="AB133" s="1">
        <v>44181</v>
      </c>
      <c r="AC133" t="s">
        <v>2830</v>
      </c>
      <c r="AD133" t="s">
        <v>2830</v>
      </c>
      <c r="AE133" t="s">
        <v>43</v>
      </c>
      <c r="AF133" t="s">
        <v>57</v>
      </c>
    </row>
    <row r="134" spans="1:32" x14ac:dyDescent="0.3">
      <c r="A134" s="3">
        <v>149</v>
      </c>
      <c r="B134" s="3" t="s">
        <v>43</v>
      </c>
      <c r="C134" t="s">
        <v>1814</v>
      </c>
      <c r="D134" t="s">
        <v>1815</v>
      </c>
      <c r="E134" t="s">
        <v>1816</v>
      </c>
      <c r="F134" t="s">
        <v>1817</v>
      </c>
      <c r="G134" s="1">
        <v>43706</v>
      </c>
      <c r="H134">
        <v>2019</v>
      </c>
      <c r="I134" t="s">
        <v>2830</v>
      </c>
      <c r="K134">
        <v>179</v>
      </c>
      <c r="L134" t="s">
        <v>2955</v>
      </c>
      <c r="M134" t="s">
        <v>1818</v>
      </c>
      <c r="N134" t="s">
        <v>1819</v>
      </c>
      <c r="O134" t="s">
        <v>1820</v>
      </c>
      <c r="P134" t="s">
        <v>1821</v>
      </c>
      <c r="Q134" t="s">
        <v>2830</v>
      </c>
      <c r="R134" t="s">
        <v>1822</v>
      </c>
      <c r="S134" t="s">
        <v>1823</v>
      </c>
      <c r="T134" t="s">
        <v>1824</v>
      </c>
      <c r="U134" t="s">
        <v>1825</v>
      </c>
      <c r="V134" t="s">
        <v>1826</v>
      </c>
      <c r="W134" t="s">
        <v>2830</v>
      </c>
      <c r="X134">
        <v>38</v>
      </c>
      <c r="Z134">
        <v>20</v>
      </c>
      <c r="AA134" t="s">
        <v>43</v>
      </c>
      <c r="AB134" s="1">
        <v>43706</v>
      </c>
      <c r="AC134" t="s">
        <v>2830</v>
      </c>
      <c r="AD134" t="s">
        <v>2830</v>
      </c>
      <c r="AE134" t="s">
        <v>43</v>
      </c>
      <c r="AF134" t="s">
        <v>57</v>
      </c>
    </row>
    <row r="135" spans="1:32" x14ac:dyDescent="0.3">
      <c r="A135" s="3">
        <v>151</v>
      </c>
      <c r="B135" s="3" t="s">
        <v>43</v>
      </c>
      <c r="C135" t="s">
        <v>1839</v>
      </c>
      <c r="D135" t="s">
        <v>1840</v>
      </c>
      <c r="E135" t="s">
        <v>1841</v>
      </c>
      <c r="F135" t="s">
        <v>1842</v>
      </c>
      <c r="G135" s="1">
        <v>44405</v>
      </c>
      <c r="H135">
        <v>2021</v>
      </c>
      <c r="I135" t="s">
        <v>2830</v>
      </c>
      <c r="K135">
        <v>4586</v>
      </c>
      <c r="L135" t="s">
        <v>2957</v>
      </c>
      <c r="M135" t="s">
        <v>1843</v>
      </c>
      <c r="N135" t="s">
        <v>1844</v>
      </c>
      <c r="O135" t="s">
        <v>1845</v>
      </c>
      <c r="P135" t="s">
        <v>1846</v>
      </c>
      <c r="Q135" t="s">
        <v>1847</v>
      </c>
      <c r="R135" t="s">
        <v>1848</v>
      </c>
      <c r="S135" t="s">
        <v>2830</v>
      </c>
      <c r="T135" t="s">
        <v>1849</v>
      </c>
      <c r="U135" t="s">
        <v>1850</v>
      </c>
      <c r="V135" t="s">
        <v>1851</v>
      </c>
      <c r="W135" t="s">
        <v>2830</v>
      </c>
      <c r="Z135">
        <v>21</v>
      </c>
      <c r="AA135" t="s">
        <v>2830</v>
      </c>
      <c r="AB135" s="1">
        <v>44405</v>
      </c>
      <c r="AC135" t="s">
        <v>2830</v>
      </c>
      <c r="AD135" t="s">
        <v>2830</v>
      </c>
      <c r="AE135" t="s">
        <v>43</v>
      </c>
      <c r="AF135" t="s">
        <v>57</v>
      </c>
    </row>
    <row r="136" spans="1:32" x14ac:dyDescent="0.3">
      <c r="A136" s="4">
        <v>152</v>
      </c>
      <c r="B136" s="5" t="s">
        <v>43</v>
      </c>
      <c r="C136" t="s">
        <v>1852</v>
      </c>
      <c r="D136" t="s">
        <v>1853</v>
      </c>
      <c r="E136" t="s">
        <v>1854</v>
      </c>
      <c r="F136" t="s">
        <v>1855</v>
      </c>
      <c r="G136" s="1">
        <v>44237</v>
      </c>
      <c r="H136">
        <v>2021</v>
      </c>
      <c r="I136" t="s">
        <v>2830</v>
      </c>
      <c r="K136">
        <v>1</v>
      </c>
      <c r="L136" t="s">
        <v>2883</v>
      </c>
      <c r="M136" t="s">
        <v>1856</v>
      </c>
      <c r="N136" t="s">
        <v>2830</v>
      </c>
      <c r="O136" t="s">
        <v>1857</v>
      </c>
      <c r="P136" t="s">
        <v>1858</v>
      </c>
      <c r="Q136" t="s">
        <v>1859</v>
      </c>
      <c r="R136" t="s">
        <v>1860</v>
      </c>
      <c r="S136" t="s">
        <v>1861</v>
      </c>
      <c r="T136" t="s">
        <v>1862</v>
      </c>
      <c r="U136" t="s">
        <v>1863</v>
      </c>
      <c r="V136" t="s">
        <v>1864</v>
      </c>
      <c r="W136" t="s">
        <v>2830</v>
      </c>
      <c r="Z136">
        <v>25</v>
      </c>
      <c r="AA136" t="s">
        <v>43</v>
      </c>
      <c r="AB136" s="1">
        <v>44237</v>
      </c>
      <c r="AC136" t="s">
        <v>2830</v>
      </c>
      <c r="AD136" t="s">
        <v>2830</v>
      </c>
      <c r="AE136" t="s">
        <v>43</v>
      </c>
      <c r="AF136" t="s">
        <v>57</v>
      </c>
    </row>
    <row r="137" spans="1:32" x14ac:dyDescent="0.3">
      <c r="A137" s="4">
        <v>154</v>
      </c>
      <c r="B137" s="5" t="s">
        <v>43</v>
      </c>
      <c r="C137" t="s">
        <v>1877</v>
      </c>
      <c r="D137" t="s">
        <v>1878</v>
      </c>
      <c r="E137" t="s">
        <v>1879</v>
      </c>
      <c r="F137" t="s">
        <v>1880</v>
      </c>
      <c r="G137" s="1">
        <v>43676</v>
      </c>
      <c r="H137">
        <v>2019</v>
      </c>
      <c r="I137" t="s">
        <v>2959</v>
      </c>
      <c r="J137">
        <v>4</v>
      </c>
      <c r="K137">
        <v>32</v>
      </c>
      <c r="L137" t="s">
        <v>2960</v>
      </c>
      <c r="M137" t="s">
        <v>1881</v>
      </c>
      <c r="N137" t="s">
        <v>1882</v>
      </c>
      <c r="O137" t="s">
        <v>2830</v>
      </c>
      <c r="P137" t="s">
        <v>1883</v>
      </c>
      <c r="Q137" t="s">
        <v>2830</v>
      </c>
      <c r="R137" t="s">
        <v>1884</v>
      </c>
      <c r="S137" t="s">
        <v>2830</v>
      </c>
      <c r="T137" t="s">
        <v>1885</v>
      </c>
      <c r="U137" t="s">
        <v>1886</v>
      </c>
      <c r="V137" t="s">
        <v>1887</v>
      </c>
      <c r="W137" t="s">
        <v>2830</v>
      </c>
      <c r="X137">
        <v>4</v>
      </c>
      <c r="Z137">
        <v>20</v>
      </c>
      <c r="AA137" t="s">
        <v>43</v>
      </c>
      <c r="AB137" s="1">
        <v>43676</v>
      </c>
      <c r="AC137" t="s">
        <v>2830</v>
      </c>
      <c r="AD137" t="s">
        <v>2830</v>
      </c>
      <c r="AE137" t="s">
        <v>43</v>
      </c>
      <c r="AF137" t="s">
        <v>1838</v>
      </c>
    </row>
    <row r="138" spans="1:32" x14ac:dyDescent="0.3">
      <c r="A138" s="3">
        <v>155</v>
      </c>
      <c r="B138" s="3" t="s">
        <v>43</v>
      </c>
      <c r="C138" t="s">
        <v>1888</v>
      </c>
      <c r="D138" t="s">
        <v>1889</v>
      </c>
      <c r="E138" t="s">
        <v>1890</v>
      </c>
      <c r="F138" t="s">
        <v>1891</v>
      </c>
      <c r="G138" s="1">
        <v>44874</v>
      </c>
      <c r="H138">
        <v>2022</v>
      </c>
      <c r="I138" t="s">
        <v>2830</v>
      </c>
      <c r="K138">
        <v>1</v>
      </c>
      <c r="L138" t="s">
        <v>2833</v>
      </c>
      <c r="M138" t="s">
        <v>1892</v>
      </c>
      <c r="N138" t="s">
        <v>2830</v>
      </c>
      <c r="O138" t="s">
        <v>1893</v>
      </c>
      <c r="P138" t="s">
        <v>1894</v>
      </c>
      <c r="Q138" t="s">
        <v>2830</v>
      </c>
      <c r="R138" t="s">
        <v>1895</v>
      </c>
      <c r="S138" t="s">
        <v>1896</v>
      </c>
      <c r="T138" t="s">
        <v>1897</v>
      </c>
      <c r="U138" t="s">
        <v>1898</v>
      </c>
      <c r="V138" t="s">
        <v>1899</v>
      </c>
      <c r="W138" t="s">
        <v>2830</v>
      </c>
      <c r="Z138">
        <v>7</v>
      </c>
      <c r="AA138" t="s">
        <v>43</v>
      </c>
      <c r="AB138" s="1">
        <v>44874</v>
      </c>
      <c r="AC138" t="s">
        <v>2830</v>
      </c>
      <c r="AD138" t="s">
        <v>2830</v>
      </c>
      <c r="AE138" t="s">
        <v>43</v>
      </c>
      <c r="AF138" t="s">
        <v>57</v>
      </c>
    </row>
    <row r="139" spans="1:32" x14ac:dyDescent="0.3">
      <c r="A139" s="3">
        <v>157</v>
      </c>
      <c r="B139" s="3" t="s">
        <v>43</v>
      </c>
      <c r="C139" t="s">
        <v>1912</v>
      </c>
      <c r="D139" t="s">
        <v>1913</v>
      </c>
      <c r="E139" t="s">
        <v>1914</v>
      </c>
      <c r="F139" t="s">
        <v>1915</v>
      </c>
      <c r="G139" s="1">
        <v>42579</v>
      </c>
      <c r="H139">
        <v>2016</v>
      </c>
      <c r="I139" t="s">
        <v>2830</v>
      </c>
      <c r="K139">
        <v>1</v>
      </c>
      <c r="L139" t="s">
        <v>2841</v>
      </c>
      <c r="M139" t="s">
        <v>1916</v>
      </c>
      <c r="N139" t="s">
        <v>2830</v>
      </c>
      <c r="O139" t="s">
        <v>1917</v>
      </c>
      <c r="P139" t="s">
        <v>1918</v>
      </c>
      <c r="Q139" t="s">
        <v>2830</v>
      </c>
      <c r="R139" t="s">
        <v>1919</v>
      </c>
      <c r="S139" t="s">
        <v>1920</v>
      </c>
      <c r="T139" t="s">
        <v>1921</v>
      </c>
      <c r="U139" t="s">
        <v>1922</v>
      </c>
      <c r="V139" t="s">
        <v>1923</v>
      </c>
      <c r="W139" t="s">
        <v>2830</v>
      </c>
      <c r="X139">
        <v>1</v>
      </c>
      <c r="Z139">
        <v>11</v>
      </c>
      <c r="AA139" t="s">
        <v>43</v>
      </c>
      <c r="AB139" s="1">
        <v>42579</v>
      </c>
      <c r="AC139" t="s">
        <v>2830</v>
      </c>
      <c r="AD139" t="s">
        <v>2830</v>
      </c>
      <c r="AE139" t="s">
        <v>43</v>
      </c>
      <c r="AF139" t="s">
        <v>57</v>
      </c>
    </row>
    <row r="140" spans="1:32" x14ac:dyDescent="0.3">
      <c r="A140" s="4">
        <v>158</v>
      </c>
      <c r="B140" s="5" t="s">
        <v>43</v>
      </c>
      <c r="C140" t="s">
        <v>1924</v>
      </c>
      <c r="D140" t="s">
        <v>1925</v>
      </c>
      <c r="E140" t="s">
        <v>1926</v>
      </c>
      <c r="F140" t="s">
        <v>1927</v>
      </c>
      <c r="G140" s="1">
        <v>44760</v>
      </c>
      <c r="H140">
        <v>2022</v>
      </c>
      <c r="I140" t="s">
        <v>2830</v>
      </c>
      <c r="K140">
        <v>1</v>
      </c>
      <c r="L140" t="s">
        <v>2962</v>
      </c>
      <c r="M140" t="s">
        <v>1928</v>
      </c>
      <c r="N140" t="s">
        <v>2830</v>
      </c>
      <c r="O140" t="s">
        <v>1929</v>
      </c>
      <c r="P140" t="s">
        <v>1930</v>
      </c>
      <c r="Q140" t="s">
        <v>1931</v>
      </c>
      <c r="R140" t="s">
        <v>1932</v>
      </c>
      <c r="S140" t="s">
        <v>2830</v>
      </c>
      <c r="T140" t="s">
        <v>1933</v>
      </c>
      <c r="U140" t="s">
        <v>1934</v>
      </c>
      <c r="V140" t="s">
        <v>1935</v>
      </c>
      <c r="W140" t="s">
        <v>2830</v>
      </c>
      <c r="X140">
        <v>1</v>
      </c>
      <c r="Z140">
        <v>27</v>
      </c>
      <c r="AA140" t="s">
        <v>43</v>
      </c>
      <c r="AB140" s="1">
        <v>44760</v>
      </c>
      <c r="AC140" t="s">
        <v>2830</v>
      </c>
      <c r="AD140" t="s">
        <v>2830</v>
      </c>
      <c r="AE140" t="s">
        <v>43</v>
      </c>
      <c r="AF140" t="s">
        <v>57</v>
      </c>
    </row>
    <row r="141" spans="1:32" x14ac:dyDescent="0.3">
      <c r="A141" s="3">
        <v>159</v>
      </c>
      <c r="B141" s="3" t="s">
        <v>43</v>
      </c>
      <c r="C141" t="s">
        <v>1936</v>
      </c>
      <c r="D141" t="s">
        <v>1937</v>
      </c>
      <c r="E141" t="s">
        <v>1938</v>
      </c>
      <c r="F141" t="s">
        <v>1939</v>
      </c>
      <c r="G141" s="1">
        <v>42705</v>
      </c>
      <c r="H141">
        <v>2016</v>
      </c>
      <c r="I141" t="s">
        <v>2830</v>
      </c>
      <c r="K141">
        <v>1</v>
      </c>
      <c r="L141" t="s">
        <v>2894</v>
      </c>
      <c r="M141" t="s">
        <v>1940</v>
      </c>
      <c r="N141" t="s">
        <v>2830</v>
      </c>
      <c r="O141" t="s">
        <v>1941</v>
      </c>
      <c r="P141" t="s">
        <v>1942</v>
      </c>
      <c r="Q141" t="s">
        <v>2830</v>
      </c>
      <c r="R141" t="s">
        <v>1943</v>
      </c>
      <c r="S141" t="s">
        <v>1944</v>
      </c>
      <c r="T141" t="s">
        <v>1945</v>
      </c>
      <c r="U141" t="s">
        <v>1946</v>
      </c>
      <c r="V141" t="s">
        <v>1947</v>
      </c>
      <c r="W141" t="s">
        <v>2830</v>
      </c>
      <c r="X141">
        <v>2</v>
      </c>
      <c r="Z141">
        <v>3</v>
      </c>
      <c r="AA141" t="s">
        <v>43</v>
      </c>
      <c r="AB141" s="1">
        <v>42705</v>
      </c>
      <c r="AC141" t="s">
        <v>2830</v>
      </c>
      <c r="AD141" t="s">
        <v>2830</v>
      </c>
      <c r="AE141" t="s">
        <v>43</v>
      </c>
      <c r="AF141" t="s">
        <v>57</v>
      </c>
    </row>
    <row r="142" spans="1:32" x14ac:dyDescent="0.3">
      <c r="A142" s="4">
        <v>162</v>
      </c>
      <c r="B142" s="5" t="s">
        <v>43</v>
      </c>
      <c r="C142" t="s">
        <v>1972</v>
      </c>
      <c r="D142" t="s">
        <v>1973</v>
      </c>
      <c r="E142" t="s">
        <v>1974</v>
      </c>
      <c r="F142" t="s">
        <v>1975</v>
      </c>
      <c r="G142" s="1">
        <v>43864</v>
      </c>
      <c r="H142">
        <v>2019</v>
      </c>
      <c r="I142" t="s">
        <v>2830</v>
      </c>
      <c r="K142">
        <v>379</v>
      </c>
      <c r="L142" t="s">
        <v>2965</v>
      </c>
      <c r="M142" t="s">
        <v>1976</v>
      </c>
      <c r="N142" t="s">
        <v>2830</v>
      </c>
      <c r="O142" t="s">
        <v>1977</v>
      </c>
      <c r="P142" t="s">
        <v>1978</v>
      </c>
      <c r="Q142" t="s">
        <v>2830</v>
      </c>
      <c r="R142" t="s">
        <v>1979</v>
      </c>
      <c r="S142" t="s">
        <v>1980</v>
      </c>
      <c r="T142" t="s">
        <v>2830</v>
      </c>
      <c r="U142" t="s">
        <v>1981</v>
      </c>
      <c r="V142" t="s">
        <v>1982</v>
      </c>
      <c r="W142" t="s">
        <v>2830</v>
      </c>
      <c r="X142">
        <v>13</v>
      </c>
      <c r="Z142">
        <v>14</v>
      </c>
      <c r="AA142" t="s">
        <v>43</v>
      </c>
      <c r="AB142" s="1">
        <v>43864</v>
      </c>
      <c r="AC142" t="s">
        <v>2830</v>
      </c>
      <c r="AD142" t="s">
        <v>2830</v>
      </c>
      <c r="AE142" t="s">
        <v>43</v>
      </c>
      <c r="AF142" t="s">
        <v>57</v>
      </c>
    </row>
    <row r="143" spans="1:32" x14ac:dyDescent="0.3">
      <c r="A143" s="3">
        <v>163</v>
      </c>
      <c r="B143" s="3" t="s">
        <v>43</v>
      </c>
      <c r="C143" t="s">
        <v>1983</v>
      </c>
      <c r="D143" t="s">
        <v>1984</v>
      </c>
      <c r="E143" t="s">
        <v>1985</v>
      </c>
      <c r="F143" t="s">
        <v>1986</v>
      </c>
      <c r="G143" s="1">
        <v>44692</v>
      </c>
      <c r="H143">
        <v>2022</v>
      </c>
      <c r="I143" t="s">
        <v>2830</v>
      </c>
      <c r="K143">
        <v>969</v>
      </c>
      <c r="L143" t="s">
        <v>2966</v>
      </c>
      <c r="M143" t="s">
        <v>1987</v>
      </c>
      <c r="N143" t="s">
        <v>1988</v>
      </c>
      <c r="O143" t="s">
        <v>1989</v>
      </c>
      <c r="P143" t="s">
        <v>1990</v>
      </c>
      <c r="Q143" t="s">
        <v>1991</v>
      </c>
      <c r="R143" t="s">
        <v>1992</v>
      </c>
      <c r="S143" t="s">
        <v>1993</v>
      </c>
      <c r="T143" t="s">
        <v>1994</v>
      </c>
      <c r="U143" t="s">
        <v>1995</v>
      </c>
      <c r="V143" t="s">
        <v>1996</v>
      </c>
      <c r="W143" t="s">
        <v>2830</v>
      </c>
      <c r="Z143">
        <v>22</v>
      </c>
      <c r="AA143" t="s">
        <v>43</v>
      </c>
      <c r="AB143" s="1">
        <v>44692</v>
      </c>
      <c r="AC143" t="s">
        <v>2830</v>
      </c>
      <c r="AD143" t="s">
        <v>2830</v>
      </c>
      <c r="AE143" t="s">
        <v>43</v>
      </c>
      <c r="AF143" t="s">
        <v>57</v>
      </c>
    </row>
    <row r="144" spans="1:32" x14ac:dyDescent="0.3">
      <c r="A144" s="3">
        <v>165</v>
      </c>
      <c r="B144" s="3" t="s">
        <v>43</v>
      </c>
      <c r="C144" t="s">
        <v>2009</v>
      </c>
      <c r="D144" t="s">
        <v>2010</v>
      </c>
      <c r="E144" t="s">
        <v>2011</v>
      </c>
      <c r="F144" t="s">
        <v>2012</v>
      </c>
      <c r="G144" s="1">
        <v>43415</v>
      </c>
      <c r="H144">
        <v>2018</v>
      </c>
      <c r="I144" t="s">
        <v>2830</v>
      </c>
      <c r="K144">
        <v>1</v>
      </c>
      <c r="L144" t="s">
        <v>2833</v>
      </c>
      <c r="M144" t="s">
        <v>2013</v>
      </c>
      <c r="N144" t="s">
        <v>2830</v>
      </c>
      <c r="O144" t="s">
        <v>2014</v>
      </c>
      <c r="P144" t="s">
        <v>2015</v>
      </c>
      <c r="Q144" t="s">
        <v>2830</v>
      </c>
      <c r="R144" t="s">
        <v>2016</v>
      </c>
      <c r="S144" t="s">
        <v>2830</v>
      </c>
      <c r="T144" t="s">
        <v>2017</v>
      </c>
      <c r="U144" t="s">
        <v>2018</v>
      </c>
      <c r="V144" t="s">
        <v>2019</v>
      </c>
      <c r="W144" t="s">
        <v>2830</v>
      </c>
      <c r="X144">
        <v>1</v>
      </c>
      <c r="Z144">
        <v>14</v>
      </c>
      <c r="AA144" t="s">
        <v>43</v>
      </c>
      <c r="AB144" s="1">
        <v>43415</v>
      </c>
      <c r="AC144" t="s">
        <v>2830</v>
      </c>
      <c r="AD144" t="s">
        <v>2830</v>
      </c>
      <c r="AE144" t="s">
        <v>43</v>
      </c>
      <c r="AF144" t="s">
        <v>57</v>
      </c>
    </row>
    <row r="145" spans="1:32" x14ac:dyDescent="0.3">
      <c r="A145" s="4">
        <v>166</v>
      </c>
      <c r="B145" s="5" t="s">
        <v>43</v>
      </c>
      <c r="C145" t="s">
        <v>2020</v>
      </c>
      <c r="D145" t="s">
        <v>2021</v>
      </c>
      <c r="E145" t="s">
        <v>2022</v>
      </c>
      <c r="F145" t="s">
        <v>146</v>
      </c>
      <c r="G145" s="1">
        <v>44130</v>
      </c>
      <c r="H145">
        <v>2020</v>
      </c>
      <c r="I145" t="s">
        <v>2883</v>
      </c>
      <c r="K145">
        <v>190403</v>
      </c>
      <c r="L145" t="s">
        <v>2967</v>
      </c>
      <c r="M145" t="s">
        <v>2023</v>
      </c>
      <c r="N145" t="s">
        <v>148</v>
      </c>
      <c r="O145" t="s">
        <v>2830</v>
      </c>
      <c r="P145" t="s">
        <v>2024</v>
      </c>
      <c r="Q145" t="s">
        <v>2025</v>
      </c>
      <c r="R145" t="s">
        <v>2026</v>
      </c>
      <c r="S145" t="s">
        <v>2027</v>
      </c>
      <c r="T145" t="s">
        <v>2028</v>
      </c>
      <c r="U145" t="s">
        <v>2029</v>
      </c>
      <c r="V145" t="s">
        <v>2030</v>
      </c>
      <c r="W145" t="s">
        <v>2830</v>
      </c>
      <c r="X145">
        <v>9</v>
      </c>
      <c r="Z145">
        <v>29</v>
      </c>
      <c r="AA145" t="s">
        <v>156</v>
      </c>
      <c r="AB145" s="1">
        <v>44123</v>
      </c>
      <c r="AC145" t="s">
        <v>2830</v>
      </c>
      <c r="AD145" t="s">
        <v>2830</v>
      </c>
      <c r="AE145" t="s">
        <v>43</v>
      </c>
      <c r="AF145" t="s">
        <v>44</v>
      </c>
    </row>
    <row r="146" spans="1:32" x14ac:dyDescent="0.3">
      <c r="A146" s="3">
        <v>167</v>
      </c>
      <c r="B146" s="3" t="s">
        <v>43</v>
      </c>
      <c r="C146" t="s">
        <v>2031</v>
      </c>
      <c r="D146" t="s">
        <v>2032</v>
      </c>
      <c r="E146" t="s">
        <v>2033</v>
      </c>
      <c r="F146" t="s">
        <v>2034</v>
      </c>
      <c r="G146" s="1">
        <v>44026</v>
      </c>
      <c r="H146">
        <v>2020</v>
      </c>
      <c r="I146" t="s">
        <v>2830</v>
      </c>
      <c r="K146">
        <v>1092</v>
      </c>
      <c r="L146" t="s">
        <v>2937</v>
      </c>
      <c r="M146" t="s">
        <v>2035</v>
      </c>
      <c r="N146" t="s">
        <v>2036</v>
      </c>
      <c r="O146" t="s">
        <v>2037</v>
      </c>
      <c r="P146" t="s">
        <v>2038</v>
      </c>
      <c r="Q146" t="s">
        <v>2830</v>
      </c>
      <c r="R146" t="s">
        <v>2039</v>
      </c>
      <c r="S146" t="s">
        <v>2040</v>
      </c>
      <c r="T146" t="s">
        <v>2041</v>
      </c>
      <c r="U146" t="s">
        <v>2042</v>
      </c>
      <c r="V146" t="s">
        <v>2043</v>
      </c>
      <c r="W146" t="s">
        <v>2830</v>
      </c>
      <c r="X146">
        <v>14</v>
      </c>
      <c r="Z146">
        <v>43</v>
      </c>
      <c r="AA146" t="s">
        <v>43</v>
      </c>
      <c r="AB146" s="1">
        <v>44026</v>
      </c>
      <c r="AC146" t="s">
        <v>2830</v>
      </c>
      <c r="AD146" t="s">
        <v>2830</v>
      </c>
      <c r="AE146" t="s">
        <v>43</v>
      </c>
      <c r="AF146" t="s">
        <v>57</v>
      </c>
    </row>
    <row r="147" spans="1:32" x14ac:dyDescent="0.3">
      <c r="A147" s="3">
        <v>169</v>
      </c>
      <c r="B147" s="3" t="s">
        <v>43</v>
      </c>
      <c r="C147" t="s">
        <v>2056</v>
      </c>
      <c r="D147" t="s">
        <v>2057</v>
      </c>
      <c r="E147" t="s">
        <v>2058</v>
      </c>
      <c r="F147" t="s">
        <v>2059</v>
      </c>
      <c r="G147" s="1">
        <v>43027</v>
      </c>
      <c r="H147">
        <v>2017</v>
      </c>
      <c r="I147" t="s">
        <v>2830</v>
      </c>
      <c r="K147">
        <v>1</v>
      </c>
      <c r="L147" t="s">
        <v>2833</v>
      </c>
      <c r="M147" t="s">
        <v>2060</v>
      </c>
      <c r="N147" t="s">
        <v>2830</v>
      </c>
      <c r="O147" t="s">
        <v>2061</v>
      </c>
      <c r="P147" t="s">
        <v>2062</v>
      </c>
      <c r="Q147" t="s">
        <v>2830</v>
      </c>
      <c r="R147" t="s">
        <v>2063</v>
      </c>
      <c r="S147" t="s">
        <v>2064</v>
      </c>
      <c r="T147" t="s">
        <v>2065</v>
      </c>
      <c r="U147" t="s">
        <v>2066</v>
      </c>
      <c r="V147" t="s">
        <v>2067</v>
      </c>
      <c r="W147" t="s">
        <v>2830</v>
      </c>
      <c r="X147">
        <v>2</v>
      </c>
      <c r="Z147">
        <v>22</v>
      </c>
      <c r="AA147" t="s">
        <v>43</v>
      </c>
      <c r="AB147" s="1">
        <v>43027</v>
      </c>
      <c r="AC147" t="s">
        <v>2830</v>
      </c>
      <c r="AD147" t="s">
        <v>2830</v>
      </c>
      <c r="AE147" t="s">
        <v>43</v>
      </c>
      <c r="AF147" t="s">
        <v>57</v>
      </c>
    </row>
    <row r="148" spans="1:32" x14ac:dyDescent="0.3">
      <c r="A148" s="4">
        <v>170</v>
      </c>
      <c r="B148" s="5" t="s">
        <v>43</v>
      </c>
      <c r="C148" t="s">
        <v>2068</v>
      </c>
      <c r="D148" t="s">
        <v>2069</v>
      </c>
      <c r="E148" t="s">
        <v>2070</v>
      </c>
      <c r="F148" t="s">
        <v>2071</v>
      </c>
      <c r="G148" s="1">
        <v>44720</v>
      </c>
      <c r="H148">
        <v>2022</v>
      </c>
      <c r="I148" t="s">
        <v>2830</v>
      </c>
      <c r="K148">
        <v>577</v>
      </c>
      <c r="L148" t="s">
        <v>2969</v>
      </c>
      <c r="M148" t="s">
        <v>2072</v>
      </c>
      <c r="N148" t="s">
        <v>2073</v>
      </c>
      <c r="O148" t="s">
        <v>2074</v>
      </c>
      <c r="P148" t="s">
        <v>2075</v>
      </c>
      <c r="Q148" t="s">
        <v>2830</v>
      </c>
      <c r="R148" t="s">
        <v>2076</v>
      </c>
      <c r="S148" t="s">
        <v>2077</v>
      </c>
      <c r="T148" t="s">
        <v>2078</v>
      </c>
      <c r="U148" t="s">
        <v>2830</v>
      </c>
      <c r="V148" t="s">
        <v>2830</v>
      </c>
      <c r="W148" t="s">
        <v>2830</v>
      </c>
      <c r="Z148">
        <v>23</v>
      </c>
      <c r="AA148" t="s">
        <v>43</v>
      </c>
      <c r="AB148" s="1">
        <v>44720</v>
      </c>
      <c r="AC148" t="s">
        <v>2830</v>
      </c>
      <c r="AD148" t="s">
        <v>2830</v>
      </c>
      <c r="AE148" t="s">
        <v>43</v>
      </c>
      <c r="AF148" t="s">
        <v>57</v>
      </c>
    </row>
    <row r="149" spans="1:32" x14ac:dyDescent="0.3">
      <c r="A149" s="3">
        <v>171</v>
      </c>
      <c r="B149" s="3" t="s">
        <v>43</v>
      </c>
      <c r="C149" t="s">
        <v>2079</v>
      </c>
      <c r="D149" t="s">
        <v>2080</v>
      </c>
      <c r="E149" t="s">
        <v>2081</v>
      </c>
      <c r="F149" t="s">
        <v>2082</v>
      </c>
      <c r="G149" s="1">
        <v>44518</v>
      </c>
      <c r="H149">
        <v>2021</v>
      </c>
      <c r="I149" t="s">
        <v>2830</v>
      </c>
      <c r="K149">
        <v>204</v>
      </c>
      <c r="L149" t="s">
        <v>2970</v>
      </c>
      <c r="M149" t="s">
        <v>2083</v>
      </c>
      <c r="N149" t="s">
        <v>2830</v>
      </c>
      <c r="O149" t="s">
        <v>2084</v>
      </c>
      <c r="P149" t="s">
        <v>2085</v>
      </c>
      <c r="Q149" t="s">
        <v>2830</v>
      </c>
      <c r="R149" t="s">
        <v>2086</v>
      </c>
      <c r="S149" t="s">
        <v>2087</v>
      </c>
      <c r="T149" t="s">
        <v>2088</v>
      </c>
      <c r="U149" t="s">
        <v>2089</v>
      </c>
      <c r="V149" t="s">
        <v>2090</v>
      </c>
      <c r="W149" t="s">
        <v>2830</v>
      </c>
      <c r="Z149">
        <v>7</v>
      </c>
      <c r="AA149" t="s">
        <v>43</v>
      </c>
      <c r="AB149" s="1">
        <v>44518</v>
      </c>
      <c r="AC149" t="s">
        <v>2830</v>
      </c>
      <c r="AD149" t="s">
        <v>2830</v>
      </c>
      <c r="AE149" t="s">
        <v>43</v>
      </c>
      <c r="AF149" t="s">
        <v>57</v>
      </c>
    </row>
    <row r="150" spans="1:32" x14ac:dyDescent="0.3">
      <c r="A150" s="4">
        <v>172</v>
      </c>
      <c r="B150" s="5" t="s">
        <v>43</v>
      </c>
      <c r="C150" t="s">
        <v>2091</v>
      </c>
      <c r="D150" t="s">
        <v>2092</v>
      </c>
      <c r="E150" t="s">
        <v>2093</v>
      </c>
      <c r="F150" t="s">
        <v>146</v>
      </c>
      <c r="G150" s="1">
        <v>43747</v>
      </c>
      <c r="H150">
        <v>2019</v>
      </c>
      <c r="I150" t="s">
        <v>2887</v>
      </c>
      <c r="K150">
        <v>142692</v>
      </c>
      <c r="L150" t="s">
        <v>2971</v>
      </c>
      <c r="M150" t="s">
        <v>2094</v>
      </c>
      <c r="N150" t="s">
        <v>148</v>
      </c>
      <c r="O150" t="s">
        <v>2830</v>
      </c>
      <c r="P150" t="s">
        <v>2095</v>
      </c>
      <c r="Q150" t="s">
        <v>2096</v>
      </c>
      <c r="R150" t="s">
        <v>2097</v>
      </c>
      <c r="S150" t="s">
        <v>2098</v>
      </c>
      <c r="T150" t="s">
        <v>2099</v>
      </c>
      <c r="U150" t="s">
        <v>2100</v>
      </c>
      <c r="V150" t="s">
        <v>2101</v>
      </c>
      <c r="W150" t="s">
        <v>2830</v>
      </c>
      <c r="X150">
        <v>9</v>
      </c>
      <c r="Z150">
        <v>28</v>
      </c>
      <c r="AA150" t="s">
        <v>156</v>
      </c>
      <c r="AB150" s="1">
        <v>43738</v>
      </c>
      <c r="AC150" t="s">
        <v>2830</v>
      </c>
      <c r="AD150" t="s">
        <v>2830</v>
      </c>
      <c r="AE150" t="s">
        <v>43</v>
      </c>
      <c r="AF150" t="s">
        <v>44</v>
      </c>
    </row>
    <row r="151" spans="1:32" x14ac:dyDescent="0.3">
      <c r="A151" s="3">
        <v>173</v>
      </c>
      <c r="B151" s="3" t="s">
        <v>43</v>
      </c>
      <c r="C151" t="s">
        <v>2102</v>
      </c>
      <c r="D151" t="s">
        <v>1756</v>
      </c>
      <c r="E151" t="s">
        <v>1757</v>
      </c>
      <c r="F151" t="s">
        <v>146</v>
      </c>
      <c r="G151" s="1">
        <v>44476</v>
      </c>
      <c r="H151">
        <v>2021</v>
      </c>
      <c r="I151" t="s">
        <v>2839</v>
      </c>
      <c r="K151">
        <v>135266</v>
      </c>
      <c r="L151" t="s">
        <v>2972</v>
      </c>
      <c r="M151" t="s">
        <v>2103</v>
      </c>
      <c r="N151" t="s">
        <v>148</v>
      </c>
      <c r="O151" t="s">
        <v>2830</v>
      </c>
      <c r="P151" t="s">
        <v>2104</v>
      </c>
      <c r="Q151" t="s">
        <v>1760</v>
      </c>
      <c r="R151" t="s">
        <v>2105</v>
      </c>
      <c r="S151" t="s">
        <v>2106</v>
      </c>
      <c r="T151" t="s">
        <v>2107</v>
      </c>
      <c r="U151" t="s">
        <v>2108</v>
      </c>
      <c r="V151" t="s">
        <v>2109</v>
      </c>
      <c r="W151" t="s">
        <v>2830</v>
      </c>
      <c r="X151">
        <v>2</v>
      </c>
      <c r="Z151">
        <v>33</v>
      </c>
      <c r="AA151" t="s">
        <v>156</v>
      </c>
      <c r="AB151" s="1">
        <v>44466</v>
      </c>
      <c r="AC151" t="s">
        <v>2830</v>
      </c>
      <c r="AD151" t="s">
        <v>2830</v>
      </c>
      <c r="AE151" t="s">
        <v>43</v>
      </c>
      <c r="AF151" t="s">
        <v>44</v>
      </c>
    </row>
    <row r="152" spans="1:32" x14ac:dyDescent="0.3">
      <c r="A152" s="4">
        <v>174</v>
      </c>
      <c r="B152" s="5" t="s">
        <v>43</v>
      </c>
      <c r="C152" t="s">
        <v>2110</v>
      </c>
      <c r="D152" t="s">
        <v>2111</v>
      </c>
      <c r="E152" t="s">
        <v>2112</v>
      </c>
      <c r="F152" t="s">
        <v>2113</v>
      </c>
      <c r="G152" s="1">
        <v>43899</v>
      </c>
      <c r="H152">
        <v>2019</v>
      </c>
      <c r="I152" t="s">
        <v>2830</v>
      </c>
      <c r="K152">
        <v>63</v>
      </c>
      <c r="L152" t="s">
        <v>2973</v>
      </c>
      <c r="M152" t="s">
        <v>2114</v>
      </c>
      <c r="N152" t="s">
        <v>2830</v>
      </c>
      <c r="O152" t="s">
        <v>2115</v>
      </c>
      <c r="P152" t="s">
        <v>2116</v>
      </c>
      <c r="Q152" t="s">
        <v>2830</v>
      </c>
      <c r="R152" t="s">
        <v>2117</v>
      </c>
      <c r="S152" t="s">
        <v>2118</v>
      </c>
      <c r="T152" t="s">
        <v>2119</v>
      </c>
      <c r="U152" t="s">
        <v>2120</v>
      </c>
      <c r="V152" t="s">
        <v>2121</v>
      </c>
      <c r="W152" t="s">
        <v>2830</v>
      </c>
      <c r="X152">
        <v>1</v>
      </c>
      <c r="Z152">
        <v>7</v>
      </c>
      <c r="AA152" t="s">
        <v>43</v>
      </c>
      <c r="AB152" s="1">
        <v>43899</v>
      </c>
      <c r="AC152" t="s">
        <v>2830</v>
      </c>
      <c r="AD152" t="s">
        <v>2830</v>
      </c>
      <c r="AE152" t="s">
        <v>43</v>
      </c>
      <c r="AF152" t="s">
        <v>57</v>
      </c>
    </row>
    <row r="153" spans="1:32" x14ac:dyDescent="0.3">
      <c r="A153" s="3">
        <v>175</v>
      </c>
      <c r="B153" s="3" t="s">
        <v>43</v>
      </c>
      <c r="C153" t="s">
        <v>2122</v>
      </c>
      <c r="D153" t="s">
        <v>2123</v>
      </c>
      <c r="E153" t="s">
        <v>2124</v>
      </c>
      <c r="F153" t="s">
        <v>2125</v>
      </c>
      <c r="G153" s="1">
        <v>43970</v>
      </c>
      <c r="H153">
        <v>2019</v>
      </c>
      <c r="I153" t="s">
        <v>2830</v>
      </c>
      <c r="K153">
        <v>309</v>
      </c>
      <c r="L153" t="s">
        <v>2974</v>
      </c>
      <c r="M153" t="s">
        <v>2126</v>
      </c>
      <c r="N153" t="s">
        <v>2830</v>
      </c>
      <c r="O153" t="s">
        <v>2127</v>
      </c>
      <c r="P153" t="s">
        <v>2128</v>
      </c>
      <c r="Q153" t="s">
        <v>2830</v>
      </c>
      <c r="R153" t="s">
        <v>2129</v>
      </c>
      <c r="S153" t="s">
        <v>2130</v>
      </c>
      <c r="T153" t="s">
        <v>2131</v>
      </c>
      <c r="U153" t="s">
        <v>2132</v>
      </c>
      <c r="V153" t="s">
        <v>2133</v>
      </c>
      <c r="W153" t="s">
        <v>2830</v>
      </c>
      <c r="Z153">
        <v>19</v>
      </c>
      <c r="AA153" t="s">
        <v>43</v>
      </c>
      <c r="AB153" s="1">
        <v>43970</v>
      </c>
      <c r="AC153" t="s">
        <v>2830</v>
      </c>
      <c r="AD153" t="s">
        <v>2830</v>
      </c>
      <c r="AE153" t="s">
        <v>43</v>
      </c>
      <c r="AF153" t="s">
        <v>57</v>
      </c>
    </row>
    <row r="154" spans="1:32" x14ac:dyDescent="0.3">
      <c r="A154" s="4">
        <v>176</v>
      </c>
      <c r="B154" s="5" t="s">
        <v>43</v>
      </c>
      <c r="C154" t="s">
        <v>2134</v>
      </c>
      <c r="D154" t="s">
        <v>2135</v>
      </c>
      <c r="E154" t="s">
        <v>2136</v>
      </c>
      <c r="F154" t="s">
        <v>2137</v>
      </c>
      <c r="G154" s="1">
        <v>43398</v>
      </c>
      <c r="H154">
        <v>2018</v>
      </c>
      <c r="I154" t="s">
        <v>2830</v>
      </c>
      <c r="K154">
        <v>263</v>
      </c>
      <c r="L154" t="s">
        <v>2975</v>
      </c>
      <c r="M154" t="s">
        <v>2138</v>
      </c>
      <c r="N154" t="s">
        <v>2139</v>
      </c>
      <c r="O154" t="s">
        <v>2140</v>
      </c>
      <c r="P154" t="s">
        <v>2141</v>
      </c>
      <c r="Q154" t="s">
        <v>2830</v>
      </c>
      <c r="R154" t="s">
        <v>2142</v>
      </c>
      <c r="S154" t="s">
        <v>2830</v>
      </c>
      <c r="T154" t="s">
        <v>2143</v>
      </c>
      <c r="U154" t="s">
        <v>2144</v>
      </c>
      <c r="V154" t="s">
        <v>2145</v>
      </c>
      <c r="W154" t="s">
        <v>2830</v>
      </c>
      <c r="X154">
        <v>5</v>
      </c>
      <c r="Z154">
        <v>6</v>
      </c>
      <c r="AA154" t="s">
        <v>43</v>
      </c>
      <c r="AB154" s="1">
        <v>43398</v>
      </c>
      <c r="AC154" t="s">
        <v>2830</v>
      </c>
      <c r="AD154" t="s">
        <v>2830</v>
      </c>
      <c r="AE154" t="s">
        <v>43</v>
      </c>
      <c r="AF154" t="s">
        <v>57</v>
      </c>
    </row>
    <row r="155" spans="1:32" x14ac:dyDescent="0.3">
      <c r="A155" s="3">
        <v>179</v>
      </c>
      <c r="B155" s="3" t="s">
        <v>43</v>
      </c>
      <c r="C155" t="s">
        <v>2167</v>
      </c>
      <c r="D155" t="s">
        <v>2168</v>
      </c>
      <c r="E155" t="s">
        <v>2169</v>
      </c>
      <c r="F155" t="s">
        <v>2170</v>
      </c>
      <c r="G155" s="1">
        <v>42278</v>
      </c>
      <c r="H155">
        <v>2015</v>
      </c>
      <c r="I155" t="s">
        <v>2830</v>
      </c>
      <c r="K155">
        <v>536</v>
      </c>
      <c r="L155" t="s">
        <v>2978</v>
      </c>
      <c r="M155" t="s">
        <v>2171</v>
      </c>
      <c r="N155" t="s">
        <v>1674</v>
      </c>
      <c r="O155" t="s">
        <v>2172</v>
      </c>
      <c r="P155" t="s">
        <v>2173</v>
      </c>
      <c r="Q155" t="s">
        <v>2830</v>
      </c>
      <c r="R155" t="s">
        <v>2174</v>
      </c>
      <c r="S155" t="s">
        <v>2175</v>
      </c>
      <c r="T155" t="s">
        <v>2176</v>
      </c>
      <c r="U155" t="s">
        <v>2177</v>
      </c>
      <c r="V155" t="s">
        <v>2178</v>
      </c>
      <c r="W155" t="s">
        <v>2830</v>
      </c>
      <c r="X155">
        <v>3</v>
      </c>
      <c r="Z155">
        <v>15</v>
      </c>
      <c r="AA155" t="s">
        <v>43</v>
      </c>
      <c r="AB155" s="1">
        <v>42278</v>
      </c>
      <c r="AC155" t="s">
        <v>2830</v>
      </c>
      <c r="AD155" t="s">
        <v>2830</v>
      </c>
      <c r="AE155" t="s">
        <v>43</v>
      </c>
      <c r="AF155" t="s">
        <v>57</v>
      </c>
    </row>
    <row r="156" spans="1:32" x14ac:dyDescent="0.3">
      <c r="A156" s="4">
        <v>180</v>
      </c>
      <c r="B156" s="5" t="s">
        <v>43</v>
      </c>
      <c r="C156" t="s">
        <v>2179</v>
      </c>
      <c r="D156" t="s">
        <v>2180</v>
      </c>
      <c r="E156" t="s">
        <v>2181</v>
      </c>
      <c r="F156" t="s">
        <v>2182</v>
      </c>
      <c r="G156" s="1">
        <v>44412</v>
      </c>
      <c r="H156">
        <v>2021</v>
      </c>
      <c r="I156" t="s">
        <v>2830</v>
      </c>
      <c r="K156">
        <v>15</v>
      </c>
      <c r="L156" t="s">
        <v>2845</v>
      </c>
      <c r="M156" t="s">
        <v>2183</v>
      </c>
      <c r="N156" t="s">
        <v>2184</v>
      </c>
      <c r="O156" t="s">
        <v>2185</v>
      </c>
      <c r="P156" t="s">
        <v>2186</v>
      </c>
      <c r="Q156" t="s">
        <v>2830</v>
      </c>
      <c r="R156" t="s">
        <v>2187</v>
      </c>
      <c r="S156" t="s">
        <v>2188</v>
      </c>
      <c r="T156" t="s">
        <v>2189</v>
      </c>
      <c r="U156" t="s">
        <v>2190</v>
      </c>
      <c r="V156" t="s">
        <v>2191</v>
      </c>
      <c r="W156" t="s">
        <v>2830</v>
      </c>
      <c r="Z156">
        <v>22</v>
      </c>
      <c r="AA156" t="s">
        <v>43</v>
      </c>
      <c r="AB156" s="1">
        <v>44412</v>
      </c>
      <c r="AC156" t="s">
        <v>2830</v>
      </c>
      <c r="AD156" t="s">
        <v>2830</v>
      </c>
      <c r="AE156" t="s">
        <v>43</v>
      </c>
      <c r="AF156" t="s">
        <v>57</v>
      </c>
    </row>
    <row r="157" spans="1:32" x14ac:dyDescent="0.3">
      <c r="A157" s="3">
        <v>181</v>
      </c>
      <c r="B157" s="3" t="s">
        <v>43</v>
      </c>
      <c r="C157" t="s">
        <v>2192</v>
      </c>
      <c r="D157" t="s">
        <v>2193</v>
      </c>
      <c r="E157" t="s">
        <v>2194</v>
      </c>
      <c r="F157" t="s">
        <v>2195</v>
      </c>
      <c r="G157" s="1">
        <v>44461</v>
      </c>
      <c r="H157">
        <v>2021</v>
      </c>
      <c r="I157" t="s">
        <v>2830</v>
      </c>
      <c r="K157">
        <v>1</v>
      </c>
      <c r="L157" t="s">
        <v>2887</v>
      </c>
      <c r="M157" t="s">
        <v>2196</v>
      </c>
      <c r="N157" t="s">
        <v>1870</v>
      </c>
      <c r="O157" t="s">
        <v>2197</v>
      </c>
      <c r="P157" t="s">
        <v>2198</v>
      </c>
      <c r="Q157" t="s">
        <v>2199</v>
      </c>
      <c r="R157" t="s">
        <v>2200</v>
      </c>
      <c r="S157" t="s">
        <v>2201</v>
      </c>
      <c r="T157" t="s">
        <v>2202</v>
      </c>
      <c r="U157" t="s">
        <v>2203</v>
      </c>
      <c r="V157" t="s">
        <v>2204</v>
      </c>
      <c r="W157" t="s">
        <v>2830</v>
      </c>
      <c r="Z157">
        <v>20</v>
      </c>
      <c r="AA157" t="s">
        <v>43</v>
      </c>
      <c r="AB157" s="1">
        <v>44461</v>
      </c>
      <c r="AC157" t="s">
        <v>2830</v>
      </c>
      <c r="AD157" t="s">
        <v>2830</v>
      </c>
      <c r="AE157" t="s">
        <v>43</v>
      </c>
      <c r="AF157" t="s">
        <v>57</v>
      </c>
    </row>
    <row r="158" spans="1:32" x14ac:dyDescent="0.3">
      <c r="A158" s="4">
        <v>182</v>
      </c>
      <c r="B158" s="5" t="s">
        <v>43</v>
      </c>
      <c r="C158" t="s">
        <v>2205</v>
      </c>
      <c r="D158" t="s">
        <v>2206</v>
      </c>
      <c r="E158" t="s">
        <v>2207</v>
      </c>
      <c r="F158" t="s">
        <v>2208</v>
      </c>
      <c r="G158" s="1">
        <v>43944</v>
      </c>
      <c r="H158">
        <v>2019</v>
      </c>
      <c r="I158" t="s">
        <v>2830</v>
      </c>
      <c r="K158">
        <v>1</v>
      </c>
      <c r="L158" t="s">
        <v>2833</v>
      </c>
      <c r="M158" t="s">
        <v>2209</v>
      </c>
      <c r="N158" t="s">
        <v>2830</v>
      </c>
      <c r="O158" t="s">
        <v>2210</v>
      </c>
      <c r="P158" t="s">
        <v>2211</v>
      </c>
      <c r="Q158" t="s">
        <v>2830</v>
      </c>
      <c r="R158" t="s">
        <v>2212</v>
      </c>
      <c r="S158" t="s">
        <v>2213</v>
      </c>
      <c r="T158" t="s">
        <v>2214</v>
      </c>
      <c r="U158" t="s">
        <v>2215</v>
      </c>
      <c r="V158" t="s">
        <v>2216</v>
      </c>
      <c r="W158" t="s">
        <v>2830</v>
      </c>
      <c r="Z158">
        <v>15</v>
      </c>
      <c r="AA158" t="s">
        <v>43</v>
      </c>
      <c r="AB158" s="1">
        <v>43944</v>
      </c>
      <c r="AC158" t="s">
        <v>2830</v>
      </c>
      <c r="AD158" t="s">
        <v>2830</v>
      </c>
      <c r="AE158" t="s">
        <v>43</v>
      </c>
      <c r="AF158" t="s">
        <v>57</v>
      </c>
    </row>
    <row r="159" spans="1:32" x14ac:dyDescent="0.3">
      <c r="A159" s="3">
        <v>183</v>
      </c>
      <c r="B159" s="3" t="s">
        <v>43</v>
      </c>
      <c r="C159" t="s">
        <v>2217</v>
      </c>
      <c r="D159" t="s">
        <v>2218</v>
      </c>
      <c r="E159" t="s">
        <v>2219</v>
      </c>
      <c r="F159" t="s">
        <v>2220</v>
      </c>
      <c r="G159" s="1">
        <v>41452</v>
      </c>
      <c r="H159">
        <v>2013</v>
      </c>
      <c r="I159" t="s">
        <v>2830</v>
      </c>
      <c r="K159">
        <v>1</v>
      </c>
      <c r="L159" t="s">
        <v>2883</v>
      </c>
      <c r="M159" t="s">
        <v>2221</v>
      </c>
      <c r="N159" t="s">
        <v>2222</v>
      </c>
      <c r="O159" t="s">
        <v>2223</v>
      </c>
      <c r="P159" t="s">
        <v>2224</v>
      </c>
      <c r="Q159" t="s">
        <v>2830</v>
      </c>
      <c r="R159" t="s">
        <v>2225</v>
      </c>
      <c r="S159" t="s">
        <v>2830</v>
      </c>
      <c r="T159" t="s">
        <v>2226</v>
      </c>
      <c r="U159" t="s">
        <v>2227</v>
      </c>
      <c r="V159" t="s">
        <v>2228</v>
      </c>
      <c r="W159" t="s">
        <v>2830</v>
      </c>
      <c r="Z159">
        <v>9</v>
      </c>
      <c r="AA159" t="s">
        <v>43</v>
      </c>
      <c r="AB159" s="1">
        <v>41452</v>
      </c>
      <c r="AC159" t="s">
        <v>2830</v>
      </c>
      <c r="AD159" t="s">
        <v>2830</v>
      </c>
      <c r="AE159" t="s">
        <v>43</v>
      </c>
      <c r="AF159" t="s">
        <v>57</v>
      </c>
    </row>
    <row r="160" spans="1:32" x14ac:dyDescent="0.3">
      <c r="A160" s="4">
        <v>184</v>
      </c>
      <c r="B160" s="5" t="s">
        <v>43</v>
      </c>
      <c r="C160" t="s">
        <v>2229</v>
      </c>
      <c r="D160" t="s">
        <v>2230</v>
      </c>
      <c r="E160" t="s">
        <v>2231</v>
      </c>
      <c r="F160" t="s">
        <v>2232</v>
      </c>
      <c r="G160" s="1">
        <v>43881</v>
      </c>
      <c r="H160">
        <v>2019</v>
      </c>
      <c r="I160" t="s">
        <v>2830</v>
      </c>
      <c r="K160">
        <v>48</v>
      </c>
      <c r="L160" t="s">
        <v>2873</v>
      </c>
      <c r="M160" t="s">
        <v>2233</v>
      </c>
      <c r="N160" t="s">
        <v>2830</v>
      </c>
      <c r="O160" t="s">
        <v>2234</v>
      </c>
      <c r="P160" t="s">
        <v>2235</v>
      </c>
      <c r="Q160" t="s">
        <v>2830</v>
      </c>
      <c r="R160" t="s">
        <v>2236</v>
      </c>
      <c r="S160" t="s">
        <v>2237</v>
      </c>
      <c r="T160" t="s">
        <v>2238</v>
      </c>
      <c r="U160" t="s">
        <v>2239</v>
      </c>
      <c r="V160" t="s">
        <v>2240</v>
      </c>
      <c r="W160" t="s">
        <v>2830</v>
      </c>
      <c r="Z160">
        <v>20</v>
      </c>
      <c r="AA160" t="s">
        <v>43</v>
      </c>
      <c r="AB160" s="1">
        <v>43881</v>
      </c>
      <c r="AC160" t="s">
        <v>2830</v>
      </c>
      <c r="AD160" t="s">
        <v>2830</v>
      </c>
      <c r="AE160" t="s">
        <v>43</v>
      </c>
      <c r="AF160" t="s">
        <v>57</v>
      </c>
    </row>
    <row r="161" spans="1:32" x14ac:dyDescent="0.3">
      <c r="A161" s="3">
        <v>185</v>
      </c>
      <c r="B161" s="3" t="s">
        <v>43</v>
      </c>
      <c r="C161" t="s">
        <v>2241</v>
      </c>
      <c r="D161" t="s">
        <v>2242</v>
      </c>
      <c r="E161" t="s">
        <v>2243</v>
      </c>
      <c r="F161" t="s">
        <v>2244</v>
      </c>
      <c r="G161" s="1">
        <v>41809</v>
      </c>
      <c r="H161">
        <v>2014</v>
      </c>
      <c r="I161" t="s">
        <v>2830</v>
      </c>
      <c r="K161">
        <v>1</v>
      </c>
      <c r="L161" t="s">
        <v>2894</v>
      </c>
      <c r="M161" t="s">
        <v>2245</v>
      </c>
      <c r="N161" t="s">
        <v>2246</v>
      </c>
      <c r="O161" t="s">
        <v>2247</v>
      </c>
      <c r="P161" t="s">
        <v>2248</v>
      </c>
      <c r="Q161" t="s">
        <v>2830</v>
      </c>
      <c r="R161" t="s">
        <v>2249</v>
      </c>
      <c r="S161" t="s">
        <v>2250</v>
      </c>
      <c r="T161" t="s">
        <v>2251</v>
      </c>
      <c r="U161" t="s">
        <v>2252</v>
      </c>
      <c r="V161" t="s">
        <v>2253</v>
      </c>
      <c r="W161" t="s">
        <v>2830</v>
      </c>
      <c r="X161">
        <v>4</v>
      </c>
      <c r="Z161">
        <v>14</v>
      </c>
      <c r="AA161" t="s">
        <v>43</v>
      </c>
      <c r="AB161" s="1">
        <v>41809</v>
      </c>
      <c r="AC161" t="s">
        <v>2830</v>
      </c>
      <c r="AD161" t="s">
        <v>2830</v>
      </c>
      <c r="AE161" t="s">
        <v>43</v>
      </c>
      <c r="AF161" t="s">
        <v>57</v>
      </c>
    </row>
    <row r="162" spans="1:32" x14ac:dyDescent="0.3">
      <c r="A162" s="4">
        <v>186</v>
      </c>
      <c r="B162" s="5" t="s">
        <v>43</v>
      </c>
      <c r="C162" t="s">
        <v>2254</v>
      </c>
      <c r="D162" t="s">
        <v>2255</v>
      </c>
      <c r="E162" t="s">
        <v>2256</v>
      </c>
      <c r="F162" t="s">
        <v>2257</v>
      </c>
      <c r="G162" s="1">
        <v>43984</v>
      </c>
      <c r="H162">
        <v>2019</v>
      </c>
      <c r="I162" t="s">
        <v>2830</v>
      </c>
      <c r="K162">
        <v>107</v>
      </c>
      <c r="L162" t="s">
        <v>2979</v>
      </c>
      <c r="M162" t="s">
        <v>2258</v>
      </c>
      <c r="N162" t="s">
        <v>2830</v>
      </c>
      <c r="O162" t="s">
        <v>2259</v>
      </c>
      <c r="P162" t="s">
        <v>2260</v>
      </c>
      <c r="Q162" t="s">
        <v>2830</v>
      </c>
      <c r="R162" t="s">
        <v>2261</v>
      </c>
      <c r="S162" t="s">
        <v>2262</v>
      </c>
      <c r="T162" t="s">
        <v>2830</v>
      </c>
      <c r="U162" t="s">
        <v>2263</v>
      </c>
      <c r="V162" t="s">
        <v>2264</v>
      </c>
      <c r="W162" t="s">
        <v>2830</v>
      </c>
      <c r="X162">
        <v>1</v>
      </c>
      <c r="Z162">
        <v>37</v>
      </c>
      <c r="AA162" t="s">
        <v>43</v>
      </c>
      <c r="AB162" s="1">
        <v>43984</v>
      </c>
      <c r="AC162" t="s">
        <v>2830</v>
      </c>
      <c r="AD162" t="s">
        <v>2830</v>
      </c>
      <c r="AE162" t="s">
        <v>43</v>
      </c>
      <c r="AF162" t="s">
        <v>57</v>
      </c>
    </row>
    <row r="163" spans="1:32" x14ac:dyDescent="0.3">
      <c r="A163" s="3">
        <v>187</v>
      </c>
      <c r="B163" s="3" t="s">
        <v>43</v>
      </c>
      <c r="C163" t="s">
        <v>2265</v>
      </c>
      <c r="D163" t="s">
        <v>2266</v>
      </c>
      <c r="E163" t="s">
        <v>2267</v>
      </c>
      <c r="F163" t="s">
        <v>1951</v>
      </c>
      <c r="G163" s="1">
        <v>44530</v>
      </c>
      <c r="H163">
        <v>2021</v>
      </c>
      <c r="I163" t="s">
        <v>2856</v>
      </c>
      <c r="J163">
        <v>4</v>
      </c>
      <c r="K163">
        <v>1581</v>
      </c>
      <c r="L163" t="s">
        <v>2980</v>
      </c>
      <c r="M163" t="s">
        <v>2268</v>
      </c>
      <c r="N163" t="s">
        <v>1953</v>
      </c>
      <c r="O163" t="s">
        <v>2830</v>
      </c>
      <c r="P163" t="s">
        <v>2269</v>
      </c>
      <c r="Q163" t="s">
        <v>2270</v>
      </c>
      <c r="R163" t="s">
        <v>2271</v>
      </c>
      <c r="S163" t="s">
        <v>2272</v>
      </c>
      <c r="T163" t="s">
        <v>2273</v>
      </c>
      <c r="U163" t="s">
        <v>2274</v>
      </c>
      <c r="V163" t="s">
        <v>2275</v>
      </c>
      <c r="W163" t="s">
        <v>2830</v>
      </c>
      <c r="X163">
        <v>8</v>
      </c>
      <c r="Z163">
        <v>32</v>
      </c>
      <c r="AA163" t="s">
        <v>43</v>
      </c>
      <c r="AB163" s="1">
        <v>44378</v>
      </c>
      <c r="AC163" t="s">
        <v>2830</v>
      </c>
      <c r="AD163" t="s">
        <v>2830</v>
      </c>
      <c r="AE163" t="s">
        <v>43</v>
      </c>
      <c r="AF163" t="s">
        <v>44</v>
      </c>
    </row>
    <row r="164" spans="1:32" x14ac:dyDescent="0.3">
      <c r="A164" s="3">
        <v>189</v>
      </c>
      <c r="B164" s="3" t="s">
        <v>43</v>
      </c>
      <c r="C164" t="s">
        <v>2287</v>
      </c>
      <c r="D164" t="s">
        <v>2288</v>
      </c>
      <c r="E164" t="s">
        <v>2289</v>
      </c>
      <c r="F164" t="s">
        <v>2290</v>
      </c>
      <c r="G164" s="1">
        <v>41120</v>
      </c>
      <c r="H164">
        <v>2012</v>
      </c>
      <c r="I164" t="s">
        <v>2830</v>
      </c>
      <c r="K164">
        <v>5</v>
      </c>
      <c r="L164" t="s">
        <v>2883</v>
      </c>
      <c r="M164" t="s">
        <v>2291</v>
      </c>
      <c r="N164" t="s">
        <v>2292</v>
      </c>
      <c r="O164" t="s">
        <v>2293</v>
      </c>
      <c r="P164" t="s">
        <v>2294</v>
      </c>
      <c r="Q164" t="s">
        <v>2830</v>
      </c>
      <c r="R164" t="s">
        <v>2295</v>
      </c>
      <c r="S164" t="s">
        <v>2830</v>
      </c>
      <c r="T164" t="s">
        <v>2296</v>
      </c>
      <c r="U164" t="s">
        <v>2297</v>
      </c>
      <c r="V164" t="s">
        <v>2298</v>
      </c>
      <c r="W164" t="s">
        <v>2830</v>
      </c>
      <c r="X164">
        <v>16</v>
      </c>
      <c r="Z164">
        <v>13</v>
      </c>
      <c r="AA164" t="s">
        <v>43</v>
      </c>
      <c r="AB164" s="1">
        <v>41120</v>
      </c>
      <c r="AC164" t="s">
        <v>2830</v>
      </c>
      <c r="AD164" t="s">
        <v>2830</v>
      </c>
      <c r="AE164" t="s">
        <v>43</v>
      </c>
      <c r="AF164" t="s">
        <v>57</v>
      </c>
    </row>
    <row r="165" spans="1:32" x14ac:dyDescent="0.3">
      <c r="A165" s="4">
        <v>190</v>
      </c>
      <c r="B165" s="5" t="s">
        <v>43</v>
      </c>
      <c r="C165" t="s">
        <v>2299</v>
      </c>
      <c r="D165" t="s">
        <v>2300</v>
      </c>
      <c r="E165" t="s">
        <v>2301</v>
      </c>
      <c r="F165" t="s">
        <v>2302</v>
      </c>
      <c r="G165" s="1">
        <v>41085</v>
      </c>
      <c r="H165">
        <v>2012</v>
      </c>
      <c r="I165" t="s">
        <v>2830</v>
      </c>
      <c r="K165">
        <v>75</v>
      </c>
      <c r="L165" t="s">
        <v>2954</v>
      </c>
      <c r="M165" t="s">
        <v>2303</v>
      </c>
      <c r="N165" t="s">
        <v>2830</v>
      </c>
      <c r="O165" t="s">
        <v>2304</v>
      </c>
      <c r="P165" t="s">
        <v>2305</v>
      </c>
      <c r="Q165" t="s">
        <v>2830</v>
      </c>
      <c r="R165" t="s">
        <v>2306</v>
      </c>
      <c r="S165" t="s">
        <v>2307</v>
      </c>
      <c r="T165" t="s">
        <v>2308</v>
      </c>
      <c r="U165" t="s">
        <v>2309</v>
      </c>
      <c r="V165" t="s">
        <v>2310</v>
      </c>
      <c r="W165" t="s">
        <v>2830</v>
      </c>
      <c r="X165">
        <v>22</v>
      </c>
      <c r="Z165">
        <v>10</v>
      </c>
      <c r="AA165" t="s">
        <v>43</v>
      </c>
      <c r="AB165" s="1">
        <v>41085</v>
      </c>
      <c r="AC165" t="s">
        <v>2830</v>
      </c>
      <c r="AD165" t="s">
        <v>2830</v>
      </c>
      <c r="AE165" t="s">
        <v>43</v>
      </c>
      <c r="AF165" t="s">
        <v>57</v>
      </c>
    </row>
    <row r="166" spans="1:32" x14ac:dyDescent="0.3">
      <c r="A166" s="3">
        <v>191</v>
      </c>
      <c r="B166" s="3" t="s">
        <v>43</v>
      </c>
      <c r="C166" t="s">
        <v>2311</v>
      </c>
      <c r="D166" t="s">
        <v>2312</v>
      </c>
      <c r="E166" t="s">
        <v>2313</v>
      </c>
      <c r="F166" t="s">
        <v>2314</v>
      </c>
      <c r="G166" s="1">
        <v>42159</v>
      </c>
      <c r="H166">
        <v>2015</v>
      </c>
      <c r="I166" t="s">
        <v>2830</v>
      </c>
      <c r="K166">
        <v>315</v>
      </c>
      <c r="L166" t="s">
        <v>2982</v>
      </c>
      <c r="M166" t="s">
        <v>2315</v>
      </c>
      <c r="N166" t="s">
        <v>2830</v>
      </c>
      <c r="O166" t="s">
        <v>2316</v>
      </c>
      <c r="P166" t="s">
        <v>2317</v>
      </c>
      <c r="Q166" t="s">
        <v>2830</v>
      </c>
      <c r="R166" t="s">
        <v>2318</v>
      </c>
      <c r="S166" t="s">
        <v>2319</v>
      </c>
      <c r="T166" t="s">
        <v>2320</v>
      </c>
      <c r="U166" t="s">
        <v>2321</v>
      </c>
      <c r="V166" t="s">
        <v>2322</v>
      </c>
      <c r="W166" t="s">
        <v>2830</v>
      </c>
      <c r="X166">
        <v>9</v>
      </c>
      <c r="Z166">
        <v>32</v>
      </c>
      <c r="AA166" t="s">
        <v>43</v>
      </c>
      <c r="AB166" s="1">
        <v>42159</v>
      </c>
      <c r="AC166" t="s">
        <v>2830</v>
      </c>
      <c r="AD166" t="s">
        <v>2830</v>
      </c>
      <c r="AE166" t="s">
        <v>43</v>
      </c>
      <c r="AF166" t="s">
        <v>57</v>
      </c>
    </row>
    <row r="167" spans="1:32" x14ac:dyDescent="0.3">
      <c r="A167" s="4">
        <v>192</v>
      </c>
      <c r="B167" s="5" t="s">
        <v>43</v>
      </c>
      <c r="C167" t="s">
        <v>2323</v>
      </c>
      <c r="D167" t="s">
        <v>2324</v>
      </c>
      <c r="E167" t="s">
        <v>2325</v>
      </c>
      <c r="F167" t="s">
        <v>109</v>
      </c>
      <c r="G167" s="1">
        <v>44755</v>
      </c>
      <c r="H167">
        <v>2022</v>
      </c>
      <c r="I167" t="s">
        <v>2845</v>
      </c>
      <c r="J167">
        <v>10</v>
      </c>
      <c r="K167">
        <v>7240</v>
      </c>
      <c r="L167" t="s">
        <v>2983</v>
      </c>
      <c r="M167" t="s">
        <v>2326</v>
      </c>
      <c r="N167" t="s">
        <v>111</v>
      </c>
      <c r="O167" t="s">
        <v>2830</v>
      </c>
      <c r="P167" t="s">
        <v>2327</v>
      </c>
      <c r="Q167" t="s">
        <v>2328</v>
      </c>
      <c r="R167" t="s">
        <v>2329</v>
      </c>
      <c r="S167" t="s">
        <v>2330</v>
      </c>
      <c r="T167" t="s">
        <v>2331</v>
      </c>
      <c r="U167" t="s">
        <v>2332</v>
      </c>
      <c r="V167" t="s">
        <v>2333</v>
      </c>
      <c r="W167" t="s">
        <v>2830</v>
      </c>
      <c r="X167">
        <v>2</v>
      </c>
      <c r="Z167">
        <v>33</v>
      </c>
      <c r="AA167" t="s">
        <v>43</v>
      </c>
      <c r="AB167" s="1">
        <v>44467</v>
      </c>
      <c r="AC167" t="s">
        <v>2830</v>
      </c>
      <c r="AD167" t="s">
        <v>2830</v>
      </c>
      <c r="AE167" t="s">
        <v>43</v>
      </c>
      <c r="AF167" t="s">
        <v>44</v>
      </c>
    </row>
    <row r="168" spans="1:32" x14ac:dyDescent="0.3">
      <c r="A168" s="4">
        <v>194</v>
      </c>
      <c r="B168" s="5" t="s">
        <v>43</v>
      </c>
      <c r="C168" t="s">
        <v>2347</v>
      </c>
      <c r="D168" t="s">
        <v>2348</v>
      </c>
      <c r="E168" t="s">
        <v>2349</v>
      </c>
      <c r="F168" t="s">
        <v>2350</v>
      </c>
      <c r="G168" s="1">
        <v>43839</v>
      </c>
      <c r="H168">
        <v>2019</v>
      </c>
      <c r="I168" t="s">
        <v>2830</v>
      </c>
      <c r="K168">
        <v>515</v>
      </c>
      <c r="L168" t="s">
        <v>2985</v>
      </c>
      <c r="M168" t="s">
        <v>2351</v>
      </c>
      <c r="N168" t="s">
        <v>1286</v>
      </c>
      <c r="O168" t="s">
        <v>2352</v>
      </c>
      <c r="P168" t="s">
        <v>2353</v>
      </c>
      <c r="Q168" t="s">
        <v>2830</v>
      </c>
      <c r="R168" t="s">
        <v>2354</v>
      </c>
      <c r="S168" t="s">
        <v>2355</v>
      </c>
      <c r="T168" t="s">
        <v>2356</v>
      </c>
      <c r="U168" t="s">
        <v>2357</v>
      </c>
      <c r="V168" t="s">
        <v>2358</v>
      </c>
      <c r="W168" t="s">
        <v>2830</v>
      </c>
      <c r="X168">
        <v>6</v>
      </c>
      <c r="Z168">
        <v>56</v>
      </c>
      <c r="AA168" t="s">
        <v>43</v>
      </c>
      <c r="AB168" s="1">
        <v>43839</v>
      </c>
      <c r="AC168" t="s">
        <v>2830</v>
      </c>
      <c r="AD168" t="s">
        <v>2830</v>
      </c>
      <c r="AE168" t="s">
        <v>43</v>
      </c>
      <c r="AF168" t="s">
        <v>57</v>
      </c>
    </row>
    <row r="169" spans="1:32" x14ac:dyDescent="0.3">
      <c r="A169" s="3">
        <v>195</v>
      </c>
      <c r="B169" s="3" t="s">
        <v>43</v>
      </c>
      <c r="C169" t="s">
        <v>2359</v>
      </c>
      <c r="D169" t="s">
        <v>2360</v>
      </c>
      <c r="E169" t="s">
        <v>2361</v>
      </c>
      <c r="F169" t="s">
        <v>2362</v>
      </c>
      <c r="G169" s="1">
        <v>43440</v>
      </c>
      <c r="H169">
        <v>2018</v>
      </c>
      <c r="I169" t="s">
        <v>2830</v>
      </c>
      <c r="K169">
        <v>69</v>
      </c>
      <c r="L169" t="s">
        <v>2986</v>
      </c>
      <c r="M169" t="s">
        <v>2363</v>
      </c>
      <c r="N169" t="s">
        <v>2830</v>
      </c>
      <c r="O169" t="s">
        <v>2364</v>
      </c>
      <c r="P169" t="s">
        <v>2365</v>
      </c>
      <c r="Q169" t="s">
        <v>2830</v>
      </c>
      <c r="R169" t="s">
        <v>2366</v>
      </c>
      <c r="S169" t="s">
        <v>2367</v>
      </c>
      <c r="T169" t="s">
        <v>2368</v>
      </c>
      <c r="U169" t="s">
        <v>2369</v>
      </c>
      <c r="V169" t="s">
        <v>2370</v>
      </c>
      <c r="W169" t="s">
        <v>2830</v>
      </c>
      <c r="Z169">
        <v>19</v>
      </c>
      <c r="AA169" t="s">
        <v>43</v>
      </c>
      <c r="AB169" s="1">
        <v>43440</v>
      </c>
      <c r="AC169" t="s">
        <v>2830</v>
      </c>
      <c r="AD169" t="s">
        <v>2830</v>
      </c>
      <c r="AE169" t="s">
        <v>43</v>
      </c>
      <c r="AF169" t="s">
        <v>57</v>
      </c>
    </row>
    <row r="170" spans="1:32" x14ac:dyDescent="0.3">
      <c r="A170" s="4">
        <v>196</v>
      </c>
      <c r="B170" s="5" t="s">
        <v>43</v>
      </c>
      <c r="C170" t="s">
        <v>2371</v>
      </c>
      <c r="D170" t="s">
        <v>2372</v>
      </c>
      <c r="E170" t="s">
        <v>2373</v>
      </c>
      <c r="F170" t="s">
        <v>2374</v>
      </c>
      <c r="G170" s="1">
        <v>44585</v>
      </c>
      <c r="H170">
        <v>2021</v>
      </c>
      <c r="I170" t="s">
        <v>2830</v>
      </c>
      <c r="K170">
        <v>479</v>
      </c>
      <c r="L170" t="s">
        <v>2977</v>
      </c>
      <c r="M170" t="s">
        <v>2375</v>
      </c>
      <c r="N170" t="s">
        <v>2830</v>
      </c>
      <c r="O170" t="s">
        <v>2376</v>
      </c>
      <c r="P170" t="s">
        <v>2377</v>
      </c>
      <c r="Q170" t="s">
        <v>2830</v>
      </c>
      <c r="R170" t="s">
        <v>2378</v>
      </c>
      <c r="S170" t="s">
        <v>2379</v>
      </c>
      <c r="T170" t="s">
        <v>2380</v>
      </c>
      <c r="U170" t="s">
        <v>2381</v>
      </c>
      <c r="V170" t="s">
        <v>2382</v>
      </c>
      <c r="W170" t="s">
        <v>2830</v>
      </c>
      <c r="Z170">
        <v>16</v>
      </c>
      <c r="AA170" t="s">
        <v>43</v>
      </c>
      <c r="AB170" s="1">
        <v>44585</v>
      </c>
      <c r="AC170" t="s">
        <v>2830</v>
      </c>
      <c r="AD170" t="s">
        <v>2830</v>
      </c>
      <c r="AE170" t="s">
        <v>43</v>
      </c>
      <c r="AF170" t="s">
        <v>57</v>
      </c>
    </row>
    <row r="171" spans="1:32" x14ac:dyDescent="0.3">
      <c r="A171" s="4">
        <v>198</v>
      </c>
      <c r="B171" s="5" t="s">
        <v>43</v>
      </c>
      <c r="C171" t="s">
        <v>2394</v>
      </c>
      <c r="D171" t="s">
        <v>2395</v>
      </c>
      <c r="E171" t="s">
        <v>2396</v>
      </c>
      <c r="F171" t="s">
        <v>2397</v>
      </c>
      <c r="G171" s="1"/>
      <c r="H171">
        <v>2022</v>
      </c>
      <c r="I171" t="s">
        <v>1019</v>
      </c>
      <c r="J171">
        <v>99</v>
      </c>
      <c r="K171">
        <v>1</v>
      </c>
      <c r="L171" t="s">
        <v>2891</v>
      </c>
      <c r="M171" t="s">
        <v>2398</v>
      </c>
      <c r="N171" t="s">
        <v>2399</v>
      </c>
      <c r="O171" t="s">
        <v>2830</v>
      </c>
      <c r="P171" t="s">
        <v>2400</v>
      </c>
      <c r="Q171" t="s">
        <v>2401</v>
      </c>
      <c r="R171" t="s">
        <v>2402</v>
      </c>
      <c r="S171" t="s">
        <v>2403</v>
      </c>
      <c r="T171" t="s">
        <v>2404</v>
      </c>
      <c r="U171" t="s">
        <v>2830</v>
      </c>
      <c r="V171" t="s">
        <v>2830</v>
      </c>
      <c r="W171" t="s">
        <v>2830</v>
      </c>
      <c r="AA171" t="s">
        <v>43</v>
      </c>
      <c r="AB171" s="1">
        <v>44859</v>
      </c>
      <c r="AC171" t="s">
        <v>2830</v>
      </c>
      <c r="AD171" t="s">
        <v>2830</v>
      </c>
      <c r="AE171" t="s">
        <v>43</v>
      </c>
      <c r="AF171" t="s">
        <v>1026</v>
      </c>
    </row>
    <row r="172" spans="1:32" x14ac:dyDescent="0.3">
      <c r="A172" s="3">
        <v>199</v>
      </c>
      <c r="B172" s="3" t="s">
        <v>43</v>
      </c>
      <c r="C172" t="s">
        <v>2405</v>
      </c>
      <c r="D172" t="s">
        <v>2406</v>
      </c>
      <c r="E172" t="s">
        <v>2407</v>
      </c>
      <c r="F172" t="s">
        <v>146</v>
      </c>
      <c r="G172" s="1">
        <v>44544</v>
      </c>
      <c r="H172">
        <v>2021</v>
      </c>
      <c r="I172" t="s">
        <v>2839</v>
      </c>
      <c r="K172">
        <v>162122</v>
      </c>
      <c r="L172" t="s">
        <v>2987</v>
      </c>
      <c r="M172" t="s">
        <v>2408</v>
      </c>
      <c r="N172" t="s">
        <v>148</v>
      </c>
      <c r="O172" t="s">
        <v>2830</v>
      </c>
      <c r="P172" t="s">
        <v>2409</v>
      </c>
      <c r="Q172" t="s">
        <v>2410</v>
      </c>
      <c r="R172" t="s">
        <v>2411</v>
      </c>
      <c r="S172" t="s">
        <v>2412</v>
      </c>
      <c r="T172" t="s">
        <v>2413</v>
      </c>
      <c r="U172" t="s">
        <v>2414</v>
      </c>
      <c r="V172" t="s">
        <v>2415</v>
      </c>
      <c r="W172" t="s">
        <v>2830</v>
      </c>
      <c r="X172">
        <v>4</v>
      </c>
      <c r="Z172">
        <v>52</v>
      </c>
      <c r="AA172" t="s">
        <v>156</v>
      </c>
      <c r="AB172" s="1">
        <v>44533</v>
      </c>
      <c r="AC172" t="s">
        <v>2830</v>
      </c>
      <c r="AD172" t="s">
        <v>2830</v>
      </c>
      <c r="AE172" t="s">
        <v>43</v>
      </c>
      <c r="AF172" t="s">
        <v>44</v>
      </c>
    </row>
    <row r="173" spans="1:32" x14ac:dyDescent="0.3">
      <c r="A173" s="4">
        <v>202</v>
      </c>
      <c r="B173" s="5" t="s">
        <v>43</v>
      </c>
      <c r="C173" t="s">
        <v>2440</v>
      </c>
      <c r="D173" t="s">
        <v>2441</v>
      </c>
      <c r="E173" t="s">
        <v>2442</v>
      </c>
      <c r="F173" t="s">
        <v>2443</v>
      </c>
      <c r="G173" s="1">
        <v>41274</v>
      </c>
      <c r="H173">
        <v>2012</v>
      </c>
      <c r="I173" t="s">
        <v>2830</v>
      </c>
      <c r="K173">
        <v>2118</v>
      </c>
      <c r="L173" t="s">
        <v>2989</v>
      </c>
      <c r="M173" t="s">
        <v>2444</v>
      </c>
      <c r="N173" t="s">
        <v>2830</v>
      </c>
      <c r="O173" t="s">
        <v>2445</v>
      </c>
      <c r="P173" t="s">
        <v>2446</v>
      </c>
      <c r="Q173" t="s">
        <v>2830</v>
      </c>
      <c r="R173" t="s">
        <v>2447</v>
      </c>
      <c r="S173" t="s">
        <v>2448</v>
      </c>
      <c r="T173" t="s">
        <v>2449</v>
      </c>
      <c r="U173" t="s">
        <v>2450</v>
      </c>
      <c r="V173" t="s">
        <v>2451</v>
      </c>
      <c r="W173" t="s">
        <v>2830</v>
      </c>
      <c r="X173">
        <v>1</v>
      </c>
      <c r="Z173">
        <v>8</v>
      </c>
      <c r="AA173" t="s">
        <v>43</v>
      </c>
      <c r="AB173" s="1">
        <v>41274</v>
      </c>
      <c r="AC173" t="s">
        <v>2830</v>
      </c>
      <c r="AD173" t="s">
        <v>2830</v>
      </c>
      <c r="AE173" t="s">
        <v>43</v>
      </c>
      <c r="AF173" t="s">
        <v>57</v>
      </c>
    </row>
    <row r="174" spans="1:32" x14ac:dyDescent="0.3">
      <c r="A174" s="4">
        <v>204</v>
      </c>
      <c r="B174" s="5" t="s">
        <v>43</v>
      </c>
      <c r="C174" t="s">
        <v>2463</v>
      </c>
      <c r="D174" t="s">
        <v>2464</v>
      </c>
      <c r="E174" t="s">
        <v>2465</v>
      </c>
      <c r="F174" t="s">
        <v>2466</v>
      </c>
      <c r="G174" s="1">
        <v>44775</v>
      </c>
      <c r="H174">
        <v>2022</v>
      </c>
      <c r="I174" t="s">
        <v>2830</v>
      </c>
      <c r="K174">
        <v>2549</v>
      </c>
      <c r="L174" t="s">
        <v>2990</v>
      </c>
      <c r="M174" t="s">
        <v>2467</v>
      </c>
      <c r="N174" t="s">
        <v>2468</v>
      </c>
      <c r="O174" t="s">
        <v>2469</v>
      </c>
      <c r="P174" t="s">
        <v>2470</v>
      </c>
      <c r="Q174" t="s">
        <v>2471</v>
      </c>
      <c r="R174" t="s">
        <v>2472</v>
      </c>
      <c r="S174" t="s">
        <v>2473</v>
      </c>
      <c r="T174" t="s">
        <v>2474</v>
      </c>
      <c r="U174" t="s">
        <v>2475</v>
      </c>
      <c r="V174" t="s">
        <v>2476</v>
      </c>
      <c r="W174" t="s">
        <v>2830</v>
      </c>
      <c r="Z174">
        <v>47</v>
      </c>
      <c r="AA174" t="s">
        <v>43</v>
      </c>
      <c r="AB174" s="1">
        <v>44775</v>
      </c>
      <c r="AC174" t="s">
        <v>2830</v>
      </c>
      <c r="AD174" t="s">
        <v>2830</v>
      </c>
      <c r="AE174" t="s">
        <v>43</v>
      </c>
      <c r="AF174" t="s">
        <v>57</v>
      </c>
    </row>
    <row r="175" spans="1:32" x14ac:dyDescent="0.3">
      <c r="A175" s="4">
        <v>206</v>
      </c>
      <c r="B175" s="5" t="s">
        <v>43</v>
      </c>
      <c r="C175" t="s">
        <v>2489</v>
      </c>
      <c r="D175" t="s">
        <v>2490</v>
      </c>
      <c r="E175" t="s">
        <v>2491</v>
      </c>
      <c r="F175" t="s">
        <v>304</v>
      </c>
      <c r="G175" s="1">
        <v>44357</v>
      </c>
      <c r="H175">
        <v>2021</v>
      </c>
      <c r="I175" t="s">
        <v>2845</v>
      </c>
      <c r="J175">
        <v>2</v>
      </c>
      <c r="K175">
        <v>1913</v>
      </c>
      <c r="L175" t="s">
        <v>2991</v>
      </c>
      <c r="M175" t="s">
        <v>2492</v>
      </c>
      <c r="N175" t="s">
        <v>306</v>
      </c>
      <c r="O175" t="s">
        <v>2830</v>
      </c>
      <c r="P175" t="s">
        <v>2493</v>
      </c>
      <c r="Q175" t="s">
        <v>2494</v>
      </c>
      <c r="R175" t="s">
        <v>2495</v>
      </c>
      <c r="S175" t="s">
        <v>2496</v>
      </c>
      <c r="T175" t="s">
        <v>2497</v>
      </c>
      <c r="U175" t="s">
        <v>2498</v>
      </c>
      <c r="V175" t="s">
        <v>2499</v>
      </c>
      <c r="W175" t="s">
        <v>2830</v>
      </c>
      <c r="X175">
        <v>17</v>
      </c>
      <c r="Z175">
        <v>59</v>
      </c>
      <c r="AA175" t="s">
        <v>43</v>
      </c>
      <c r="AB175" s="1">
        <v>44153</v>
      </c>
      <c r="AC175" t="s">
        <v>2830</v>
      </c>
      <c r="AD175" t="s">
        <v>2830</v>
      </c>
      <c r="AE175" t="s">
        <v>43</v>
      </c>
      <c r="AF175" t="s">
        <v>44</v>
      </c>
    </row>
    <row r="176" spans="1:32" x14ac:dyDescent="0.3">
      <c r="A176" s="3">
        <v>207</v>
      </c>
      <c r="B176" s="3" t="s">
        <v>43</v>
      </c>
      <c r="C176" t="s">
        <v>2500</v>
      </c>
      <c r="D176" t="s">
        <v>2501</v>
      </c>
      <c r="E176" t="s">
        <v>2502</v>
      </c>
      <c r="F176" t="s">
        <v>2503</v>
      </c>
      <c r="G176" s="1">
        <v>41204</v>
      </c>
      <c r="H176">
        <v>2012</v>
      </c>
      <c r="I176" t="s">
        <v>2830</v>
      </c>
      <c r="K176">
        <v>352</v>
      </c>
      <c r="L176" t="s">
        <v>2992</v>
      </c>
      <c r="M176" t="s">
        <v>2504</v>
      </c>
      <c r="N176" t="s">
        <v>1536</v>
      </c>
      <c r="O176" t="s">
        <v>2505</v>
      </c>
      <c r="P176" t="s">
        <v>2506</v>
      </c>
      <c r="Q176" t="s">
        <v>2830</v>
      </c>
      <c r="R176" t="s">
        <v>2507</v>
      </c>
      <c r="S176" t="s">
        <v>2508</v>
      </c>
      <c r="T176" t="s">
        <v>2509</v>
      </c>
      <c r="U176" t="s">
        <v>2510</v>
      </c>
      <c r="V176" t="s">
        <v>2511</v>
      </c>
      <c r="W176" t="s">
        <v>2830</v>
      </c>
      <c r="Y176">
        <v>1</v>
      </c>
      <c r="Z176">
        <v>1</v>
      </c>
      <c r="AA176" t="s">
        <v>43</v>
      </c>
      <c r="AB176" s="1">
        <v>41204</v>
      </c>
      <c r="AC176" t="s">
        <v>2830</v>
      </c>
      <c r="AD176" t="s">
        <v>2830</v>
      </c>
      <c r="AE176" t="s">
        <v>43</v>
      </c>
      <c r="AF176" t="s">
        <v>57</v>
      </c>
    </row>
    <row r="177" spans="1:32" x14ac:dyDescent="0.3">
      <c r="A177" s="4">
        <v>208</v>
      </c>
      <c r="B177" s="5" t="s">
        <v>43</v>
      </c>
      <c r="C177" t="s">
        <v>2512</v>
      </c>
      <c r="D177" t="s">
        <v>2513</v>
      </c>
      <c r="E177" t="s">
        <v>2514</v>
      </c>
      <c r="F177" t="s">
        <v>2515</v>
      </c>
      <c r="G177" s="1">
        <v>44853</v>
      </c>
      <c r="H177">
        <v>2022</v>
      </c>
      <c r="I177" t="s">
        <v>2830</v>
      </c>
      <c r="K177">
        <v>153</v>
      </c>
      <c r="L177" t="s">
        <v>2993</v>
      </c>
      <c r="M177" t="s">
        <v>2516</v>
      </c>
      <c r="N177" t="s">
        <v>2517</v>
      </c>
      <c r="O177" t="s">
        <v>2518</v>
      </c>
      <c r="P177" t="s">
        <v>2519</v>
      </c>
      <c r="Q177" t="s">
        <v>2520</v>
      </c>
      <c r="R177" t="s">
        <v>2521</v>
      </c>
      <c r="S177" t="s">
        <v>2522</v>
      </c>
      <c r="T177" t="s">
        <v>2523</v>
      </c>
      <c r="U177" t="s">
        <v>2524</v>
      </c>
      <c r="V177" t="s">
        <v>2525</v>
      </c>
      <c r="W177" t="s">
        <v>2830</v>
      </c>
      <c r="Z177">
        <v>47</v>
      </c>
      <c r="AA177" t="s">
        <v>43</v>
      </c>
      <c r="AB177" s="1">
        <v>44853</v>
      </c>
      <c r="AC177" t="s">
        <v>2830</v>
      </c>
      <c r="AD177" t="s">
        <v>2830</v>
      </c>
      <c r="AE177" t="s">
        <v>43</v>
      </c>
      <c r="AF177" t="s">
        <v>57</v>
      </c>
    </row>
    <row r="178" spans="1:32" x14ac:dyDescent="0.3">
      <c r="A178" s="3">
        <v>209</v>
      </c>
      <c r="B178" s="3" t="s">
        <v>43</v>
      </c>
      <c r="C178" t="s">
        <v>2526</v>
      </c>
      <c r="D178" t="s">
        <v>2527</v>
      </c>
      <c r="E178" t="s">
        <v>2528</v>
      </c>
      <c r="F178" t="s">
        <v>1018</v>
      </c>
      <c r="G178" s="1">
        <v>44907</v>
      </c>
      <c r="H178">
        <v>2022</v>
      </c>
      <c r="I178" t="s">
        <v>2897</v>
      </c>
      <c r="J178">
        <v>12</v>
      </c>
      <c r="K178">
        <v>4857</v>
      </c>
      <c r="L178" t="s">
        <v>2994</v>
      </c>
      <c r="M178" t="s">
        <v>2529</v>
      </c>
      <c r="N178" t="s">
        <v>1021</v>
      </c>
      <c r="O178" t="s">
        <v>2830</v>
      </c>
      <c r="P178" t="s">
        <v>2530</v>
      </c>
      <c r="Q178" t="s">
        <v>2531</v>
      </c>
      <c r="R178" t="s">
        <v>2532</v>
      </c>
      <c r="S178" t="s">
        <v>2533</v>
      </c>
      <c r="T178" t="s">
        <v>2534</v>
      </c>
      <c r="U178" t="s">
        <v>2535</v>
      </c>
      <c r="V178" t="s">
        <v>2536</v>
      </c>
      <c r="W178" t="s">
        <v>2830</v>
      </c>
      <c r="Z178">
        <v>44</v>
      </c>
      <c r="AA178" t="s">
        <v>43</v>
      </c>
      <c r="AB178" s="1">
        <v>44517</v>
      </c>
      <c r="AC178" t="s">
        <v>2830</v>
      </c>
      <c r="AD178" t="s">
        <v>2830</v>
      </c>
      <c r="AE178" t="s">
        <v>43</v>
      </c>
      <c r="AF178" t="s">
        <v>44</v>
      </c>
    </row>
    <row r="179" spans="1:32" x14ac:dyDescent="0.3">
      <c r="A179" s="4">
        <v>210</v>
      </c>
      <c r="B179" s="5" t="s">
        <v>43</v>
      </c>
      <c r="C179" t="s">
        <v>2537</v>
      </c>
      <c r="D179" t="s">
        <v>2538</v>
      </c>
      <c r="E179" t="s">
        <v>2539</v>
      </c>
      <c r="F179" t="s">
        <v>2540</v>
      </c>
      <c r="G179" s="1">
        <v>44322</v>
      </c>
      <c r="H179">
        <v>2021</v>
      </c>
      <c r="I179" t="s">
        <v>2830</v>
      </c>
      <c r="K179">
        <v>214</v>
      </c>
      <c r="L179" t="s">
        <v>2872</v>
      </c>
      <c r="M179" t="s">
        <v>2541</v>
      </c>
      <c r="N179" t="s">
        <v>2542</v>
      </c>
      <c r="O179" t="s">
        <v>2543</v>
      </c>
      <c r="P179" t="s">
        <v>2544</v>
      </c>
      <c r="Q179" t="s">
        <v>2830</v>
      </c>
      <c r="R179" t="s">
        <v>2545</v>
      </c>
      <c r="S179" t="s">
        <v>2546</v>
      </c>
      <c r="T179" t="s">
        <v>2547</v>
      </c>
      <c r="U179" t="s">
        <v>2548</v>
      </c>
      <c r="V179" t="s">
        <v>2549</v>
      </c>
      <c r="W179" t="s">
        <v>2830</v>
      </c>
      <c r="Z179">
        <v>13</v>
      </c>
      <c r="AA179" t="s">
        <v>43</v>
      </c>
      <c r="AB179" s="1">
        <v>44322</v>
      </c>
      <c r="AC179" t="s">
        <v>2830</v>
      </c>
      <c r="AD179" t="s">
        <v>2830</v>
      </c>
      <c r="AE179" t="s">
        <v>43</v>
      </c>
      <c r="AF179" t="s">
        <v>57</v>
      </c>
    </row>
    <row r="180" spans="1:32" x14ac:dyDescent="0.3">
      <c r="A180" s="3">
        <v>211</v>
      </c>
      <c r="B180" s="3" t="s">
        <v>43</v>
      </c>
      <c r="C180" t="s">
        <v>2550</v>
      </c>
      <c r="D180" t="s">
        <v>2551</v>
      </c>
      <c r="E180" t="s">
        <v>2552</v>
      </c>
      <c r="F180" t="s">
        <v>2553</v>
      </c>
      <c r="G180" s="1">
        <v>44523</v>
      </c>
      <c r="H180">
        <v>2021</v>
      </c>
      <c r="I180" t="s">
        <v>2830</v>
      </c>
      <c r="K180">
        <v>1</v>
      </c>
      <c r="L180" t="s">
        <v>2876</v>
      </c>
      <c r="M180" t="s">
        <v>2554</v>
      </c>
      <c r="N180" t="s">
        <v>2830</v>
      </c>
      <c r="O180" t="s">
        <v>2555</v>
      </c>
      <c r="P180" t="s">
        <v>2556</v>
      </c>
      <c r="Q180" t="s">
        <v>2557</v>
      </c>
      <c r="R180" t="s">
        <v>2558</v>
      </c>
      <c r="S180" t="s">
        <v>2559</v>
      </c>
      <c r="T180" t="s">
        <v>2560</v>
      </c>
      <c r="U180" t="s">
        <v>2561</v>
      </c>
      <c r="V180" t="s">
        <v>2562</v>
      </c>
      <c r="W180" t="s">
        <v>2830</v>
      </c>
      <c r="Z180">
        <v>23</v>
      </c>
      <c r="AA180" t="s">
        <v>43</v>
      </c>
      <c r="AB180" s="1">
        <v>44523</v>
      </c>
      <c r="AC180" t="s">
        <v>2830</v>
      </c>
      <c r="AD180" t="s">
        <v>2830</v>
      </c>
      <c r="AE180" t="s">
        <v>43</v>
      </c>
      <c r="AF180" t="s">
        <v>57</v>
      </c>
    </row>
    <row r="181" spans="1:32" x14ac:dyDescent="0.3">
      <c r="A181" s="4">
        <v>212</v>
      </c>
      <c r="B181" s="5" t="s">
        <v>43</v>
      </c>
      <c r="C181" t="s">
        <v>2563</v>
      </c>
      <c r="D181" t="s">
        <v>2564</v>
      </c>
      <c r="E181" t="s">
        <v>2565</v>
      </c>
      <c r="F181" t="s">
        <v>2566</v>
      </c>
      <c r="G181" s="1">
        <v>42187</v>
      </c>
      <c r="H181">
        <v>2015</v>
      </c>
      <c r="I181" t="s">
        <v>2830</v>
      </c>
      <c r="K181">
        <v>1</v>
      </c>
      <c r="L181" t="s">
        <v>2891</v>
      </c>
      <c r="M181" t="s">
        <v>2567</v>
      </c>
      <c r="N181" t="s">
        <v>2568</v>
      </c>
      <c r="O181" t="s">
        <v>2569</v>
      </c>
      <c r="P181" t="s">
        <v>2570</v>
      </c>
      <c r="Q181" t="s">
        <v>2830</v>
      </c>
      <c r="R181" t="s">
        <v>2571</v>
      </c>
      <c r="S181" t="s">
        <v>2830</v>
      </c>
      <c r="T181" t="s">
        <v>2572</v>
      </c>
      <c r="U181" t="s">
        <v>2573</v>
      </c>
      <c r="V181" t="s">
        <v>2574</v>
      </c>
      <c r="W181" t="s">
        <v>2830</v>
      </c>
      <c r="AA181" t="s">
        <v>43</v>
      </c>
      <c r="AB181" s="1">
        <v>42187</v>
      </c>
      <c r="AC181" t="s">
        <v>2830</v>
      </c>
      <c r="AD181" t="s">
        <v>2830</v>
      </c>
      <c r="AE181" t="s">
        <v>43</v>
      </c>
      <c r="AF181" t="s">
        <v>57</v>
      </c>
    </row>
    <row r="182" spans="1:32" x14ac:dyDescent="0.3">
      <c r="A182" s="3">
        <v>213</v>
      </c>
      <c r="B182" s="3" t="s">
        <v>43</v>
      </c>
      <c r="C182" t="s">
        <v>2575</v>
      </c>
      <c r="D182" t="s">
        <v>2576</v>
      </c>
      <c r="E182" t="s">
        <v>2577</v>
      </c>
      <c r="F182" t="s">
        <v>2578</v>
      </c>
      <c r="G182" s="1">
        <v>44204</v>
      </c>
      <c r="H182">
        <v>2020</v>
      </c>
      <c r="I182" t="s">
        <v>2830</v>
      </c>
      <c r="K182">
        <v>202</v>
      </c>
      <c r="L182" t="s">
        <v>2995</v>
      </c>
      <c r="M182" t="s">
        <v>2579</v>
      </c>
      <c r="N182" t="s">
        <v>2580</v>
      </c>
      <c r="O182" t="s">
        <v>2581</v>
      </c>
      <c r="P182" t="s">
        <v>2582</v>
      </c>
      <c r="Q182" t="s">
        <v>2830</v>
      </c>
      <c r="R182" t="s">
        <v>2583</v>
      </c>
      <c r="S182" t="s">
        <v>2830</v>
      </c>
      <c r="T182" t="s">
        <v>2584</v>
      </c>
      <c r="U182" t="s">
        <v>2585</v>
      </c>
      <c r="V182" t="s">
        <v>2586</v>
      </c>
      <c r="W182" t="s">
        <v>2830</v>
      </c>
      <c r="X182">
        <v>2</v>
      </c>
      <c r="Z182">
        <v>13</v>
      </c>
      <c r="AA182" t="s">
        <v>43</v>
      </c>
      <c r="AB182" s="1">
        <v>44204</v>
      </c>
      <c r="AC182" t="s">
        <v>2830</v>
      </c>
      <c r="AD182" t="s">
        <v>2830</v>
      </c>
      <c r="AE182" t="s">
        <v>43</v>
      </c>
      <c r="AF182" t="s">
        <v>57</v>
      </c>
    </row>
    <row r="183" spans="1:32" x14ac:dyDescent="0.3">
      <c r="A183" s="4">
        <v>214</v>
      </c>
      <c r="B183" s="5" t="s">
        <v>43</v>
      </c>
      <c r="C183" t="s">
        <v>2587</v>
      </c>
      <c r="D183" t="s">
        <v>2588</v>
      </c>
      <c r="E183" t="s">
        <v>2589</v>
      </c>
      <c r="F183" t="s">
        <v>2590</v>
      </c>
      <c r="G183" s="1">
        <v>43836</v>
      </c>
      <c r="H183">
        <v>2019</v>
      </c>
      <c r="I183" t="s">
        <v>2830</v>
      </c>
      <c r="K183">
        <v>769</v>
      </c>
      <c r="L183" t="s">
        <v>2996</v>
      </c>
      <c r="M183" t="s">
        <v>2591</v>
      </c>
      <c r="N183" t="s">
        <v>2592</v>
      </c>
      <c r="O183" t="s">
        <v>2593</v>
      </c>
      <c r="P183" t="s">
        <v>2594</v>
      </c>
      <c r="Q183" t="s">
        <v>2830</v>
      </c>
      <c r="R183" t="s">
        <v>2595</v>
      </c>
      <c r="S183" t="s">
        <v>2596</v>
      </c>
      <c r="T183" t="s">
        <v>2597</v>
      </c>
      <c r="U183" t="s">
        <v>2598</v>
      </c>
      <c r="V183" t="s">
        <v>2599</v>
      </c>
      <c r="W183" t="s">
        <v>2830</v>
      </c>
      <c r="Z183">
        <v>70</v>
      </c>
      <c r="AA183" t="s">
        <v>43</v>
      </c>
      <c r="AB183" s="1">
        <v>43836</v>
      </c>
      <c r="AC183" t="s">
        <v>2830</v>
      </c>
      <c r="AD183" t="s">
        <v>2830</v>
      </c>
      <c r="AE183" t="s">
        <v>43</v>
      </c>
      <c r="AF183" t="s">
        <v>57</v>
      </c>
    </row>
    <row r="184" spans="1:32" x14ac:dyDescent="0.3">
      <c r="A184" s="3">
        <v>215</v>
      </c>
      <c r="B184" s="3" t="s">
        <v>43</v>
      </c>
      <c r="C184" t="s">
        <v>2600</v>
      </c>
      <c r="D184" t="s">
        <v>2601</v>
      </c>
      <c r="E184" t="s">
        <v>2602</v>
      </c>
      <c r="F184" t="s">
        <v>2603</v>
      </c>
      <c r="G184" s="1">
        <v>43797</v>
      </c>
      <c r="H184">
        <v>2019</v>
      </c>
      <c r="I184" t="s">
        <v>2830</v>
      </c>
      <c r="K184">
        <v>63</v>
      </c>
      <c r="L184" t="s">
        <v>2997</v>
      </c>
      <c r="M184" t="s">
        <v>2604</v>
      </c>
      <c r="N184" t="s">
        <v>332</v>
      </c>
      <c r="O184" t="s">
        <v>2605</v>
      </c>
      <c r="P184" t="s">
        <v>2606</v>
      </c>
      <c r="Q184" t="s">
        <v>2830</v>
      </c>
      <c r="R184" t="s">
        <v>2607</v>
      </c>
      <c r="S184" t="s">
        <v>2830</v>
      </c>
      <c r="T184" t="s">
        <v>2608</v>
      </c>
      <c r="U184" t="s">
        <v>2609</v>
      </c>
      <c r="V184" t="s">
        <v>2610</v>
      </c>
      <c r="W184" t="s">
        <v>2830</v>
      </c>
      <c r="X184">
        <v>4</v>
      </c>
      <c r="Z184">
        <v>22</v>
      </c>
      <c r="AA184" t="s">
        <v>43</v>
      </c>
      <c r="AB184" s="1">
        <v>43797</v>
      </c>
      <c r="AC184" t="s">
        <v>2830</v>
      </c>
      <c r="AD184" t="s">
        <v>2830</v>
      </c>
      <c r="AE184" t="s">
        <v>43</v>
      </c>
      <c r="AF184" t="s">
        <v>57</v>
      </c>
    </row>
    <row r="185" spans="1:32" x14ac:dyDescent="0.3">
      <c r="A185" s="3">
        <v>217</v>
      </c>
      <c r="B185" s="3" t="s">
        <v>43</v>
      </c>
      <c r="C185" t="s">
        <v>2623</v>
      </c>
      <c r="D185" t="s">
        <v>2624</v>
      </c>
      <c r="E185" t="s">
        <v>2625</v>
      </c>
      <c r="F185" t="s">
        <v>2626</v>
      </c>
      <c r="G185" s="1">
        <v>43803</v>
      </c>
      <c r="H185">
        <v>2020</v>
      </c>
      <c r="I185" t="s">
        <v>2839</v>
      </c>
      <c r="J185">
        <v>1</v>
      </c>
      <c r="K185">
        <v>88</v>
      </c>
      <c r="L185" t="s">
        <v>2998</v>
      </c>
      <c r="M185" t="s">
        <v>2627</v>
      </c>
      <c r="N185" t="s">
        <v>2628</v>
      </c>
      <c r="O185" t="s">
        <v>2830</v>
      </c>
      <c r="P185" t="s">
        <v>2629</v>
      </c>
      <c r="Q185" t="s">
        <v>2830</v>
      </c>
      <c r="R185" t="s">
        <v>2630</v>
      </c>
      <c r="S185" t="s">
        <v>2830</v>
      </c>
      <c r="T185" t="s">
        <v>2631</v>
      </c>
      <c r="U185" t="s">
        <v>2632</v>
      </c>
      <c r="V185" t="s">
        <v>2633</v>
      </c>
      <c r="W185" t="s">
        <v>2830</v>
      </c>
      <c r="X185">
        <v>50</v>
      </c>
      <c r="Z185">
        <v>15</v>
      </c>
      <c r="AA185" t="s">
        <v>43</v>
      </c>
      <c r="AB185" s="1">
        <v>43803</v>
      </c>
      <c r="AC185" t="s">
        <v>2830</v>
      </c>
      <c r="AD185" t="s">
        <v>2830</v>
      </c>
      <c r="AE185" t="s">
        <v>43</v>
      </c>
      <c r="AF185" t="s">
        <v>1838</v>
      </c>
    </row>
    <row r="186" spans="1:32" x14ac:dyDescent="0.3">
      <c r="A186" s="4">
        <v>218</v>
      </c>
      <c r="B186" s="5" t="s">
        <v>43</v>
      </c>
      <c r="C186" t="s">
        <v>2634</v>
      </c>
      <c r="D186" t="s">
        <v>2635</v>
      </c>
      <c r="E186" t="s">
        <v>2636</v>
      </c>
      <c r="F186" t="s">
        <v>2637</v>
      </c>
      <c r="G186" s="1">
        <v>44118</v>
      </c>
      <c r="H186">
        <v>2020</v>
      </c>
      <c r="I186" t="s">
        <v>2830</v>
      </c>
      <c r="K186">
        <v>119</v>
      </c>
      <c r="L186" t="s">
        <v>2999</v>
      </c>
      <c r="M186" t="s">
        <v>2638</v>
      </c>
      <c r="N186" t="s">
        <v>2830</v>
      </c>
      <c r="O186" t="s">
        <v>2639</v>
      </c>
      <c r="P186" t="s">
        <v>2640</v>
      </c>
      <c r="Q186" t="s">
        <v>2830</v>
      </c>
      <c r="R186" t="s">
        <v>2641</v>
      </c>
      <c r="S186" t="s">
        <v>2830</v>
      </c>
      <c r="T186" t="s">
        <v>2642</v>
      </c>
      <c r="U186" t="s">
        <v>2643</v>
      </c>
      <c r="V186" t="s">
        <v>2644</v>
      </c>
      <c r="W186" t="s">
        <v>2830</v>
      </c>
      <c r="X186">
        <v>2</v>
      </c>
      <c r="Z186">
        <v>18</v>
      </c>
      <c r="AA186" t="s">
        <v>2830</v>
      </c>
      <c r="AB186" s="1">
        <v>44118</v>
      </c>
      <c r="AC186" t="s">
        <v>2830</v>
      </c>
      <c r="AD186" t="s">
        <v>2830</v>
      </c>
      <c r="AE186" t="s">
        <v>43</v>
      </c>
      <c r="AF186" t="s">
        <v>57</v>
      </c>
    </row>
    <row r="187" spans="1:32" x14ac:dyDescent="0.3">
      <c r="A187" s="3">
        <v>219</v>
      </c>
      <c r="B187" s="3" t="s">
        <v>43</v>
      </c>
      <c r="C187" t="s">
        <v>2645</v>
      </c>
      <c r="D187" t="s">
        <v>2646</v>
      </c>
      <c r="E187" t="s">
        <v>2647</v>
      </c>
      <c r="F187" t="s">
        <v>2648</v>
      </c>
      <c r="G187" s="1">
        <v>44740</v>
      </c>
      <c r="H187">
        <v>2022</v>
      </c>
      <c r="I187" t="s">
        <v>2956</v>
      </c>
      <c r="J187">
        <v>7</v>
      </c>
      <c r="K187">
        <v>926</v>
      </c>
      <c r="L187" t="s">
        <v>2984</v>
      </c>
      <c r="M187" t="s">
        <v>2649</v>
      </c>
      <c r="N187" t="s">
        <v>2650</v>
      </c>
      <c r="O187" t="s">
        <v>2830</v>
      </c>
      <c r="P187" t="s">
        <v>2651</v>
      </c>
      <c r="Q187" t="s">
        <v>2652</v>
      </c>
      <c r="R187" t="s">
        <v>2653</v>
      </c>
      <c r="S187" t="s">
        <v>2654</v>
      </c>
      <c r="T187" t="s">
        <v>2655</v>
      </c>
      <c r="U187" t="s">
        <v>2656</v>
      </c>
      <c r="V187" t="s">
        <v>2657</v>
      </c>
      <c r="W187" t="s">
        <v>2830</v>
      </c>
      <c r="X187">
        <v>2</v>
      </c>
      <c r="Z187">
        <v>57</v>
      </c>
      <c r="AA187" t="s">
        <v>43</v>
      </c>
      <c r="AB187" s="1">
        <v>44693</v>
      </c>
      <c r="AC187" t="s">
        <v>2830</v>
      </c>
      <c r="AD187" t="s">
        <v>2830</v>
      </c>
      <c r="AE187" t="s">
        <v>43</v>
      </c>
      <c r="AF187" t="s">
        <v>44</v>
      </c>
    </row>
    <row r="188" spans="1:32" x14ac:dyDescent="0.3">
      <c r="A188" s="3">
        <v>221</v>
      </c>
      <c r="B188" s="3" t="s">
        <v>43</v>
      </c>
      <c r="C188" t="s">
        <v>2670</v>
      </c>
      <c r="D188" t="s">
        <v>2671</v>
      </c>
      <c r="E188" t="s">
        <v>2672</v>
      </c>
      <c r="F188" t="s">
        <v>2673</v>
      </c>
      <c r="G188" s="1">
        <v>43647</v>
      </c>
      <c r="H188">
        <v>2019</v>
      </c>
      <c r="I188" t="s">
        <v>2973</v>
      </c>
      <c r="J188">
        <v>11</v>
      </c>
      <c r="K188">
        <v>8782</v>
      </c>
      <c r="L188" t="s">
        <v>3001</v>
      </c>
      <c r="M188" t="s">
        <v>2674</v>
      </c>
      <c r="N188" t="s">
        <v>2675</v>
      </c>
      <c r="O188" t="s">
        <v>2830</v>
      </c>
      <c r="P188" t="s">
        <v>2676</v>
      </c>
      <c r="Q188" t="s">
        <v>2830</v>
      </c>
      <c r="R188" t="s">
        <v>2677</v>
      </c>
      <c r="S188" t="s">
        <v>2678</v>
      </c>
      <c r="T188" t="s">
        <v>2679</v>
      </c>
      <c r="U188" t="s">
        <v>2680</v>
      </c>
      <c r="V188" t="s">
        <v>2681</v>
      </c>
      <c r="W188" t="s">
        <v>2830</v>
      </c>
      <c r="X188">
        <v>22</v>
      </c>
      <c r="Z188">
        <v>46</v>
      </c>
      <c r="AA188" t="s">
        <v>43</v>
      </c>
      <c r="AB188" s="1">
        <v>43468</v>
      </c>
      <c r="AC188" t="s">
        <v>2830</v>
      </c>
      <c r="AD188" t="s">
        <v>2830</v>
      </c>
      <c r="AE188" t="s">
        <v>43</v>
      </c>
      <c r="AF188" t="s">
        <v>44</v>
      </c>
    </row>
    <row r="189" spans="1:32" x14ac:dyDescent="0.3">
      <c r="A189" s="4">
        <v>222</v>
      </c>
      <c r="B189" s="5" t="s">
        <v>43</v>
      </c>
      <c r="C189" t="s">
        <v>2682</v>
      </c>
      <c r="D189" t="s">
        <v>2683</v>
      </c>
      <c r="E189" t="s">
        <v>2684</v>
      </c>
      <c r="F189" t="s">
        <v>146</v>
      </c>
      <c r="G189" s="1">
        <v>43802</v>
      </c>
      <c r="H189">
        <v>2019</v>
      </c>
      <c r="I189" t="s">
        <v>2887</v>
      </c>
      <c r="K189">
        <v>169657</v>
      </c>
      <c r="L189" t="s">
        <v>3002</v>
      </c>
      <c r="M189" t="s">
        <v>2685</v>
      </c>
      <c r="N189" t="s">
        <v>148</v>
      </c>
      <c r="O189" t="s">
        <v>2830</v>
      </c>
      <c r="P189" t="s">
        <v>2686</v>
      </c>
      <c r="Q189" t="s">
        <v>2687</v>
      </c>
      <c r="R189" t="s">
        <v>2688</v>
      </c>
      <c r="S189" t="s">
        <v>2689</v>
      </c>
      <c r="T189" t="s">
        <v>2690</v>
      </c>
      <c r="U189" t="s">
        <v>2691</v>
      </c>
      <c r="V189" t="s">
        <v>2692</v>
      </c>
      <c r="W189" t="s">
        <v>2830</v>
      </c>
      <c r="Z189">
        <v>38</v>
      </c>
      <c r="AA189" t="s">
        <v>156</v>
      </c>
      <c r="AB189" s="1">
        <v>43791</v>
      </c>
      <c r="AC189" t="s">
        <v>2830</v>
      </c>
      <c r="AD189" t="s">
        <v>2830</v>
      </c>
      <c r="AE189" t="s">
        <v>43</v>
      </c>
      <c r="AF189" t="s">
        <v>44</v>
      </c>
    </row>
    <row r="190" spans="1:32" x14ac:dyDescent="0.3">
      <c r="A190" s="3">
        <v>223</v>
      </c>
      <c r="B190" s="3" t="s">
        <v>43</v>
      </c>
      <c r="C190" t="s">
        <v>2693</v>
      </c>
      <c r="D190" t="s">
        <v>2694</v>
      </c>
      <c r="E190" t="s">
        <v>2695</v>
      </c>
      <c r="F190" t="s">
        <v>2696</v>
      </c>
      <c r="G190" s="1">
        <v>43087</v>
      </c>
      <c r="H190">
        <v>2017</v>
      </c>
      <c r="I190" t="s">
        <v>2830</v>
      </c>
      <c r="K190">
        <v>1003</v>
      </c>
      <c r="L190" t="s">
        <v>3003</v>
      </c>
      <c r="M190" t="s">
        <v>2697</v>
      </c>
      <c r="N190" t="s">
        <v>616</v>
      </c>
      <c r="O190" t="s">
        <v>2698</v>
      </c>
      <c r="P190" t="s">
        <v>2699</v>
      </c>
      <c r="Q190" t="s">
        <v>2830</v>
      </c>
      <c r="R190" t="s">
        <v>2700</v>
      </c>
      <c r="S190" t="s">
        <v>2701</v>
      </c>
      <c r="T190" t="s">
        <v>2702</v>
      </c>
      <c r="U190" t="s">
        <v>2703</v>
      </c>
      <c r="V190" t="s">
        <v>2704</v>
      </c>
      <c r="W190" t="s">
        <v>2830</v>
      </c>
      <c r="X190">
        <v>5</v>
      </c>
      <c r="Z190">
        <v>16</v>
      </c>
      <c r="AA190" t="s">
        <v>43</v>
      </c>
      <c r="AB190" s="1">
        <v>43087</v>
      </c>
      <c r="AC190" t="s">
        <v>2830</v>
      </c>
      <c r="AD190" t="s">
        <v>2830</v>
      </c>
      <c r="AE190" t="s">
        <v>43</v>
      </c>
      <c r="AF190" t="s">
        <v>57</v>
      </c>
    </row>
    <row r="191" spans="1:32" x14ac:dyDescent="0.3">
      <c r="A191" s="4">
        <v>224</v>
      </c>
      <c r="B191" s="5" t="s">
        <v>43</v>
      </c>
      <c r="C191" t="s">
        <v>2705</v>
      </c>
      <c r="D191" t="s">
        <v>2706</v>
      </c>
      <c r="E191" t="s">
        <v>2707</v>
      </c>
      <c r="F191" t="s">
        <v>2708</v>
      </c>
      <c r="G191" s="1">
        <v>44711</v>
      </c>
      <c r="H191">
        <v>2021</v>
      </c>
      <c r="I191" t="s">
        <v>2830</v>
      </c>
      <c r="K191">
        <v>391</v>
      </c>
      <c r="L191" t="s">
        <v>3004</v>
      </c>
      <c r="M191" t="s">
        <v>2709</v>
      </c>
      <c r="N191" t="s">
        <v>2830</v>
      </c>
      <c r="O191" t="s">
        <v>2710</v>
      </c>
      <c r="P191" t="s">
        <v>2711</v>
      </c>
      <c r="Q191" t="s">
        <v>2712</v>
      </c>
      <c r="R191" t="s">
        <v>2713</v>
      </c>
      <c r="S191" t="s">
        <v>2714</v>
      </c>
      <c r="T191" t="s">
        <v>2715</v>
      </c>
      <c r="U191" t="s">
        <v>2716</v>
      </c>
      <c r="V191" t="s">
        <v>2717</v>
      </c>
      <c r="W191" t="s">
        <v>2830</v>
      </c>
      <c r="Z191">
        <v>32</v>
      </c>
      <c r="AA191" t="s">
        <v>43</v>
      </c>
      <c r="AB191" s="1">
        <v>44711</v>
      </c>
      <c r="AC191" t="s">
        <v>2830</v>
      </c>
      <c r="AD191" t="s">
        <v>2830</v>
      </c>
      <c r="AE191" t="s">
        <v>43</v>
      </c>
      <c r="AF191" t="s">
        <v>57</v>
      </c>
    </row>
    <row r="192" spans="1:32" x14ac:dyDescent="0.3">
      <c r="A192" s="3">
        <v>225</v>
      </c>
      <c r="B192" s="3" t="s">
        <v>43</v>
      </c>
      <c r="C192" t="s">
        <v>2718</v>
      </c>
      <c r="D192" t="s">
        <v>2719</v>
      </c>
      <c r="E192" t="s">
        <v>2720</v>
      </c>
      <c r="F192" t="s">
        <v>2721</v>
      </c>
      <c r="G192" s="1">
        <v>41589</v>
      </c>
      <c r="H192">
        <v>2013</v>
      </c>
      <c r="I192" t="s">
        <v>3005</v>
      </c>
      <c r="J192">
        <v>11</v>
      </c>
      <c r="K192">
        <v>55</v>
      </c>
      <c r="L192" t="s">
        <v>3006</v>
      </c>
      <c r="M192" t="s">
        <v>2722</v>
      </c>
      <c r="N192" t="s">
        <v>2723</v>
      </c>
      <c r="O192" t="s">
        <v>2830</v>
      </c>
      <c r="P192" t="s">
        <v>2724</v>
      </c>
      <c r="Q192" t="s">
        <v>2830</v>
      </c>
      <c r="R192" t="s">
        <v>2725</v>
      </c>
      <c r="S192" t="s">
        <v>2830</v>
      </c>
      <c r="T192" t="s">
        <v>2726</v>
      </c>
      <c r="U192" t="s">
        <v>2727</v>
      </c>
      <c r="V192" t="s">
        <v>2728</v>
      </c>
      <c r="W192" t="s">
        <v>2830</v>
      </c>
      <c r="X192">
        <v>8</v>
      </c>
      <c r="Y192">
        <v>1</v>
      </c>
      <c r="Z192">
        <v>11</v>
      </c>
      <c r="AA192" t="s">
        <v>43</v>
      </c>
      <c r="AB192" s="1">
        <v>41589</v>
      </c>
      <c r="AC192" t="s">
        <v>2830</v>
      </c>
      <c r="AD192" t="s">
        <v>2830</v>
      </c>
      <c r="AE192" t="s">
        <v>43</v>
      </c>
      <c r="AF192" t="s">
        <v>1838</v>
      </c>
    </row>
    <row r="193" spans="1:32" x14ac:dyDescent="0.3">
      <c r="A193" s="4">
        <v>226</v>
      </c>
      <c r="B193" s="5" t="s">
        <v>43</v>
      </c>
      <c r="C193" t="s">
        <v>2729</v>
      </c>
      <c r="D193" t="s">
        <v>2730</v>
      </c>
      <c r="E193" t="s">
        <v>2731</v>
      </c>
      <c r="F193" t="s">
        <v>2732</v>
      </c>
      <c r="G193" s="1">
        <v>43864</v>
      </c>
      <c r="H193">
        <v>2019</v>
      </c>
      <c r="I193" t="s">
        <v>2891</v>
      </c>
      <c r="K193">
        <v>1</v>
      </c>
      <c r="L193" t="s">
        <v>2894</v>
      </c>
      <c r="M193" t="s">
        <v>2733</v>
      </c>
      <c r="N193" t="s">
        <v>2830</v>
      </c>
      <c r="O193" t="s">
        <v>2734</v>
      </c>
      <c r="P193" t="s">
        <v>2735</v>
      </c>
      <c r="Q193" t="s">
        <v>2830</v>
      </c>
      <c r="R193" t="s">
        <v>2736</v>
      </c>
      <c r="S193" t="s">
        <v>2737</v>
      </c>
      <c r="T193" t="s">
        <v>2830</v>
      </c>
      <c r="U193" t="s">
        <v>2738</v>
      </c>
      <c r="V193" t="s">
        <v>2739</v>
      </c>
      <c r="W193" t="s">
        <v>2830</v>
      </c>
      <c r="X193">
        <v>6</v>
      </c>
      <c r="Z193">
        <v>13</v>
      </c>
      <c r="AA193" t="s">
        <v>43</v>
      </c>
      <c r="AB193" s="1">
        <v>43864</v>
      </c>
      <c r="AC193" t="s">
        <v>2830</v>
      </c>
      <c r="AD193" t="s">
        <v>2830</v>
      </c>
      <c r="AE193" t="s">
        <v>43</v>
      </c>
      <c r="AF193" t="s">
        <v>57</v>
      </c>
    </row>
    <row r="194" spans="1:32" x14ac:dyDescent="0.3">
      <c r="A194" s="3">
        <v>227</v>
      </c>
      <c r="B194" s="3" t="s">
        <v>43</v>
      </c>
      <c r="C194" t="s">
        <v>2740</v>
      </c>
      <c r="D194" t="s">
        <v>2741</v>
      </c>
      <c r="E194" t="s">
        <v>2742</v>
      </c>
      <c r="F194" t="s">
        <v>2466</v>
      </c>
      <c r="G194" s="1">
        <v>44775</v>
      </c>
      <c r="H194">
        <v>2022</v>
      </c>
      <c r="I194" t="s">
        <v>2830</v>
      </c>
      <c r="K194">
        <v>2263</v>
      </c>
      <c r="L194" t="s">
        <v>3007</v>
      </c>
      <c r="M194" t="s">
        <v>2743</v>
      </c>
      <c r="N194" t="s">
        <v>2468</v>
      </c>
      <c r="O194" t="s">
        <v>2469</v>
      </c>
      <c r="P194" t="s">
        <v>2744</v>
      </c>
      <c r="Q194" t="s">
        <v>2830</v>
      </c>
      <c r="R194" t="s">
        <v>2745</v>
      </c>
      <c r="S194" t="s">
        <v>2746</v>
      </c>
      <c r="T194" t="s">
        <v>2747</v>
      </c>
      <c r="U194" t="s">
        <v>2748</v>
      </c>
      <c r="V194" t="s">
        <v>2749</v>
      </c>
      <c r="W194" t="s">
        <v>2830</v>
      </c>
      <c r="Z194">
        <v>46</v>
      </c>
      <c r="AA194" t="s">
        <v>43</v>
      </c>
      <c r="AB194" s="1">
        <v>44775</v>
      </c>
      <c r="AC194" t="s">
        <v>2830</v>
      </c>
      <c r="AD194" t="s">
        <v>2830</v>
      </c>
      <c r="AE194" t="s">
        <v>43</v>
      </c>
      <c r="AF194" t="s">
        <v>57</v>
      </c>
    </row>
    <row r="195" spans="1:32" x14ac:dyDescent="0.3">
      <c r="A195" s="4">
        <v>228</v>
      </c>
      <c r="B195" s="5" t="s">
        <v>43</v>
      </c>
      <c r="C195" t="s">
        <v>2750</v>
      </c>
      <c r="D195" t="s">
        <v>2751</v>
      </c>
      <c r="E195" t="s">
        <v>2752</v>
      </c>
      <c r="F195" t="s">
        <v>2753</v>
      </c>
      <c r="G195" s="1">
        <v>43626</v>
      </c>
      <c r="H195">
        <v>2019</v>
      </c>
      <c r="I195" t="s">
        <v>2830</v>
      </c>
      <c r="K195">
        <v>1</v>
      </c>
      <c r="L195" t="s">
        <v>2833</v>
      </c>
      <c r="M195" t="s">
        <v>2754</v>
      </c>
      <c r="N195" t="s">
        <v>2830</v>
      </c>
      <c r="O195" t="s">
        <v>2755</v>
      </c>
      <c r="P195" t="s">
        <v>2756</v>
      </c>
      <c r="Q195" t="s">
        <v>2830</v>
      </c>
      <c r="R195" t="s">
        <v>2757</v>
      </c>
      <c r="S195" t="s">
        <v>2830</v>
      </c>
      <c r="T195" t="s">
        <v>2758</v>
      </c>
      <c r="U195" t="s">
        <v>2759</v>
      </c>
      <c r="V195" t="s">
        <v>2760</v>
      </c>
      <c r="W195" t="s">
        <v>2830</v>
      </c>
      <c r="X195">
        <v>7</v>
      </c>
      <c r="Z195">
        <v>30</v>
      </c>
      <c r="AA195" t="s">
        <v>43</v>
      </c>
      <c r="AB195" s="1">
        <v>43626</v>
      </c>
      <c r="AC195" t="s">
        <v>2830</v>
      </c>
      <c r="AD195" t="s">
        <v>2830</v>
      </c>
      <c r="AE195" t="s">
        <v>43</v>
      </c>
      <c r="AF195" t="s">
        <v>57</v>
      </c>
    </row>
    <row r="196" spans="1:32" x14ac:dyDescent="0.3">
      <c r="A196" s="4">
        <v>230</v>
      </c>
      <c r="B196" s="5" t="s">
        <v>43</v>
      </c>
      <c r="C196" t="s">
        <v>2772</v>
      </c>
      <c r="D196" t="s">
        <v>2773</v>
      </c>
      <c r="E196" t="s">
        <v>2774</v>
      </c>
      <c r="F196" t="s">
        <v>1309</v>
      </c>
      <c r="G196" s="1">
        <v>43489</v>
      </c>
      <c r="H196">
        <v>2018</v>
      </c>
      <c r="I196" t="s">
        <v>2830</v>
      </c>
      <c r="K196">
        <v>1767</v>
      </c>
      <c r="L196" t="s">
        <v>3008</v>
      </c>
      <c r="M196" t="s">
        <v>2775</v>
      </c>
      <c r="N196" t="s">
        <v>2830</v>
      </c>
      <c r="O196" t="s">
        <v>1311</v>
      </c>
      <c r="P196" t="s">
        <v>2776</v>
      </c>
      <c r="Q196" t="s">
        <v>2830</v>
      </c>
      <c r="R196" t="s">
        <v>2777</v>
      </c>
      <c r="S196" t="s">
        <v>2778</v>
      </c>
      <c r="T196" t="s">
        <v>2779</v>
      </c>
      <c r="U196" t="s">
        <v>2780</v>
      </c>
      <c r="V196" t="s">
        <v>2781</v>
      </c>
      <c r="W196" t="s">
        <v>2830</v>
      </c>
      <c r="X196">
        <v>2</v>
      </c>
      <c r="Z196">
        <v>21</v>
      </c>
      <c r="AA196" t="s">
        <v>43</v>
      </c>
      <c r="AB196" s="1">
        <v>43489</v>
      </c>
      <c r="AC196" t="s">
        <v>2830</v>
      </c>
      <c r="AD196" t="s">
        <v>2830</v>
      </c>
      <c r="AE196" t="s">
        <v>43</v>
      </c>
      <c r="AF196" t="s">
        <v>57</v>
      </c>
    </row>
    <row r="197" spans="1:32" x14ac:dyDescent="0.3">
      <c r="A197" s="4">
        <v>232</v>
      </c>
      <c r="B197" s="5" t="s">
        <v>43</v>
      </c>
      <c r="C197" t="s">
        <v>2790</v>
      </c>
      <c r="D197" t="s">
        <v>2791</v>
      </c>
      <c r="E197" t="s">
        <v>2792</v>
      </c>
      <c r="F197" t="s">
        <v>2793</v>
      </c>
      <c r="G197" s="1">
        <v>43966</v>
      </c>
      <c r="H197">
        <v>2020</v>
      </c>
      <c r="I197" t="s">
        <v>2830</v>
      </c>
      <c r="K197">
        <v>1</v>
      </c>
      <c r="L197" t="s">
        <v>2841</v>
      </c>
      <c r="M197" t="s">
        <v>2794</v>
      </c>
      <c r="N197" t="s">
        <v>2795</v>
      </c>
      <c r="O197" t="s">
        <v>2796</v>
      </c>
      <c r="P197" t="s">
        <v>2797</v>
      </c>
      <c r="Q197" t="s">
        <v>2830</v>
      </c>
      <c r="R197" t="s">
        <v>2798</v>
      </c>
      <c r="S197" t="s">
        <v>2830</v>
      </c>
      <c r="T197" t="s">
        <v>2799</v>
      </c>
      <c r="U197" t="s">
        <v>2830</v>
      </c>
      <c r="V197" t="s">
        <v>2830</v>
      </c>
      <c r="W197" t="s">
        <v>2830</v>
      </c>
      <c r="AA197" t="s">
        <v>43</v>
      </c>
      <c r="AB197" s="1">
        <v>43966</v>
      </c>
      <c r="AC197" t="s">
        <v>2830</v>
      </c>
      <c r="AD197" t="s">
        <v>2830</v>
      </c>
      <c r="AE197" t="s">
        <v>43</v>
      </c>
      <c r="AF197" t="s">
        <v>57</v>
      </c>
    </row>
    <row r="198" spans="1:32" x14ac:dyDescent="0.3">
      <c r="A198" s="4">
        <v>234</v>
      </c>
      <c r="B198" s="5" t="s">
        <v>43</v>
      </c>
      <c r="C198" t="s">
        <v>2812</v>
      </c>
      <c r="D198" t="s">
        <v>2813</v>
      </c>
      <c r="E198" t="s">
        <v>2814</v>
      </c>
      <c r="F198" t="s">
        <v>109</v>
      </c>
      <c r="G198" s="1">
        <v>43629</v>
      </c>
      <c r="H198">
        <v>2019</v>
      </c>
      <c r="I198" t="s">
        <v>2860</v>
      </c>
      <c r="J198">
        <v>6</v>
      </c>
      <c r="K198">
        <v>3514</v>
      </c>
      <c r="L198" t="s">
        <v>3011</v>
      </c>
      <c r="M198" t="s">
        <v>2815</v>
      </c>
      <c r="N198" t="s">
        <v>111</v>
      </c>
      <c r="O198" t="s">
        <v>2830</v>
      </c>
      <c r="P198" t="s">
        <v>2816</v>
      </c>
      <c r="Q198" t="s">
        <v>2830</v>
      </c>
      <c r="R198" t="s">
        <v>2817</v>
      </c>
      <c r="S198" t="s">
        <v>2830</v>
      </c>
      <c r="T198" t="s">
        <v>2818</v>
      </c>
      <c r="U198" t="s">
        <v>2830</v>
      </c>
      <c r="V198" t="s">
        <v>2830</v>
      </c>
      <c r="W198" t="s">
        <v>2830</v>
      </c>
      <c r="X198">
        <v>7</v>
      </c>
      <c r="Z198">
        <v>0</v>
      </c>
      <c r="AA198" t="s">
        <v>43</v>
      </c>
      <c r="AB198" s="1">
        <v>43629</v>
      </c>
      <c r="AC198" t="s">
        <v>2830</v>
      </c>
      <c r="AD198" t="s">
        <v>2830</v>
      </c>
      <c r="AE198" t="s">
        <v>43</v>
      </c>
      <c r="AF198" t="s">
        <v>44</v>
      </c>
    </row>
    <row r="199" spans="1:32" x14ac:dyDescent="0.3">
      <c r="A199" s="4">
        <v>236</v>
      </c>
      <c r="B199" s="5" t="s">
        <v>3014</v>
      </c>
      <c r="C199" t="s">
        <v>3015</v>
      </c>
      <c r="D199" t="s">
        <v>3034</v>
      </c>
      <c r="F199" t="s">
        <v>3055</v>
      </c>
      <c r="G199" s="1"/>
      <c r="H199">
        <v>2021</v>
      </c>
      <c r="K199">
        <v>1</v>
      </c>
      <c r="L199">
        <v>11</v>
      </c>
      <c r="M199" t="s">
        <v>3125</v>
      </c>
      <c r="N199" t="s">
        <v>2830</v>
      </c>
      <c r="O199" t="s">
        <v>3071</v>
      </c>
      <c r="P199" t="s">
        <v>3087</v>
      </c>
      <c r="R199" t="s">
        <v>3106</v>
      </c>
      <c r="S199" t="s">
        <v>3141</v>
      </c>
      <c r="AB199" s="1">
        <v>44425</v>
      </c>
      <c r="AE199" t="s">
        <v>3155</v>
      </c>
      <c r="AF199" t="s">
        <v>3053</v>
      </c>
    </row>
    <row r="200" spans="1:32" x14ac:dyDescent="0.3">
      <c r="A200" s="3">
        <v>237</v>
      </c>
      <c r="B200" s="14" t="s">
        <v>3014</v>
      </c>
      <c r="C200" t="s">
        <v>3016</v>
      </c>
      <c r="D200" t="s">
        <v>3035</v>
      </c>
      <c r="F200" t="s">
        <v>3056</v>
      </c>
      <c r="G200" s="1"/>
      <c r="H200">
        <v>2017</v>
      </c>
      <c r="K200">
        <v>65</v>
      </c>
      <c r="L200">
        <v>72</v>
      </c>
      <c r="M200" t="s">
        <v>3126</v>
      </c>
      <c r="N200" t="s">
        <v>2830</v>
      </c>
      <c r="O200" t="s">
        <v>3072</v>
      </c>
      <c r="P200" t="s">
        <v>3088</v>
      </c>
      <c r="R200" t="s">
        <v>3107</v>
      </c>
      <c r="S200" t="s">
        <v>3142</v>
      </c>
      <c r="AB200" s="1">
        <v>42818</v>
      </c>
      <c r="AE200" t="s">
        <v>3155</v>
      </c>
      <c r="AF200" t="s">
        <v>3053</v>
      </c>
    </row>
    <row r="201" spans="1:32" x14ac:dyDescent="0.3">
      <c r="A201" s="4">
        <v>238</v>
      </c>
      <c r="B201" s="5" t="s">
        <v>3014</v>
      </c>
      <c r="C201" t="s">
        <v>3017</v>
      </c>
      <c r="D201" t="s">
        <v>3036</v>
      </c>
      <c r="F201" t="s">
        <v>3057</v>
      </c>
      <c r="G201" s="1"/>
      <c r="H201">
        <v>2022</v>
      </c>
      <c r="K201">
        <v>9</v>
      </c>
      <c r="L201">
        <v>20</v>
      </c>
      <c r="M201" t="s">
        <v>3127</v>
      </c>
      <c r="N201" t="s">
        <v>2830</v>
      </c>
      <c r="O201" t="s">
        <v>3073</v>
      </c>
      <c r="P201" t="s">
        <v>3089</v>
      </c>
      <c r="R201" t="s">
        <v>3108</v>
      </c>
      <c r="S201" t="s">
        <v>3143</v>
      </c>
      <c r="AB201" s="1">
        <v>44627</v>
      </c>
      <c r="AE201" t="s">
        <v>3155</v>
      </c>
      <c r="AF201" t="s">
        <v>3053</v>
      </c>
    </row>
    <row r="202" spans="1:32" x14ac:dyDescent="0.3">
      <c r="A202" s="3">
        <v>239</v>
      </c>
      <c r="B202" s="14" t="s">
        <v>3014</v>
      </c>
      <c r="C202" t="s">
        <v>3018</v>
      </c>
      <c r="D202" t="s">
        <v>3037</v>
      </c>
      <c r="F202" t="s">
        <v>3058</v>
      </c>
      <c r="G202" s="1"/>
      <c r="H202">
        <v>2013</v>
      </c>
      <c r="K202">
        <v>344</v>
      </c>
      <c r="L202">
        <v>353</v>
      </c>
      <c r="M202" t="s">
        <v>3128</v>
      </c>
      <c r="N202" t="s">
        <v>2830</v>
      </c>
      <c r="O202" t="s">
        <v>3074</v>
      </c>
      <c r="P202" t="s">
        <v>3090</v>
      </c>
      <c r="R202" t="s">
        <v>3109</v>
      </c>
      <c r="S202" t="s">
        <v>3144</v>
      </c>
      <c r="AB202" s="1">
        <v>41583</v>
      </c>
      <c r="AE202" t="s">
        <v>3155</v>
      </c>
      <c r="AF202" t="s">
        <v>3053</v>
      </c>
    </row>
    <row r="203" spans="1:32" x14ac:dyDescent="0.3">
      <c r="A203" s="4">
        <v>240</v>
      </c>
      <c r="B203" s="5" t="s">
        <v>3014</v>
      </c>
      <c r="C203" t="s">
        <v>3019</v>
      </c>
      <c r="D203" t="s">
        <v>3038</v>
      </c>
      <c r="F203" t="s">
        <v>3059</v>
      </c>
      <c r="G203" s="1"/>
      <c r="H203">
        <v>2019</v>
      </c>
      <c r="K203" s="7">
        <v>0.12569444444444444</v>
      </c>
      <c r="L203" s="7">
        <v>0.15</v>
      </c>
      <c r="M203" t="s">
        <v>3129</v>
      </c>
      <c r="N203" t="s">
        <v>3081</v>
      </c>
      <c r="O203" t="s">
        <v>2830</v>
      </c>
      <c r="P203" t="s">
        <v>3091</v>
      </c>
      <c r="R203" t="s">
        <v>3110</v>
      </c>
      <c r="S203" t="s">
        <v>3145</v>
      </c>
      <c r="AB203" s="1">
        <v>43509</v>
      </c>
      <c r="AE203" t="s">
        <v>2830</v>
      </c>
      <c r="AF203" t="s">
        <v>3054</v>
      </c>
    </row>
    <row r="204" spans="1:32" x14ac:dyDescent="0.3">
      <c r="A204" s="3">
        <v>243</v>
      </c>
      <c r="B204" s="14" t="s">
        <v>3014</v>
      </c>
      <c r="C204" t="s">
        <v>3022</v>
      </c>
      <c r="D204" t="s">
        <v>3041</v>
      </c>
      <c r="F204" t="s">
        <v>3055</v>
      </c>
      <c r="G204" s="1"/>
      <c r="H204">
        <v>2021</v>
      </c>
      <c r="K204">
        <v>1</v>
      </c>
      <c r="L204">
        <v>9</v>
      </c>
      <c r="M204" t="s">
        <v>3132</v>
      </c>
      <c r="N204" t="s">
        <v>2830</v>
      </c>
      <c r="O204" t="s">
        <v>3071</v>
      </c>
      <c r="P204" t="s">
        <v>3094</v>
      </c>
      <c r="R204" t="s">
        <v>3113</v>
      </c>
      <c r="S204" t="s">
        <v>3147</v>
      </c>
      <c r="AB204" s="1">
        <v>44425</v>
      </c>
      <c r="AE204" t="s">
        <v>3155</v>
      </c>
      <c r="AF204" t="s">
        <v>3053</v>
      </c>
    </row>
    <row r="205" spans="1:32" x14ac:dyDescent="0.3">
      <c r="A205" s="4">
        <v>244</v>
      </c>
      <c r="B205" s="5" t="s">
        <v>3014</v>
      </c>
      <c r="C205" t="s">
        <v>3023</v>
      </c>
      <c r="D205" t="s">
        <v>3042</v>
      </c>
      <c r="F205" t="s">
        <v>3061</v>
      </c>
      <c r="G205" s="1"/>
      <c r="H205">
        <v>2022</v>
      </c>
      <c r="K205">
        <v>49</v>
      </c>
      <c r="L205">
        <v>52</v>
      </c>
      <c r="M205" t="s">
        <v>3133</v>
      </c>
      <c r="N205" t="s">
        <v>2830</v>
      </c>
      <c r="O205" t="s">
        <v>3076</v>
      </c>
      <c r="P205" t="s">
        <v>3095</v>
      </c>
      <c r="R205" t="s">
        <v>3114</v>
      </c>
      <c r="S205" t="s">
        <v>3148</v>
      </c>
      <c r="AB205" s="1">
        <v>44763</v>
      </c>
      <c r="AE205" t="s">
        <v>3155</v>
      </c>
      <c r="AF205" t="s">
        <v>3053</v>
      </c>
    </row>
    <row r="206" spans="1:32" x14ac:dyDescent="0.3">
      <c r="A206" s="3">
        <v>245</v>
      </c>
      <c r="B206" s="14" t="s">
        <v>3014</v>
      </c>
      <c r="C206" t="s">
        <v>3024</v>
      </c>
      <c r="D206" t="s">
        <v>3043</v>
      </c>
      <c r="F206" t="s">
        <v>3059</v>
      </c>
      <c r="G206" s="1"/>
      <c r="H206">
        <v>2016</v>
      </c>
      <c r="K206" s="8">
        <v>2.5423611111111111</v>
      </c>
      <c r="L206" s="8">
        <v>2.5659722222222223</v>
      </c>
      <c r="M206" t="s">
        <v>3134</v>
      </c>
      <c r="N206" t="s">
        <v>3081</v>
      </c>
      <c r="O206" t="s">
        <v>2830</v>
      </c>
      <c r="P206" t="s">
        <v>3096</v>
      </c>
      <c r="R206" t="s">
        <v>3115</v>
      </c>
      <c r="S206" t="s">
        <v>3149</v>
      </c>
      <c r="AB206" s="1">
        <v>42709</v>
      </c>
      <c r="AE206" t="s">
        <v>2830</v>
      </c>
      <c r="AF206" t="s">
        <v>3054</v>
      </c>
    </row>
    <row r="207" spans="1:32" x14ac:dyDescent="0.3">
      <c r="A207" s="3">
        <v>247</v>
      </c>
      <c r="B207" s="3" t="s">
        <v>3014</v>
      </c>
      <c r="C207" t="s">
        <v>3026</v>
      </c>
      <c r="D207" t="s">
        <v>3045</v>
      </c>
      <c r="F207" t="s">
        <v>3063</v>
      </c>
      <c r="G207" s="1"/>
      <c r="H207">
        <v>2019</v>
      </c>
      <c r="K207">
        <v>61</v>
      </c>
      <c r="L207">
        <v>92</v>
      </c>
      <c r="M207" t="s">
        <v>3136</v>
      </c>
      <c r="N207" t="s">
        <v>3083</v>
      </c>
      <c r="O207" t="s">
        <v>2830</v>
      </c>
      <c r="P207" t="s">
        <v>3098</v>
      </c>
      <c r="R207" t="s">
        <v>3117</v>
      </c>
      <c r="S207" t="s">
        <v>3151</v>
      </c>
      <c r="AB207" s="1">
        <v>43773</v>
      </c>
      <c r="AE207" t="s">
        <v>2830</v>
      </c>
      <c r="AF207" t="s">
        <v>3054</v>
      </c>
    </row>
    <row r="208" spans="1:32" x14ac:dyDescent="0.3">
      <c r="A208" s="3">
        <v>249</v>
      </c>
      <c r="B208" s="3" t="s">
        <v>3014</v>
      </c>
      <c r="C208" t="s">
        <v>3028</v>
      </c>
      <c r="D208" t="s">
        <v>3047</v>
      </c>
      <c r="F208" t="s">
        <v>3065</v>
      </c>
      <c r="G208" s="1"/>
      <c r="H208">
        <v>2015</v>
      </c>
      <c r="K208">
        <v>1</v>
      </c>
      <c r="L208">
        <v>11</v>
      </c>
      <c r="M208" t="s">
        <v>3137</v>
      </c>
      <c r="N208" t="s">
        <v>3084</v>
      </c>
      <c r="O208" t="s">
        <v>2830</v>
      </c>
      <c r="P208" t="s">
        <v>3100</v>
      </c>
      <c r="R208" t="s">
        <v>3119</v>
      </c>
      <c r="S208" t="s">
        <v>3152</v>
      </c>
      <c r="AB208" s="1">
        <v>42310</v>
      </c>
      <c r="AE208" t="s">
        <v>2830</v>
      </c>
      <c r="AF208" t="s">
        <v>3054</v>
      </c>
    </row>
    <row r="209" spans="1:33" x14ac:dyDescent="0.3">
      <c r="A209" s="4">
        <v>254</v>
      </c>
      <c r="B209" s="5" t="s">
        <v>3014</v>
      </c>
      <c r="C209" t="s">
        <v>3033</v>
      </c>
      <c r="D209" t="s">
        <v>3052</v>
      </c>
      <c r="F209" t="s">
        <v>3070</v>
      </c>
      <c r="G209" s="1"/>
      <c r="H209">
        <v>2021</v>
      </c>
      <c r="K209">
        <v>288</v>
      </c>
      <c r="L209">
        <v>297</v>
      </c>
      <c r="M209" t="s">
        <v>3140</v>
      </c>
      <c r="N209" t="s">
        <v>2830</v>
      </c>
      <c r="O209" t="s">
        <v>3080</v>
      </c>
      <c r="P209" t="s">
        <v>3105</v>
      </c>
      <c r="R209" t="s">
        <v>3124</v>
      </c>
      <c r="S209" t="s">
        <v>2830</v>
      </c>
      <c r="AB209" s="1">
        <v>44547</v>
      </c>
      <c r="AE209" t="s">
        <v>3156</v>
      </c>
      <c r="AF209" t="s">
        <v>3053</v>
      </c>
    </row>
    <row r="210" spans="1:33" x14ac:dyDescent="0.3">
      <c r="A210" s="3">
        <v>255</v>
      </c>
      <c r="B210" s="14" t="s">
        <v>3157</v>
      </c>
      <c r="C210" t="s">
        <v>3158</v>
      </c>
      <c r="D210" t="s">
        <v>3488</v>
      </c>
      <c r="F210" t="s">
        <v>3840</v>
      </c>
      <c r="G210" s="1"/>
      <c r="H210">
        <v>2023</v>
      </c>
      <c r="I210" t="s">
        <v>2830</v>
      </c>
      <c r="J210" t="s">
        <v>2830</v>
      </c>
      <c r="M210" t="s">
        <v>4253</v>
      </c>
      <c r="N210" t="s">
        <v>4654</v>
      </c>
      <c r="O210" t="s">
        <v>2830</v>
      </c>
      <c r="P210" t="s">
        <v>5047</v>
      </c>
      <c r="R210" t="s">
        <v>5244</v>
      </c>
      <c r="S210" t="s">
        <v>5653</v>
      </c>
      <c r="AB210" s="1"/>
      <c r="AE210" t="s">
        <v>5894</v>
      </c>
      <c r="AF210" t="s">
        <v>5981</v>
      </c>
      <c r="AG210" t="s">
        <v>5988</v>
      </c>
    </row>
    <row r="211" spans="1:33" x14ac:dyDescent="0.3">
      <c r="A211" s="4">
        <v>256</v>
      </c>
      <c r="B211" s="5" t="s">
        <v>3157</v>
      </c>
      <c r="C211" t="s">
        <v>3159</v>
      </c>
      <c r="D211" t="s">
        <v>3489</v>
      </c>
      <c r="F211" t="s">
        <v>3841</v>
      </c>
      <c r="G211" s="1"/>
      <c r="H211">
        <v>2023</v>
      </c>
      <c r="I211" t="s">
        <v>2830</v>
      </c>
      <c r="J211" t="s">
        <v>2830</v>
      </c>
      <c r="K211">
        <v>57</v>
      </c>
      <c r="L211">
        <v>65</v>
      </c>
      <c r="M211" t="s">
        <v>4254</v>
      </c>
      <c r="N211" t="s">
        <v>4655</v>
      </c>
      <c r="O211" t="s">
        <v>4807</v>
      </c>
      <c r="P211" t="s">
        <v>5048</v>
      </c>
      <c r="R211" t="s">
        <v>5245</v>
      </c>
      <c r="S211" t="s">
        <v>5654</v>
      </c>
      <c r="AB211" s="1"/>
      <c r="AE211" t="s">
        <v>5894</v>
      </c>
      <c r="AF211" t="s">
        <v>5982</v>
      </c>
      <c r="AG211" t="s">
        <v>5988</v>
      </c>
    </row>
    <row r="212" spans="1:33" x14ac:dyDescent="0.3">
      <c r="A212" s="3">
        <v>257</v>
      </c>
      <c r="B212" s="14" t="s">
        <v>3157</v>
      </c>
      <c r="C212" t="s">
        <v>3160</v>
      </c>
      <c r="D212" t="s">
        <v>3490</v>
      </c>
      <c r="F212" t="s">
        <v>3842</v>
      </c>
      <c r="G212" s="1"/>
      <c r="H212">
        <v>2022</v>
      </c>
      <c r="I212" t="s">
        <v>2860</v>
      </c>
      <c r="J212" t="s">
        <v>4227</v>
      </c>
      <c r="M212" t="s">
        <v>4255</v>
      </c>
      <c r="N212" t="s">
        <v>4656</v>
      </c>
      <c r="O212" t="s">
        <v>2830</v>
      </c>
      <c r="P212" t="s">
        <v>5049</v>
      </c>
      <c r="R212" t="s">
        <v>5246</v>
      </c>
      <c r="S212" t="s">
        <v>5655</v>
      </c>
      <c r="AB212" s="1"/>
      <c r="AE212" t="s">
        <v>5895</v>
      </c>
      <c r="AF212" t="s">
        <v>5981</v>
      </c>
      <c r="AG212" t="s">
        <v>5988</v>
      </c>
    </row>
    <row r="213" spans="1:33" x14ac:dyDescent="0.3">
      <c r="A213" s="4">
        <v>258</v>
      </c>
      <c r="B213" s="5" t="s">
        <v>3157</v>
      </c>
      <c r="C213" t="s">
        <v>3161</v>
      </c>
      <c r="D213" t="s">
        <v>3491</v>
      </c>
      <c r="F213" t="s">
        <v>3843</v>
      </c>
      <c r="G213" s="1"/>
      <c r="H213">
        <v>2022</v>
      </c>
      <c r="I213" t="s">
        <v>4111</v>
      </c>
      <c r="J213" t="s">
        <v>2830</v>
      </c>
      <c r="M213" t="s">
        <v>4256</v>
      </c>
      <c r="N213" t="s">
        <v>4657</v>
      </c>
      <c r="O213" t="s">
        <v>2830</v>
      </c>
      <c r="P213" t="s">
        <v>5050</v>
      </c>
      <c r="R213" t="s">
        <v>5247</v>
      </c>
      <c r="S213" t="s">
        <v>5656</v>
      </c>
      <c r="AB213" s="1"/>
      <c r="AE213" t="s">
        <v>5896</v>
      </c>
      <c r="AF213" t="s">
        <v>5981</v>
      </c>
      <c r="AG213" t="s">
        <v>5988</v>
      </c>
    </row>
    <row r="214" spans="1:33" x14ac:dyDescent="0.3">
      <c r="A214" s="4">
        <v>260</v>
      </c>
      <c r="B214" s="6" t="s">
        <v>3157</v>
      </c>
      <c r="C214" t="s">
        <v>3162</v>
      </c>
      <c r="D214" t="s">
        <v>3493</v>
      </c>
      <c r="F214" t="s">
        <v>3844</v>
      </c>
      <c r="G214" s="1"/>
      <c r="H214">
        <v>2022</v>
      </c>
      <c r="I214" t="s">
        <v>2830</v>
      </c>
      <c r="J214" t="s">
        <v>2830</v>
      </c>
      <c r="K214">
        <v>1465</v>
      </c>
      <c r="L214">
        <v>1476</v>
      </c>
      <c r="M214" t="s">
        <v>4258</v>
      </c>
      <c r="N214" t="s">
        <v>2830</v>
      </c>
      <c r="O214" t="s">
        <v>4808</v>
      </c>
      <c r="P214" t="s">
        <v>5051</v>
      </c>
      <c r="R214" t="s">
        <v>5249</v>
      </c>
      <c r="S214" t="s">
        <v>5658</v>
      </c>
      <c r="AB214" s="1"/>
      <c r="AE214" t="s">
        <v>5898</v>
      </c>
      <c r="AF214" t="s">
        <v>5982</v>
      </c>
      <c r="AG214" t="s">
        <v>5988</v>
      </c>
    </row>
    <row r="215" spans="1:33" x14ac:dyDescent="0.3">
      <c r="A215" s="3">
        <v>261</v>
      </c>
      <c r="B215" s="3" t="s">
        <v>3157</v>
      </c>
      <c r="C215" t="s">
        <v>3163</v>
      </c>
      <c r="D215" t="s">
        <v>3494</v>
      </c>
      <c r="F215" t="s">
        <v>3845</v>
      </c>
      <c r="G215" s="1"/>
      <c r="H215">
        <v>2022</v>
      </c>
      <c r="I215" t="s">
        <v>4112</v>
      </c>
      <c r="J215" t="s">
        <v>2830</v>
      </c>
      <c r="M215" t="s">
        <v>4259</v>
      </c>
      <c r="N215" t="s">
        <v>4659</v>
      </c>
      <c r="O215" t="s">
        <v>2830</v>
      </c>
      <c r="P215" t="s">
        <v>5052</v>
      </c>
      <c r="R215" t="s">
        <v>5250</v>
      </c>
      <c r="S215" t="s">
        <v>5659</v>
      </c>
      <c r="AB215" s="1"/>
      <c r="AE215" t="s">
        <v>5899</v>
      </c>
      <c r="AF215" t="s">
        <v>5981</v>
      </c>
      <c r="AG215" t="s">
        <v>5988</v>
      </c>
    </row>
    <row r="216" spans="1:33" x14ac:dyDescent="0.3">
      <c r="A216" s="4">
        <v>262</v>
      </c>
      <c r="B216" s="6" t="s">
        <v>3157</v>
      </c>
      <c r="C216" t="s">
        <v>3164</v>
      </c>
      <c r="D216" t="s">
        <v>3495</v>
      </c>
      <c r="F216" t="s">
        <v>3846</v>
      </c>
      <c r="G216" s="1"/>
      <c r="H216">
        <v>2022</v>
      </c>
      <c r="I216" t="s">
        <v>2830</v>
      </c>
      <c r="J216" t="s">
        <v>2830</v>
      </c>
      <c r="K216">
        <v>333</v>
      </c>
      <c r="L216">
        <v>349</v>
      </c>
      <c r="M216" t="s">
        <v>4260</v>
      </c>
      <c r="N216" t="s">
        <v>2830</v>
      </c>
      <c r="O216" t="s">
        <v>4809</v>
      </c>
      <c r="P216" t="s">
        <v>5053</v>
      </c>
      <c r="R216" t="s">
        <v>5251</v>
      </c>
      <c r="S216" t="s">
        <v>5660</v>
      </c>
      <c r="AB216" s="1"/>
      <c r="AE216" t="s">
        <v>3155</v>
      </c>
      <c r="AF216" t="s">
        <v>5982</v>
      </c>
      <c r="AG216" t="s">
        <v>5988</v>
      </c>
    </row>
    <row r="217" spans="1:33" x14ac:dyDescent="0.3">
      <c r="A217" s="3">
        <v>263</v>
      </c>
      <c r="B217" s="3" t="s">
        <v>3157</v>
      </c>
      <c r="C217" t="s">
        <v>3165</v>
      </c>
      <c r="D217" t="s">
        <v>3496</v>
      </c>
      <c r="F217" t="s">
        <v>3847</v>
      </c>
      <c r="G217" s="1"/>
      <c r="H217">
        <v>2022</v>
      </c>
      <c r="I217" t="s">
        <v>2979</v>
      </c>
      <c r="J217" t="s">
        <v>2830</v>
      </c>
      <c r="M217" t="s">
        <v>4261</v>
      </c>
      <c r="N217" t="s">
        <v>4660</v>
      </c>
      <c r="O217" t="s">
        <v>2830</v>
      </c>
      <c r="P217" t="s">
        <v>5054</v>
      </c>
      <c r="R217" t="s">
        <v>5252</v>
      </c>
      <c r="S217" t="s">
        <v>5661</v>
      </c>
      <c r="AB217" s="1"/>
      <c r="AE217" t="s">
        <v>5900</v>
      </c>
      <c r="AF217" t="s">
        <v>5981</v>
      </c>
      <c r="AG217" t="s">
        <v>5988</v>
      </c>
    </row>
    <row r="218" spans="1:33" x14ac:dyDescent="0.3">
      <c r="A218" s="4">
        <v>264</v>
      </c>
      <c r="B218" s="6" t="s">
        <v>3157</v>
      </c>
      <c r="C218" t="s">
        <v>3166</v>
      </c>
      <c r="D218" t="s">
        <v>3497</v>
      </c>
      <c r="F218" t="s">
        <v>160</v>
      </c>
      <c r="G218" s="1"/>
      <c r="H218">
        <v>2022</v>
      </c>
      <c r="I218" t="s">
        <v>2854</v>
      </c>
      <c r="J218" t="s">
        <v>2868</v>
      </c>
      <c r="K218">
        <v>3712</v>
      </c>
      <c r="L218">
        <v>3722</v>
      </c>
      <c r="M218" t="s">
        <v>4262</v>
      </c>
      <c r="N218" t="s">
        <v>4661</v>
      </c>
      <c r="O218" t="s">
        <v>2830</v>
      </c>
      <c r="P218" t="s">
        <v>5055</v>
      </c>
      <c r="R218" t="s">
        <v>5253</v>
      </c>
      <c r="S218" t="s">
        <v>5662</v>
      </c>
      <c r="AB218" s="1"/>
      <c r="AE218" t="s">
        <v>5897</v>
      </c>
      <c r="AF218" t="s">
        <v>5981</v>
      </c>
      <c r="AG218" t="s">
        <v>5988</v>
      </c>
    </row>
    <row r="219" spans="1:33" x14ac:dyDescent="0.3">
      <c r="A219" s="3">
        <v>265</v>
      </c>
      <c r="B219" s="3" t="s">
        <v>3157</v>
      </c>
      <c r="C219" t="s">
        <v>3167</v>
      </c>
      <c r="D219" t="s">
        <v>3498</v>
      </c>
      <c r="F219" t="s">
        <v>3848</v>
      </c>
      <c r="G219" s="1"/>
      <c r="H219">
        <v>2022</v>
      </c>
      <c r="I219" t="s">
        <v>2830</v>
      </c>
      <c r="J219" t="s">
        <v>2830</v>
      </c>
      <c r="K219">
        <v>3081</v>
      </c>
      <c r="L219">
        <v>3089</v>
      </c>
      <c r="M219" t="s">
        <v>4263</v>
      </c>
      <c r="N219" t="s">
        <v>2830</v>
      </c>
      <c r="O219" t="s">
        <v>4810</v>
      </c>
      <c r="P219" t="s">
        <v>5056</v>
      </c>
      <c r="R219" t="s">
        <v>5254</v>
      </c>
      <c r="S219" t="s">
        <v>5663</v>
      </c>
      <c r="AB219" s="1"/>
      <c r="AE219" t="s">
        <v>3155</v>
      </c>
      <c r="AF219" t="s">
        <v>5982</v>
      </c>
      <c r="AG219" t="s">
        <v>5988</v>
      </c>
    </row>
    <row r="220" spans="1:33" x14ac:dyDescent="0.3">
      <c r="A220" s="4">
        <v>266</v>
      </c>
      <c r="B220" s="6" t="s">
        <v>3157</v>
      </c>
      <c r="C220" t="s">
        <v>3168</v>
      </c>
      <c r="D220" t="s">
        <v>3499</v>
      </c>
      <c r="F220" t="s">
        <v>3849</v>
      </c>
      <c r="G220" s="1"/>
      <c r="H220">
        <v>2022</v>
      </c>
      <c r="I220" t="s">
        <v>4113</v>
      </c>
      <c r="J220" t="s">
        <v>2883</v>
      </c>
      <c r="M220" t="s">
        <v>4264</v>
      </c>
      <c r="N220" t="s">
        <v>4662</v>
      </c>
      <c r="O220" t="s">
        <v>2830</v>
      </c>
      <c r="P220" t="s">
        <v>5057</v>
      </c>
      <c r="R220" t="s">
        <v>5255</v>
      </c>
      <c r="S220" t="s">
        <v>5664</v>
      </c>
      <c r="AB220" s="1"/>
      <c r="AE220" t="s">
        <v>5895</v>
      </c>
      <c r="AF220" t="s">
        <v>5981</v>
      </c>
      <c r="AG220" t="s">
        <v>5988</v>
      </c>
    </row>
    <row r="221" spans="1:33" x14ac:dyDescent="0.3">
      <c r="A221" s="3">
        <v>267</v>
      </c>
      <c r="B221" s="3" t="s">
        <v>3157</v>
      </c>
      <c r="C221" t="s">
        <v>3169</v>
      </c>
      <c r="D221" t="s">
        <v>3500</v>
      </c>
      <c r="F221" t="s">
        <v>3850</v>
      </c>
      <c r="G221" s="1"/>
      <c r="H221">
        <v>2022</v>
      </c>
      <c r="I221" t="s">
        <v>4114</v>
      </c>
      <c r="J221" t="s">
        <v>2830</v>
      </c>
      <c r="M221" t="s">
        <v>4265</v>
      </c>
      <c r="N221" t="s">
        <v>4663</v>
      </c>
      <c r="O221" t="s">
        <v>2830</v>
      </c>
      <c r="P221" t="s">
        <v>5058</v>
      </c>
      <c r="R221" t="s">
        <v>5256</v>
      </c>
      <c r="S221" t="s">
        <v>5665</v>
      </c>
      <c r="AB221" s="1"/>
      <c r="AE221" t="s">
        <v>5899</v>
      </c>
      <c r="AF221" t="s">
        <v>5981</v>
      </c>
      <c r="AG221" t="s">
        <v>5988</v>
      </c>
    </row>
    <row r="222" spans="1:33" x14ac:dyDescent="0.3">
      <c r="A222" s="4">
        <v>268</v>
      </c>
      <c r="B222" s="6" t="s">
        <v>3157</v>
      </c>
      <c r="C222" t="s">
        <v>3170</v>
      </c>
      <c r="D222" t="s">
        <v>3501</v>
      </c>
      <c r="F222" t="s">
        <v>3851</v>
      </c>
      <c r="G222" s="1"/>
      <c r="H222">
        <v>2022</v>
      </c>
      <c r="I222" t="s">
        <v>4115</v>
      </c>
      <c r="J222" t="s">
        <v>2833</v>
      </c>
      <c r="K222">
        <v>1859</v>
      </c>
      <c r="L222">
        <v>1877</v>
      </c>
      <c r="M222" t="s">
        <v>4266</v>
      </c>
      <c r="N222" t="s">
        <v>4664</v>
      </c>
      <c r="O222" t="s">
        <v>2830</v>
      </c>
      <c r="P222" t="s">
        <v>5059</v>
      </c>
      <c r="R222" t="s">
        <v>5257</v>
      </c>
      <c r="S222" t="s">
        <v>5666</v>
      </c>
      <c r="AB222" s="1"/>
      <c r="AE222" t="s">
        <v>5894</v>
      </c>
      <c r="AF222" t="s">
        <v>5981</v>
      </c>
      <c r="AG222" t="s">
        <v>5988</v>
      </c>
    </row>
    <row r="223" spans="1:33" x14ac:dyDescent="0.3">
      <c r="A223" s="4">
        <v>270</v>
      </c>
      <c r="B223" s="5" t="s">
        <v>3157</v>
      </c>
      <c r="C223" t="s">
        <v>3171</v>
      </c>
      <c r="D223" t="s">
        <v>3503</v>
      </c>
      <c r="F223" t="s">
        <v>3852</v>
      </c>
      <c r="G223" s="1"/>
      <c r="H223">
        <v>2022</v>
      </c>
      <c r="I223" t="s">
        <v>4116</v>
      </c>
      <c r="J223" t="s">
        <v>2887</v>
      </c>
      <c r="M223" t="s">
        <v>4268</v>
      </c>
      <c r="N223" t="s">
        <v>4666</v>
      </c>
      <c r="O223" t="s">
        <v>2830</v>
      </c>
      <c r="P223" t="s">
        <v>5060</v>
      </c>
      <c r="R223" t="s">
        <v>5259</v>
      </c>
      <c r="S223" t="s">
        <v>5668</v>
      </c>
      <c r="AB223" s="1"/>
      <c r="AE223" t="s">
        <v>5901</v>
      </c>
      <c r="AF223" t="s">
        <v>5981</v>
      </c>
      <c r="AG223" t="s">
        <v>5988</v>
      </c>
    </row>
    <row r="224" spans="1:33" x14ac:dyDescent="0.3">
      <c r="A224" s="3">
        <v>271</v>
      </c>
      <c r="B224" s="14" t="s">
        <v>3157</v>
      </c>
      <c r="C224" t="s">
        <v>3172</v>
      </c>
      <c r="D224" t="s">
        <v>3504</v>
      </c>
      <c r="F224" t="s">
        <v>3846</v>
      </c>
      <c r="G224" s="1"/>
      <c r="H224">
        <v>2022</v>
      </c>
      <c r="I224" t="s">
        <v>2830</v>
      </c>
      <c r="J224" t="s">
        <v>2830</v>
      </c>
      <c r="K224">
        <v>93</v>
      </c>
      <c r="L224">
        <v>94</v>
      </c>
      <c r="M224" t="s">
        <v>4269</v>
      </c>
      <c r="N224" t="s">
        <v>2830</v>
      </c>
      <c r="O224" t="s">
        <v>4811</v>
      </c>
      <c r="P224" t="s">
        <v>5061</v>
      </c>
      <c r="R224" t="s">
        <v>5260</v>
      </c>
      <c r="S224" t="s">
        <v>5669</v>
      </c>
      <c r="AB224" s="1"/>
      <c r="AE224" t="s">
        <v>3155</v>
      </c>
      <c r="AF224" t="s">
        <v>5982</v>
      </c>
      <c r="AG224" t="s">
        <v>5988</v>
      </c>
    </row>
    <row r="225" spans="1:33" x14ac:dyDescent="0.3">
      <c r="A225" s="4">
        <v>272</v>
      </c>
      <c r="B225" s="5" t="s">
        <v>3157</v>
      </c>
      <c r="C225" t="s">
        <v>3173</v>
      </c>
      <c r="D225" t="s">
        <v>3505</v>
      </c>
      <c r="F225" t="s">
        <v>3853</v>
      </c>
      <c r="G225" s="1"/>
      <c r="H225">
        <v>2022</v>
      </c>
      <c r="I225" t="s">
        <v>2830</v>
      </c>
      <c r="J225" t="s">
        <v>2830</v>
      </c>
      <c r="K225">
        <v>481</v>
      </c>
      <c r="L225">
        <v>486</v>
      </c>
      <c r="M225" t="s">
        <v>4270</v>
      </c>
      <c r="N225" t="s">
        <v>2830</v>
      </c>
      <c r="O225" t="s">
        <v>4812</v>
      </c>
      <c r="P225" t="s">
        <v>5062</v>
      </c>
      <c r="R225" t="s">
        <v>5261</v>
      </c>
      <c r="S225" t="s">
        <v>5670</v>
      </c>
      <c r="AB225" s="1"/>
      <c r="AE225" t="s">
        <v>3155</v>
      </c>
      <c r="AF225" t="s">
        <v>5982</v>
      </c>
      <c r="AG225" t="s">
        <v>5988</v>
      </c>
    </row>
    <row r="226" spans="1:33" x14ac:dyDescent="0.3">
      <c r="A226" s="3">
        <v>273</v>
      </c>
      <c r="B226" s="14" t="s">
        <v>3157</v>
      </c>
      <c r="C226" t="s">
        <v>3174</v>
      </c>
      <c r="D226" t="s">
        <v>3506</v>
      </c>
      <c r="F226" t="s">
        <v>3854</v>
      </c>
      <c r="G226" s="1"/>
      <c r="H226">
        <v>2022</v>
      </c>
      <c r="I226" t="s">
        <v>4113</v>
      </c>
      <c r="J226" t="s">
        <v>4113</v>
      </c>
      <c r="M226" t="s">
        <v>4271</v>
      </c>
      <c r="N226" t="s">
        <v>4667</v>
      </c>
      <c r="O226" t="s">
        <v>2830</v>
      </c>
      <c r="P226" t="s">
        <v>5063</v>
      </c>
      <c r="R226" t="s">
        <v>5262</v>
      </c>
      <c r="S226" t="s">
        <v>5671</v>
      </c>
      <c r="AB226" s="1"/>
      <c r="AE226" t="s">
        <v>5895</v>
      </c>
      <c r="AF226" t="s">
        <v>5981</v>
      </c>
      <c r="AG226" t="s">
        <v>5988</v>
      </c>
    </row>
    <row r="227" spans="1:33" x14ac:dyDescent="0.3">
      <c r="A227" s="4">
        <v>274</v>
      </c>
      <c r="B227" s="5" t="s">
        <v>3157</v>
      </c>
      <c r="C227" t="s">
        <v>3175</v>
      </c>
      <c r="D227" t="s">
        <v>3507</v>
      </c>
      <c r="F227" t="s">
        <v>3855</v>
      </c>
      <c r="G227" s="1"/>
      <c r="H227">
        <v>2022</v>
      </c>
      <c r="I227" t="s">
        <v>4117</v>
      </c>
      <c r="J227" t="s">
        <v>2869</v>
      </c>
      <c r="K227">
        <v>234</v>
      </c>
      <c r="L227">
        <v>250</v>
      </c>
      <c r="M227" t="s">
        <v>4272</v>
      </c>
      <c r="N227" t="s">
        <v>4668</v>
      </c>
      <c r="O227" t="s">
        <v>2830</v>
      </c>
      <c r="P227" t="s">
        <v>5064</v>
      </c>
      <c r="R227" t="s">
        <v>5263</v>
      </c>
      <c r="S227" t="s">
        <v>5672</v>
      </c>
      <c r="AB227" s="1"/>
      <c r="AE227" t="s">
        <v>5894</v>
      </c>
      <c r="AF227" t="s">
        <v>5981</v>
      </c>
      <c r="AG227" t="s">
        <v>5988</v>
      </c>
    </row>
    <row r="228" spans="1:33" x14ac:dyDescent="0.3">
      <c r="A228" s="3">
        <v>275</v>
      </c>
      <c r="B228" s="14" t="s">
        <v>3157</v>
      </c>
      <c r="C228" t="s">
        <v>3176</v>
      </c>
      <c r="D228" t="s">
        <v>3508</v>
      </c>
      <c r="F228" t="s">
        <v>3856</v>
      </c>
      <c r="G228" s="1"/>
      <c r="H228">
        <v>2022</v>
      </c>
      <c r="I228" t="s">
        <v>4115</v>
      </c>
      <c r="J228" t="s">
        <v>2894</v>
      </c>
      <c r="K228">
        <v>1849</v>
      </c>
      <c r="L228">
        <v>1864</v>
      </c>
      <c r="M228" t="s">
        <v>4273</v>
      </c>
      <c r="N228" t="s">
        <v>4669</v>
      </c>
      <c r="O228" t="s">
        <v>2830</v>
      </c>
      <c r="P228" t="s">
        <v>5065</v>
      </c>
      <c r="R228" t="s">
        <v>5264</v>
      </c>
      <c r="S228" t="s">
        <v>5673</v>
      </c>
      <c r="AB228" s="1"/>
      <c r="AE228" t="s">
        <v>5902</v>
      </c>
      <c r="AF228" t="s">
        <v>5981</v>
      </c>
      <c r="AG228" t="s">
        <v>5989</v>
      </c>
    </row>
    <row r="229" spans="1:33" x14ac:dyDescent="0.3">
      <c r="A229" s="4">
        <v>276</v>
      </c>
      <c r="B229" s="5" t="s">
        <v>3157</v>
      </c>
      <c r="C229" t="s">
        <v>3177</v>
      </c>
      <c r="D229" t="s">
        <v>3509</v>
      </c>
      <c r="F229" t="s">
        <v>3857</v>
      </c>
      <c r="G229" s="1"/>
      <c r="H229">
        <v>2022</v>
      </c>
      <c r="I229" t="s">
        <v>2959</v>
      </c>
      <c r="J229" t="s">
        <v>2876</v>
      </c>
      <c r="M229" t="s">
        <v>4274</v>
      </c>
      <c r="N229" t="s">
        <v>4670</v>
      </c>
      <c r="O229" t="s">
        <v>2830</v>
      </c>
      <c r="P229" t="s">
        <v>5066</v>
      </c>
      <c r="R229" t="s">
        <v>5265</v>
      </c>
      <c r="S229" t="s">
        <v>5674</v>
      </c>
      <c r="AB229" s="1"/>
      <c r="AE229" t="s">
        <v>5895</v>
      </c>
      <c r="AF229" t="s">
        <v>5981</v>
      </c>
      <c r="AG229" t="s">
        <v>5988</v>
      </c>
    </row>
    <row r="230" spans="1:33" x14ac:dyDescent="0.3">
      <c r="A230" s="3">
        <v>277</v>
      </c>
      <c r="B230" s="14" t="s">
        <v>3157</v>
      </c>
      <c r="C230" t="s">
        <v>3178</v>
      </c>
      <c r="D230" t="s">
        <v>3510</v>
      </c>
      <c r="F230" t="s">
        <v>3858</v>
      </c>
      <c r="G230" s="1"/>
      <c r="H230">
        <v>2022</v>
      </c>
      <c r="I230" t="s">
        <v>4118</v>
      </c>
      <c r="J230" t="s">
        <v>2830</v>
      </c>
      <c r="M230" t="s">
        <v>4275</v>
      </c>
      <c r="N230" t="s">
        <v>4671</v>
      </c>
      <c r="O230" t="s">
        <v>2830</v>
      </c>
      <c r="P230" t="s">
        <v>5067</v>
      </c>
      <c r="R230" t="s">
        <v>5266</v>
      </c>
      <c r="S230" t="s">
        <v>5675</v>
      </c>
      <c r="AB230" s="1"/>
      <c r="AE230" t="s">
        <v>5899</v>
      </c>
      <c r="AF230" t="s">
        <v>5981</v>
      </c>
      <c r="AG230" t="s">
        <v>5988</v>
      </c>
    </row>
    <row r="231" spans="1:33" x14ac:dyDescent="0.3">
      <c r="A231" s="4">
        <v>278</v>
      </c>
      <c r="B231" s="5" t="s">
        <v>3157</v>
      </c>
      <c r="C231" t="s">
        <v>3179</v>
      </c>
      <c r="D231" t="s">
        <v>3511</v>
      </c>
      <c r="F231" t="s">
        <v>3857</v>
      </c>
      <c r="G231" s="1"/>
      <c r="H231">
        <v>2022</v>
      </c>
      <c r="I231" t="s">
        <v>2959</v>
      </c>
      <c r="J231" t="s">
        <v>2887</v>
      </c>
      <c r="M231" t="s">
        <v>4276</v>
      </c>
      <c r="N231" t="s">
        <v>4670</v>
      </c>
      <c r="O231" t="s">
        <v>2830</v>
      </c>
      <c r="P231" t="s">
        <v>5068</v>
      </c>
      <c r="R231" t="s">
        <v>5267</v>
      </c>
      <c r="S231" t="s">
        <v>5676</v>
      </c>
      <c r="AB231" s="1"/>
      <c r="AE231" t="s">
        <v>5895</v>
      </c>
      <c r="AF231" t="s">
        <v>5981</v>
      </c>
      <c r="AG231" t="s">
        <v>5988</v>
      </c>
    </row>
    <row r="232" spans="1:33" x14ac:dyDescent="0.3">
      <c r="A232" s="3">
        <v>279</v>
      </c>
      <c r="B232" s="14" t="s">
        <v>3157</v>
      </c>
      <c r="C232" t="s">
        <v>3180</v>
      </c>
      <c r="D232" t="s">
        <v>3512</v>
      </c>
      <c r="F232" t="s">
        <v>3859</v>
      </c>
      <c r="G232" s="1"/>
      <c r="H232">
        <v>2022</v>
      </c>
      <c r="I232" t="s">
        <v>4119</v>
      </c>
      <c r="J232" t="s">
        <v>2830</v>
      </c>
      <c r="M232" t="s">
        <v>4277</v>
      </c>
      <c r="N232" t="s">
        <v>4672</v>
      </c>
      <c r="O232" t="s">
        <v>2830</v>
      </c>
      <c r="P232" t="s">
        <v>5069</v>
      </c>
      <c r="R232" t="s">
        <v>5268</v>
      </c>
      <c r="S232" t="s">
        <v>5677</v>
      </c>
      <c r="AB232" s="1"/>
      <c r="AE232" t="s">
        <v>5900</v>
      </c>
      <c r="AF232" t="s">
        <v>5981</v>
      </c>
      <c r="AG232" t="s">
        <v>5988</v>
      </c>
    </row>
    <row r="233" spans="1:33" x14ac:dyDescent="0.3">
      <c r="A233" s="4">
        <v>280</v>
      </c>
      <c r="B233" s="5" t="s">
        <v>3157</v>
      </c>
      <c r="C233" t="s">
        <v>3181</v>
      </c>
      <c r="D233" t="s">
        <v>3513</v>
      </c>
      <c r="F233" t="s">
        <v>3847</v>
      </c>
      <c r="G233" s="1"/>
      <c r="H233">
        <v>2022</v>
      </c>
      <c r="I233" t="s">
        <v>2834</v>
      </c>
      <c r="J233" t="s">
        <v>2830</v>
      </c>
      <c r="M233" t="s">
        <v>4278</v>
      </c>
      <c r="N233" t="s">
        <v>4660</v>
      </c>
      <c r="O233" t="s">
        <v>2830</v>
      </c>
      <c r="P233" t="s">
        <v>5070</v>
      </c>
      <c r="R233" t="s">
        <v>5269</v>
      </c>
      <c r="S233" t="s">
        <v>5678</v>
      </c>
      <c r="AB233" s="1"/>
      <c r="AE233" t="s">
        <v>5900</v>
      </c>
      <c r="AF233" t="s">
        <v>5981</v>
      </c>
      <c r="AG233" t="s">
        <v>5988</v>
      </c>
    </row>
    <row r="234" spans="1:33" x14ac:dyDescent="0.3">
      <c r="A234" s="3">
        <v>281</v>
      </c>
      <c r="B234" s="14" t="s">
        <v>3157</v>
      </c>
      <c r="C234" t="s">
        <v>3182</v>
      </c>
      <c r="D234" t="s">
        <v>3514</v>
      </c>
      <c r="F234" t="s">
        <v>3860</v>
      </c>
      <c r="G234" s="1"/>
      <c r="H234">
        <v>2022</v>
      </c>
      <c r="I234" t="s">
        <v>2833</v>
      </c>
      <c r="J234" t="s">
        <v>2891</v>
      </c>
      <c r="K234">
        <v>341</v>
      </c>
      <c r="L234">
        <v>351</v>
      </c>
      <c r="M234" t="s">
        <v>4279</v>
      </c>
      <c r="N234" t="s">
        <v>4673</v>
      </c>
      <c r="O234" t="s">
        <v>2830</v>
      </c>
      <c r="P234" t="s">
        <v>5071</v>
      </c>
      <c r="R234" t="s">
        <v>5270</v>
      </c>
      <c r="S234" t="s">
        <v>5679</v>
      </c>
      <c r="AB234" s="1"/>
      <c r="AE234" t="s">
        <v>5897</v>
      </c>
      <c r="AF234" t="s">
        <v>5981</v>
      </c>
      <c r="AG234" t="s">
        <v>5988</v>
      </c>
    </row>
    <row r="235" spans="1:33" x14ac:dyDescent="0.3">
      <c r="A235" s="4">
        <v>282</v>
      </c>
      <c r="B235" s="5" t="s">
        <v>3157</v>
      </c>
      <c r="C235" t="s">
        <v>3183</v>
      </c>
      <c r="D235" t="s">
        <v>3515</v>
      </c>
      <c r="F235" t="s">
        <v>3861</v>
      </c>
      <c r="G235" s="1"/>
      <c r="H235">
        <v>2022</v>
      </c>
      <c r="I235" t="s">
        <v>4120</v>
      </c>
      <c r="J235" t="s">
        <v>2891</v>
      </c>
      <c r="K235">
        <v>349</v>
      </c>
      <c r="L235">
        <v>363</v>
      </c>
      <c r="M235" t="s">
        <v>4280</v>
      </c>
      <c r="N235" t="s">
        <v>4674</v>
      </c>
      <c r="O235" t="s">
        <v>2830</v>
      </c>
      <c r="P235" t="s">
        <v>5072</v>
      </c>
      <c r="R235" t="s">
        <v>5271</v>
      </c>
      <c r="S235" t="s">
        <v>2830</v>
      </c>
      <c r="AB235" s="1"/>
      <c r="AE235" t="s">
        <v>5903</v>
      </c>
      <c r="AF235" t="s">
        <v>5981</v>
      </c>
      <c r="AG235" t="s">
        <v>5988</v>
      </c>
    </row>
    <row r="236" spans="1:33" x14ac:dyDescent="0.3">
      <c r="A236" s="3">
        <v>283</v>
      </c>
      <c r="B236" s="14" t="s">
        <v>3157</v>
      </c>
      <c r="C236" t="s">
        <v>3184</v>
      </c>
      <c r="D236" t="s">
        <v>3516</v>
      </c>
      <c r="F236" t="s">
        <v>3862</v>
      </c>
      <c r="G236" s="1"/>
      <c r="H236">
        <v>2022</v>
      </c>
      <c r="I236" t="s">
        <v>4121</v>
      </c>
      <c r="J236" t="s">
        <v>4243</v>
      </c>
      <c r="K236">
        <v>2467</v>
      </c>
      <c r="L236">
        <v>2479</v>
      </c>
      <c r="M236" t="s">
        <v>4281</v>
      </c>
      <c r="N236" t="s">
        <v>4675</v>
      </c>
      <c r="O236" t="s">
        <v>2830</v>
      </c>
      <c r="P236" t="s">
        <v>5073</v>
      </c>
      <c r="R236" t="s">
        <v>5272</v>
      </c>
      <c r="S236" t="s">
        <v>5680</v>
      </c>
      <c r="AB236" s="1"/>
      <c r="AE236" t="s">
        <v>5904</v>
      </c>
      <c r="AF236" t="s">
        <v>5981</v>
      </c>
      <c r="AG236" t="s">
        <v>5988</v>
      </c>
    </row>
    <row r="237" spans="1:33" x14ac:dyDescent="0.3">
      <c r="A237" s="3">
        <v>285</v>
      </c>
      <c r="B237" s="3" t="s">
        <v>3157</v>
      </c>
      <c r="C237" t="s">
        <v>3185</v>
      </c>
      <c r="D237" t="s">
        <v>3518</v>
      </c>
      <c r="F237" t="s">
        <v>3864</v>
      </c>
      <c r="G237" s="1"/>
      <c r="H237">
        <v>2022</v>
      </c>
      <c r="I237" t="s">
        <v>4123</v>
      </c>
      <c r="J237" t="s">
        <v>2830</v>
      </c>
      <c r="M237" t="s">
        <v>4283</v>
      </c>
      <c r="N237" t="s">
        <v>4677</v>
      </c>
      <c r="O237" t="s">
        <v>4814</v>
      </c>
      <c r="P237" t="s">
        <v>2830</v>
      </c>
      <c r="R237" t="s">
        <v>5274</v>
      </c>
      <c r="S237" t="s">
        <v>2830</v>
      </c>
      <c r="AB237" s="1"/>
      <c r="AE237" t="s">
        <v>5904</v>
      </c>
      <c r="AF237" t="s">
        <v>5983</v>
      </c>
      <c r="AG237" t="s">
        <v>5988</v>
      </c>
    </row>
    <row r="238" spans="1:33" x14ac:dyDescent="0.3">
      <c r="A238" s="4">
        <v>286</v>
      </c>
      <c r="B238" s="6" t="s">
        <v>3157</v>
      </c>
      <c r="C238" t="s">
        <v>3186</v>
      </c>
      <c r="D238" t="s">
        <v>3519</v>
      </c>
      <c r="F238" t="s">
        <v>3864</v>
      </c>
      <c r="G238" s="1"/>
      <c r="H238">
        <v>2022</v>
      </c>
      <c r="I238" t="s">
        <v>4123</v>
      </c>
      <c r="J238" t="s">
        <v>2830</v>
      </c>
      <c r="K238">
        <v>333</v>
      </c>
      <c r="L238">
        <v>339</v>
      </c>
      <c r="M238" t="s">
        <v>4284</v>
      </c>
      <c r="N238" t="s">
        <v>4677</v>
      </c>
      <c r="O238" t="s">
        <v>4814</v>
      </c>
      <c r="P238" t="s">
        <v>5074</v>
      </c>
      <c r="R238" t="s">
        <v>5275</v>
      </c>
      <c r="S238" t="s">
        <v>5682</v>
      </c>
      <c r="AB238" s="1"/>
      <c r="AE238" t="s">
        <v>5904</v>
      </c>
      <c r="AF238" t="s">
        <v>5982</v>
      </c>
      <c r="AG238" t="s">
        <v>5988</v>
      </c>
    </row>
    <row r="239" spans="1:33" x14ac:dyDescent="0.3">
      <c r="A239" s="3">
        <v>287</v>
      </c>
      <c r="B239" s="3" t="s">
        <v>3157</v>
      </c>
      <c r="C239" t="s">
        <v>3187</v>
      </c>
      <c r="D239" t="s">
        <v>3520</v>
      </c>
      <c r="F239" t="s">
        <v>3865</v>
      </c>
      <c r="G239" s="1"/>
      <c r="H239">
        <v>2022</v>
      </c>
      <c r="I239" t="s">
        <v>2830</v>
      </c>
      <c r="J239" t="s">
        <v>2830</v>
      </c>
      <c r="M239" t="s">
        <v>4285</v>
      </c>
      <c r="N239" t="s">
        <v>4678</v>
      </c>
      <c r="O239" t="s">
        <v>2830</v>
      </c>
      <c r="P239" t="s">
        <v>2830</v>
      </c>
      <c r="R239" t="s">
        <v>5276</v>
      </c>
      <c r="S239" t="s">
        <v>5683</v>
      </c>
      <c r="AB239" s="1"/>
      <c r="AE239" t="s">
        <v>5905</v>
      </c>
      <c r="AF239" t="s">
        <v>5982</v>
      </c>
      <c r="AG239" t="s">
        <v>5988</v>
      </c>
    </row>
    <row r="240" spans="1:33" x14ac:dyDescent="0.3">
      <c r="A240" s="4">
        <v>288</v>
      </c>
      <c r="B240" s="6" t="s">
        <v>3157</v>
      </c>
      <c r="C240" t="s">
        <v>3188</v>
      </c>
      <c r="D240" t="s">
        <v>3518</v>
      </c>
      <c r="F240" t="s">
        <v>3866</v>
      </c>
      <c r="G240" s="1"/>
      <c r="H240">
        <v>2022</v>
      </c>
      <c r="I240" t="s">
        <v>4124</v>
      </c>
      <c r="J240" t="s">
        <v>2830</v>
      </c>
      <c r="M240" t="s">
        <v>4286</v>
      </c>
      <c r="N240" t="s">
        <v>4679</v>
      </c>
      <c r="O240" t="s">
        <v>4815</v>
      </c>
      <c r="P240" t="s">
        <v>2830</v>
      </c>
      <c r="R240" t="s">
        <v>5277</v>
      </c>
      <c r="S240" t="s">
        <v>2830</v>
      </c>
      <c r="AB240" s="1"/>
      <c r="AE240" t="s">
        <v>5904</v>
      </c>
      <c r="AF240" t="s">
        <v>5983</v>
      </c>
      <c r="AG240" t="s">
        <v>5988</v>
      </c>
    </row>
    <row r="241" spans="1:33" x14ac:dyDescent="0.3">
      <c r="A241" s="3">
        <v>291</v>
      </c>
      <c r="B241" s="3" t="s">
        <v>3157</v>
      </c>
      <c r="C241" t="s">
        <v>3189</v>
      </c>
      <c r="D241" t="s">
        <v>3523</v>
      </c>
      <c r="F241" t="s">
        <v>3867</v>
      </c>
      <c r="G241" s="1"/>
      <c r="H241">
        <v>2022</v>
      </c>
      <c r="I241" t="s">
        <v>2830</v>
      </c>
      <c r="J241" t="s">
        <v>2830</v>
      </c>
      <c r="M241" t="s">
        <v>4289</v>
      </c>
      <c r="N241" t="s">
        <v>4682</v>
      </c>
      <c r="O241" t="s">
        <v>2830</v>
      </c>
      <c r="P241" t="s">
        <v>5075</v>
      </c>
      <c r="R241" t="s">
        <v>5280</v>
      </c>
      <c r="S241" t="s">
        <v>5686</v>
      </c>
      <c r="AB241" s="1"/>
      <c r="AE241" t="s">
        <v>5906</v>
      </c>
      <c r="AF241" t="s">
        <v>5981</v>
      </c>
      <c r="AG241" t="s">
        <v>5988</v>
      </c>
    </row>
    <row r="242" spans="1:33" x14ac:dyDescent="0.3">
      <c r="A242" s="4">
        <v>294</v>
      </c>
      <c r="B242" s="6" t="s">
        <v>3157</v>
      </c>
      <c r="C242" t="s">
        <v>3190</v>
      </c>
      <c r="D242" t="s">
        <v>3518</v>
      </c>
      <c r="F242" t="s">
        <v>3190</v>
      </c>
      <c r="G242" s="1"/>
      <c r="H242">
        <v>2022</v>
      </c>
      <c r="I242" t="s">
        <v>2830</v>
      </c>
      <c r="J242" t="s">
        <v>2830</v>
      </c>
      <c r="M242" t="s">
        <v>4292</v>
      </c>
      <c r="N242" t="s">
        <v>2830</v>
      </c>
      <c r="O242" t="s">
        <v>4818</v>
      </c>
      <c r="P242" t="s">
        <v>2830</v>
      </c>
      <c r="R242" t="s">
        <v>5283</v>
      </c>
      <c r="S242" t="s">
        <v>2830</v>
      </c>
      <c r="AB242" s="1"/>
      <c r="AE242" t="s">
        <v>5897</v>
      </c>
      <c r="AF242" t="s">
        <v>5983</v>
      </c>
      <c r="AG242" t="s">
        <v>5988</v>
      </c>
    </row>
    <row r="243" spans="1:33" x14ac:dyDescent="0.3">
      <c r="A243" s="3">
        <v>295</v>
      </c>
      <c r="B243" s="3" t="s">
        <v>3157</v>
      </c>
      <c r="C243" t="s">
        <v>3191</v>
      </c>
      <c r="D243" t="s">
        <v>3526</v>
      </c>
      <c r="F243" t="s">
        <v>3870</v>
      </c>
      <c r="G243" s="1"/>
      <c r="H243">
        <v>2022</v>
      </c>
      <c r="I243" t="s">
        <v>4126</v>
      </c>
      <c r="J243" t="s">
        <v>2830</v>
      </c>
      <c r="M243" t="s">
        <v>4293</v>
      </c>
      <c r="N243" t="s">
        <v>4685</v>
      </c>
      <c r="O243" t="s">
        <v>4819</v>
      </c>
      <c r="P243" t="s">
        <v>5076</v>
      </c>
      <c r="R243" t="s">
        <v>5284</v>
      </c>
      <c r="S243" t="s">
        <v>2830</v>
      </c>
      <c r="AB243" s="1"/>
      <c r="AE243" t="s">
        <v>5903</v>
      </c>
      <c r="AF243" t="s">
        <v>5982</v>
      </c>
      <c r="AG243" t="s">
        <v>5988</v>
      </c>
    </row>
    <row r="244" spans="1:33" x14ac:dyDescent="0.3">
      <c r="A244" s="4">
        <v>296</v>
      </c>
      <c r="B244" s="6" t="s">
        <v>3157</v>
      </c>
      <c r="C244" t="s">
        <v>3192</v>
      </c>
      <c r="D244" t="s">
        <v>3518</v>
      </c>
      <c r="F244" t="s">
        <v>3864</v>
      </c>
      <c r="G244" s="1"/>
      <c r="H244">
        <v>2022</v>
      </c>
      <c r="I244" t="s">
        <v>4127</v>
      </c>
      <c r="J244" t="s">
        <v>2830</v>
      </c>
      <c r="M244" t="s">
        <v>4294</v>
      </c>
      <c r="N244" t="s">
        <v>4677</v>
      </c>
      <c r="O244" t="s">
        <v>4820</v>
      </c>
      <c r="P244" t="s">
        <v>2830</v>
      </c>
      <c r="R244" t="s">
        <v>5285</v>
      </c>
      <c r="S244" t="s">
        <v>2830</v>
      </c>
      <c r="AB244" s="1"/>
      <c r="AE244" t="s">
        <v>5904</v>
      </c>
      <c r="AF244" t="s">
        <v>5983</v>
      </c>
      <c r="AG244" t="s">
        <v>5988</v>
      </c>
    </row>
    <row r="245" spans="1:33" x14ac:dyDescent="0.3">
      <c r="A245" s="3">
        <v>303</v>
      </c>
      <c r="B245" s="3" t="s">
        <v>3157</v>
      </c>
      <c r="C245" t="s">
        <v>3193</v>
      </c>
      <c r="D245" t="s">
        <v>3530</v>
      </c>
      <c r="F245" t="s">
        <v>3874</v>
      </c>
      <c r="G245" s="1"/>
      <c r="H245">
        <v>2022</v>
      </c>
      <c r="I245" t="s">
        <v>2830</v>
      </c>
      <c r="J245" t="s">
        <v>2830</v>
      </c>
      <c r="K245">
        <v>444</v>
      </c>
      <c r="L245">
        <v>448</v>
      </c>
      <c r="M245" t="s">
        <v>4298</v>
      </c>
      <c r="N245" t="s">
        <v>4686</v>
      </c>
      <c r="O245" t="s">
        <v>4827</v>
      </c>
      <c r="P245" t="s">
        <v>5077</v>
      </c>
      <c r="R245" t="s">
        <v>5292</v>
      </c>
      <c r="S245" t="s">
        <v>5692</v>
      </c>
      <c r="AB245" s="1"/>
      <c r="AE245" t="s">
        <v>5909</v>
      </c>
      <c r="AF245" t="s">
        <v>5982</v>
      </c>
      <c r="AG245" t="s">
        <v>5988</v>
      </c>
    </row>
    <row r="246" spans="1:33" x14ac:dyDescent="0.3">
      <c r="A246" s="4">
        <v>304</v>
      </c>
      <c r="B246" s="6" t="s">
        <v>3157</v>
      </c>
      <c r="C246" t="s">
        <v>3194</v>
      </c>
      <c r="D246" t="s">
        <v>3531</v>
      </c>
      <c r="F246" t="s">
        <v>3864</v>
      </c>
      <c r="G246" s="1"/>
      <c r="H246">
        <v>2022</v>
      </c>
      <c r="I246" t="s">
        <v>4131</v>
      </c>
      <c r="J246" t="s">
        <v>2830</v>
      </c>
      <c r="K246">
        <v>139</v>
      </c>
      <c r="L246">
        <v>150</v>
      </c>
      <c r="M246" t="s">
        <v>4299</v>
      </c>
      <c r="N246" t="s">
        <v>4677</v>
      </c>
      <c r="O246" t="s">
        <v>4828</v>
      </c>
      <c r="P246" t="s">
        <v>5078</v>
      </c>
      <c r="R246" t="s">
        <v>5293</v>
      </c>
      <c r="S246" t="s">
        <v>5693</v>
      </c>
      <c r="AB246" s="1"/>
      <c r="AE246" t="s">
        <v>5904</v>
      </c>
      <c r="AF246" t="s">
        <v>5982</v>
      </c>
      <c r="AG246" t="s">
        <v>5988</v>
      </c>
    </row>
    <row r="247" spans="1:33" x14ac:dyDescent="0.3">
      <c r="A247" s="3">
        <v>305</v>
      </c>
      <c r="B247" s="3" t="s">
        <v>3157</v>
      </c>
      <c r="C247" t="s">
        <v>3195</v>
      </c>
      <c r="D247" t="s">
        <v>3532</v>
      </c>
      <c r="F247" t="s">
        <v>3875</v>
      </c>
      <c r="G247" s="1"/>
      <c r="H247">
        <v>2022</v>
      </c>
      <c r="I247" t="s">
        <v>4132</v>
      </c>
      <c r="J247" t="s">
        <v>2830</v>
      </c>
      <c r="K247">
        <v>424</v>
      </c>
      <c r="L247">
        <v>431</v>
      </c>
      <c r="M247" t="s">
        <v>4300</v>
      </c>
      <c r="N247" t="s">
        <v>4687</v>
      </c>
      <c r="O247" t="s">
        <v>4829</v>
      </c>
      <c r="P247" t="s">
        <v>5079</v>
      </c>
      <c r="R247" t="s">
        <v>5294</v>
      </c>
      <c r="S247" t="s">
        <v>5694</v>
      </c>
      <c r="AB247" s="1"/>
      <c r="AE247" t="s">
        <v>5904</v>
      </c>
      <c r="AF247" t="s">
        <v>5982</v>
      </c>
      <c r="AG247" t="s">
        <v>5988</v>
      </c>
    </row>
    <row r="248" spans="1:33" x14ac:dyDescent="0.3">
      <c r="A248" s="4">
        <v>306</v>
      </c>
      <c r="B248" s="6" t="s">
        <v>3157</v>
      </c>
      <c r="C248" t="s">
        <v>3196</v>
      </c>
      <c r="D248" t="s">
        <v>3532</v>
      </c>
      <c r="F248" t="s">
        <v>3875</v>
      </c>
      <c r="G248" s="1"/>
      <c r="H248">
        <v>2022</v>
      </c>
      <c r="I248" t="s">
        <v>4132</v>
      </c>
      <c r="J248" t="s">
        <v>2830</v>
      </c>
      <c r="K248">
        <v>383</v>
      </c>
      <c r="L248">
        <v>391</v>
      </c>
      <c r="M248" t="s">
        <v>4301</v>
      </c>
      <c r="N248" t="s">
        <v>4687</v>
      </c>
      <c r="O248" t="s">
        <v>4829</v>
      </c>
      <c r="P248" t="s">
        <v>5080</v>
      </c>
      <c r="R248" t="s">
        <v>5295</v>
      </c>
      <c r="S248" t="s">
        <v>5695</v>
      </c>
      <c r="AB248" s="1"/>
      <c r="AE248" t="s">
        <v>5904</v>
      </c>
      <c r="AF248" t="s">
        <v>5982</v>
      </c>
      <c r="AG248" t="s">
        <v>5988</v>
      </c>
    </row>
    <row r="249" spans="1:33" x14ac:dyDescent="0.3">
      <c r="A249" s="4">
        <v>310</v>
      </c>
      <c r="B249" s="5" t="s">
        <v>3157</v>
      </c>
      <c r="C249" t="s">
        <v>3197</v>
      </c>
      <c r="D249" t="s">
        <v>3536</v>
      </c>
      <c r="F249" t="s">
        <v>3878</v>
      </c>
      <c r="G249" s="1"/>
      <c r="H249">
        <v>2022</v>
      </c>
      <c r="I249" t="s">
        <v>4134</v>
      </c>
      <c r="J249" t="s">
        <v>2830</v>
      </c>
      <c r="M249" t="s">
        <v>4305</v>
      </c>
      <c r="N249" t="s">
        <v>4689</v>
      </c>
      <c r="O249" t="s">
        <v>2830</v>
      </c>
      <c r="P249" t="s">
        <v>5081</v>
      </c>
      <c r="R249" t="s">
        <v>5299</v>
      </c>
      <c r="S249" t="s">
        <v>2830</v>
      </c>
      <c r="AB249" s="1"/>
      <c r="AE249" t="s">
        <v>5910</v>
      </c>
      <c r="AF249" t="s">
        <v>5981</v>
      </c>
      <c r="AG249" t="s">
        <v>5988</v>
      </c>
    </row>
    <row r="250" spans="1:33" x14ac:dyDescent="0.3">
      <c r="A250" s="3">
        <v>311</v>
      </c>
      <c r="B250" s="14" t="s">
        <v>3157</v>
      </c>
      <c r="C250" t="s">
        <v>3198</v>
      </c>
      <c r="D250" t="s">
        <v>3537</v>
      </c>
      <c r="F250" t="s">
        <v>3879</v>
      </c>
      <c r="G250" s="1"/>
      <c r="H250">
        <v>2022</v>
      </c>
      <c r="I250" t="s">
        <v>2830</v>
      </c>
      <c r="J250" t="s">
        <v>2830</v>
      </c>
      <c r="M250" t="s">
        <v>4306</v>
      </c>
      <c r="N250" t="s">
        <v>4690</v>
      </c>
      <c r="O250" t="s">
        <v>2830</v>
      </c>
      <c r="P250" t="s">
        <v>5082</v>
      </c>
      <c r="R250" t="s">
        <v>5300</v>
      </c>
      <c r="S250" t="s">
        <v>5699</v>
      </c>
      <c r="AB250" s="1"/>
      <c r="AE250" t="s">
        <v>5894</v>
      </c>
      <c r="AF250" t="s">
        <v>5981</v>
      </c>
      <c r="AG250" t="s">
        <v>5988</v>
      </c>
    </row>
    <row r="251" spans="1:33" x14ac:dyDescent="0.3">
      <c r="A251" s="4">
        <v>312</v>
      </c>
      <c r="B251" s="5" t="s">
        <v>3157</v>
      </c>
      <c r="C251" t="s">
        <v>3199</v>
      </c>
      <c r="D251" t="s">
        <v>3518</v>
      </c>
      <c r="F251" t="s">
        <v>3880</v>
      </c>
      <c r="G251" s="1"/>
      <c r="H251">
        <v>2022</v>
      </c>
      <c r="I251" t="s">
        <v>4135</v>
      </c>
      <c r="J251" t="s">
        <v>2830</v>
      </c>
      <c r="M251" t="s">
        <v>4307</v>
      </c>
      <c r="N251" t="s">
        <v>4691</v>
      </c>
      <c r="O251" t="s">
        <v>4832</v>
      </c>
      <c r="P251" t="s">
        <v>2830</v>
      </c>
      <c r="R251" t="s">
        <v>5301</v>
      </c>
      <c r="S251" t="s">
        <v>2830</v>
      </c>
      <c r="AB251" s="1"/>
      <c r="AE251" t="s">
        <v>5904</v>
      </c>
      <c r="AF251" t="s">
        <v>5983</v>
      </c>
      <c r="AG251" t="s">
        <v>5988</v>
      </c>
    </row>
    <row r="252" spans="1:33" x14ac:dyDescent="0.3">
      <c r="A252" s="4">
        <v>318</v>
      </c>
      <c r="B252" s="6" t="s">
        <v>3157</v>
      </c>
      <c r="C252" t="s">
        <v>3200</v>
      </c>
      <c r="D252" t="s">
        <v>3543</v>
      </c>
      <c r="F252" t="s">
        <v>3885</v>
      </c>
      <c r="G252" s="1"/>
      <c r="H252">
        <v>2022</v>
      </c>
      <c r="I252" t="s">
        <v>4137</v>
      </c>
      <c r="J252" t="s">
        <v>2868</v>
      </c>
      <c r="K252">
        <v>66</v>
      </c>
      <c r="L252">
        <v>78</v>
      </c>
      <c r="M252" t="s">
        <v>4313</v>
      </c>
      <c r="N252" t="s">
        <v>4694</v>
      </c>
      <c r="O252" t="s">
        <v>2830</v>
      </c>
      <c r="P252" t="s">
        <v>5083</v>
      </c>
      <c r="R252" t="s">
        <v>5307</v>
      </c>
      <c r="S252" t="s">
        <v>5705</v>
      </c>
      <c r="AB252" s="1"/>
      <c r="AE252" t="s">
        <v>5911</v>
      </c>
      <c r="AF252" t="s">
        <v>5981</v>
      </c>
      <c r="AG252" t="s">
        <v>5990</v>
      </c>
    </row>
    <row r="253" spans="1:33" x14ac:dyDescent="0.3">
      <c r="A253" s="4">
        <v>320</v>
      </c>
      <c r="B253" s="5" t="s">
        <v>3157</v>
      </c>
      <c r="C253" t="s">
        <v>3201</v>
      </c>
      <c r="D253" t="s">
        <v>3545</v>
      </c>
      <c r="F253" t="s">
        <v>3886</v>
      </c>
      <c r="G253" s="1"/>
      <c r="H253">
        <v>2022</v>
      </c>
      <c r="I253" t="s">
        <v>4138</v>
      </c>
      <c r="J253" t="s">
        <v>2830</v>
      </c>
      <c r="K253">
        <v>602</v>
      </c>
      <c r="L253">
        <v>610</v>
      </c>
      <c r="M253" t="s">
        <v>4315</v>
      </c>
      <c r="N253" t="s">
        <v>4695</v>
      </c>
      <c r="O253" t="s">
        <v>2830</v>
      </c>
      <c r="P253" t="s">
        <v>5084</v>
      </c>
      <c r="R253" t="s">
        <v>5309</v>
      </c>
      <c r="S253" t="s">
        <v>5707</v>
      </c>
      <c r="AB253" s="1"/>
      <c r="AE253" t="s">
        <v>5899</v>
      </c>
      <c r="AF253" t="s">
        <v>5982</v>
      </c>
      <c r="AG253" t="s">
        <v>5988</v>
      </c>
    </row>
    <row r="254" spans="1:33" x14ac:dyDescent="0.3">
      <c r="A254" s="3">
        <v>321</v>
      </c>
      <c r="B254" s="14" t="s">
        <v>3157</v>
      </c>
      <c r="C254" t="s">
        <v>3202</v>
      </c>
      <c r="D254" t="s">
        <v>3546</v>
      </c>
      <c r="F254" t="s">
        <v>3887</v>
      </c>
      <c r="G254" s="1"/>
      <c r="H254">
        <v>2022</v>
      </c>
      <c r="I254" t="s">
        <v>2830</v>
      </c>
      <c r="J254" t="s">
        <v>2830</v>
      </c>
      <c r="M254" t="s">
        <v>4316</v>
      </c>
      <c r="N254" t="s">
        <v>2830</v>
      </c>
      <c r="O254" t="s">
        <v>4837</v>
      </c>
      <c r="P254" t="s">
        <v>5085</v>
      </c>
      <c r="R254" t="s">
        <v>5310</v>
      </c>
      <c r="S254" t="s">
        <v>2830</v>
      </c>
      <c r="AB254" s="1"/>
      <c r="AE254" t="s">
        <v>5912</v>
      </c>
      <c r="AF254" t="s">
        <v>5982</v>
      </c>
      <c r="AG254" t="s">
        <v>5988</v>
      </c>
    </row>
    <row r="255" spans="1:33" x14ac:dyDescent="0.3">
      <c r="A255" s="4">
        <v>322</v>
      </c>
      <c r="B255" s="5" t="s">
        <v>3157</v>
      </c>
      <c r="C255" t="s">
        <v>3203</v>
      </c>
      <c r="D255" t="s">
        <v>3518</v>
      </c>
      <c r="F255" t="s">
        <v>3880</v>
      </c>
      <c r="G255" s="1"/>
      <c r="H255">
        <v>2022</v>
      </c>
      <c r="I255" t="s">
        <v>4139</v>
      </c>
      <c r="J255" t="s">
        <v>2830</v>
      </c>
      <c r="M255" t="s">
        <v>4317</v>
      </c>
      <c r="N255" t="s">
        <v>4691</v>
      </c>
      <c r="O255" t="s">
        <v>4838</v>
      </c>
      <c r="P255" t="s">
        <v>2830</v>
      </c>
      <c r="R255" t="s">
        <v>5311</v>
      </c>
      <c r="S255" t="s">
        <v>2830</v>
      </c>
      <c r="AB255" s="1"/>
      <c r="AE255" t="s">
        <v>5904</v>
      </c>
      <c r="AF255" t="s">
        <v>5983</v>
      </c>
      <c r="AG255" t="s">
        <v>5988</v>
      </c>
    </row>
    <row r="256" spans="1:33" x14ac:dyDescent="0.3">
      <c r="A256" s="3">
        <v>323</v>
      </c>
      <c r="B256" s="14" t="s">
        <v>3157</v>
      </c>
      <c r="C256" t="s">
        <v>3204</v>
      </c>
      <c r="D256" t="s">
        <v>3547</v>
      </c>
      <c r="F256" t="s">
        <v>3888</v>
      </c>
      <c r="G256" s="1"/>
      <c r="H256">
        <v>2022</v>
      </c>
      <c r="I256" t="s">
        <v>2857</v>
      </c>
      <c r="J256" t="s">
        <v>2891</v>
      </c>
      <c r="M256" t="s">
        <v>4318</v>
      </c>
      <c r="N256" t="s">
        <v>4696</v>
      </c>
      <c r="O256" t="s">
        <v>2830</v>
      </c>
      <c r="P256" t="s">
        <v>5086</v>
      </c>
      <c r="R256" t="s">
        <v>5312</v>
      </c>
      <c r="S256" t="s">
        <v>2830</v>
      </c>
      <c r="AB256" s="1"/>
      <c r="AE256" t="s">
        <v>5913</v>
      </c>
      <c r="AF256" t="s">
        <v>5981</v>
      </c>
      <c r="AG256" t="s">
        <v>5988</v>
      </c>
    </row>
    <row r="257" spans="1:33" x14ac:dyDescent="0.3">
      <c r="A257" s="4">
        <v>324</v>
      </c>
      <c r="B257" s="5" t="s">
        <v>3157</v>
      </c>
      <c r="C257" t="s">
        <v>3205</v>
      </c>
      <c r="D257" t="s">
        <v>3548</v>
      </c>
      <c r="F257" t="s">
        <v>3889</v>
      </c>
      <c r="G257" s="1"/>
      <c r="H257">
        <v>2022</v>
      </c>
      <c r="I257" t="s">
        <v>2838</v>
      </c>
      <c r="J257" t="s">
        <v>2830</v>
      </c>
      <c r="K257">
        <v>497</v>
      </c>
      <c r="L257">
        <v>509</v>
      </c>
      <c r="M257" t="s">
        <v>4319</v>
      </c>
      <c r="N257" t="s">
        <v>4697</v>
      </c>
      <c r="O257" t="s">
        <v>2830</v>
      </c>
      <c r="P257" t="s">
        <v>5087</v>
      </c>
      <c r="R257" t="s">
        <v>5313</v>
      </c>
      <c r="S257" t="s">
        <v>5708</v>
      </c>
      <c r="AB257" s="1"/>
      <c r="AE257" t="s">
        <v>5904</v>
      </c>
      <c r="AF257" t="s">
        <v>5984</v>
      </c>
      <c r="AG257" t="s">
        <v>5988</v>
      </c>
    </row>
    <row r="258" spans="1:33" x14ac:dyDescent="0.3">
      <c r="A258" s="3">
        <v>325</v>
      </c>
      <c r="B258" s="14" t="s">
        <v>3157</v>
      </c>
      <c r="C258" t="s">
        <v>3206</v>
      </c>
      <c r="D258" t="s">
        <v>3549</v>
      </c>
      <c r="F258" t="s">
        <v>3890</v>
      </c>
      <c r="G258" s="1"/>
      <c r="H258">
        <v>2022</v>
      </c>
      <c r="I258" t="s">
        <v>4140</v>
      </c>
      <c r="J258" t="s">
        <v>2891</v>
      </c>
      <c r="K258">
        <v>1765</v>
      </c>
      <c r="L258">
        <v>1783</v>
      </c>
      <c r="M258" t="s">
        <v>4320</v>
      </c>
      <c r="N258" t="s">
        <v>4698</v>
      </c>
      <c r="O258" t="s">
        <v>2830</v>
      </c>
      <c r="P258" t="s">
        <v>5088</v>
      </c>
      <c r="R258" t="s">
        <v>5314</v>
      </c>
      <c r="S258" t="s">
        <v>5709</v>
      </c>
      <c r="AB258" s="1"/>
      <c r="AE258" t="s">
        <v>5914</v>
      </c>
      <c r="AF258" t="s">
        <v>5981</v>
      </c>
      <c r="AG258" t="s">
        <v>5988</v>
      </c>
    </row>
    <row r="259" spans="1:33" x14ac:dyDescent="0.3">
      <c r="A259" s="4">
        <v>326</v>
      </c>
      <c r="B259" s="5" t="s">
        <v>3157</v>
      </c>
      <c r="C259" t="s">
        <v>3207</v>
      </c>
      <c r="D259" t="s">
        <v>3550</v>
      </c>
      <c r="F259" t="s">
        <v>3891</v>
      </c>
      <c r="G259" s="1"/>
      <c r="H259">
        <v>2022</v>
      </c>
      <c r="I259" t="s">
        <v>4120</v>
      </c>
      <c r="J259" t="s">
        <v>2891</v>
      </c>
      <c r="M259" t="s">
        <v>4321</v>
      </c>
      <c r="N259" t="s">
        <v>4699</v>
      </c>
      <c r="O259" t="s">
        <v>2830</v>
      </c>
      <c r="P259" t="s">
        <v>5089</v>
      </c>
      <c r="R259" t="s">
        <v>5315</v>
      </c>
      <c r="S259" t="s">
        <v>5710</v>
      </c>
      <c r="AB259" s="1"/>
      <c r="AE259" t="s">
        <v>5894</v>
      </c>
      <c r="AF259" t="s">
        <v>5981</v>
      </c>
      <c r="AG259" t="s">
        <v>5988</v>
      </c>
    </row>
    <row r="260" spans="1:33" x14ac:dyDescent="0.3">
      <c r="A260" s="3">
        <v>327</v>
      </c>
      <c r="B260" s="14" t="s">
        <v>3157</v>
      </c>
      <c r="C260" t="s">
        <v>3208</v>
      </c>
      <c r="D260" t="s">
        <v>3518</v>
      </c>
      <c r="F260" t="s">
        <v>3892</v>
      </c>
      <c r="G260" s="1"/>
      <c r="H260">
        <v>2022</v>
      </c>
      <c r="I260" t="s">
        <v>4141</v>
      </c>
      <c r="J260" t="s">
        <v>2830</v>
      </c>
      <c r="M260" t="s">
        <v>4322</v>
      </c>
      <c r="N260" t="s">
        <v>4700</v>
      </c>
      <c r="O260" t="s">
        <v>4839</v>
      </c>
      <c r="P260" t="s">
        <v>2830</v>
      </c>
      <c r="R260" t="s">
        <v>5316</v>
      </c>
      <c r="S260" t="s">
        <v>2830</v>
      </c>
      <c r="AB260" s="1"/>
      <c r="AE260" t="s">
        <v>5904</v>
      </c>
      <c r="AF260" t="s">
        <v>5983</v>
      </c>
      <c r="AG260" t="s">
        <v>5988</v>
      </c>
    </row>
    <row r="261" spans="1:33" x14ac:dyDescent="0.3">
      <c r="A261" s="4">
        <v>328</v>
      </c>
      <c r="B261" s="5" t="s">
        <v>3157</v>
      </c>
      <c r="C261" t="s">
        <v>3209</v>
      </c>
      <c r="D261" t="s">
        <v>3551</v>
      </c>
      <c r="F261" t="s">
        <v>3893</v>
      </c>
      <c r="G261" s="1"/>
      <c r="H261">
        <v>2021</v>
      </c>
      <c r="I261" t="s">
        <v>2868</v>
      </c>
      <c r="J261" t="s">
        <v>2891</v>
      </c>
      <c r="M261" t="s">
        <v>4323</v>
      </c>
      <c r="N261" t="s">
        <v>4701</v>
      </c>
      <c r="O261" t="s">
        <v>2830</v>
      </c>
      <c r="P261" t="s">
        <v>5090</v>
      </c>
      <c r="R261" t="s">
        <v>5317</v>
      </c>
      <c r="S261" t="s">
        <v>5711</v>
      </c>
      <c r="AB261" s="1"/>
      <c r="AE261" t="s">
        <v>5915</v>
      </c>
      <c r="AF261" t="s">
        <v>5981</v>
      </c>
      <c r="AG261" t="s">
        <v>5988</v>
      </c>
    </row>
    <row r="262" spans="1:33" x14ac:dyDescent="0.3">
      <c r="A262" s="3">
        <v>329</v>
      </c>
      <c r="B262" s="14" t="s">
        <v>3157</v>
      </c>
      <c r="C262" t="s">
        <v>3210</v>
      </c>
      <c r="D262" t="s">
        <v>3552</v>
      </c>
      <c r="F262" t="s">
        <v>3846</v>
      </c>
      <c r="G262" s="1"/>
      <c r="H262">
        <v>2021</v>
      </c>
      <c r="I262" t="s">
        <v>2830</v>
      </c>
      <c r="J262" t="s">
        <v>2830</v>
      </c>
      <c r="K262">
        <v>203</v>
      </c>
      <c r="L262">
        <v>206</v>
      </c>
      <c r="M262" t="s">
        <v>4324</v>
      </c>
      <c r="N262" t="s">
        <v>2830</v>
      </c>
      <c r="O262" t="s">
        <v>4840</v>
      </c>
      <c r="P262" t="s">
        <v>5091</v>
      </c>
      <c r="R262" t="s">
        <v>5318</v>
      </c>
      <c r="S262" t="s">
        <v>5712</v>
      </c>
      <c r="AB262" s="1"/>
      <c r="AE262" t="s">
        <v>3155</v>
      </c>
      <c r="AF262" t="s">
        <v>5982</v>
      </c>
      <c r="AG262" t="s">
        <v>5988</v>
      </c>
    </row>
    <row r="263" spans="1:33" x14ac:dyDescent="0.3">
      <c r="A263" s="4">
        <v>330</v>
      </c>
      <c r="B263" s="5" t="s">
        <v>3157</v>
      </c>
      <c r="C263" t="s">
        <v>3211</v>
      </c>
      <c r="D263" t="s">
        <v>3553</v>
      </c>
      <c r="F263" t="s">
        <v>3845</v>
      </c>
      <c r="G263" s="1"/>
      <c r="H263">
        <v>2021</v>
      </c>
      <c r="I263" t="s">
        <v>4142</v>
      </c>
      <c r="J263" t="s">
        <v>2830</v>
      </c>
      <c r="M263" t="s">
        <v>4325</v>
      </c>
      <c r="N263" t="s">
        <v>4659</v>
      </c>
      <c r="O263" t="s">
        <v>2830</v>
      </c>
      <c r="P263" t="s">
        <v>5092</v>
      </c>
      <c r="R263" t="s">
        <v>5319</v>
      </c>
      <c r="S263" t="s">
        <v>5713</v>
      </c>
      <c r="AB263" s="1"/>
      <c r="AE263" t="s">
        <v>5899</v>
      </c>
      <c r="AF263" t="s">
        <v>5981</v>
      </c>
      <c r="AG263" t="s">
        <v>5988</v>
      </c>
    </row>
    <row r="264" spans="1:33" x14ac:dyDescent="0.3">
      <c r="A264" s="3">
        <v>331</v>
      </c>
      <c r="B264" s="14" t="s">
        <v>3157</v>
      </c>
      <c r="C264" t="s">
        <v>3212</v>
      </c>
      <c r="D264" t="s">
        <v>3554</v>
      </c>
      <c r="F264" t="s">
        <v>3894</v>
      </c>
      <c r="G264" s="1"/>
      <c r="H264">
        <v>2021</v>
      </c>
      <c r="I264" t="s">
        <v>2830</v>
      </c>
      <c r="J264" t="s">
        <v>2830</v>
      </c>
      <c r="K264">
        <v>4373</v>
      </c>
      <c r="L264">
        <v>4382</v>
      </c>
      <c r="M264" t="s">
        <v>4326</v>
      </c>
      <c r="N264" t="s">
        <v>2830</v>
      </c>
      <c r="O264" t="s">
        <v>4841</v>
      </c>
      <c r="P264" t="s">
        <v>5093</v>
      </c>
      <c r="R264" t="s">
        <v>5320</v>
      </c>
      <c r="S264" t="s">
        <v>5714</v>
      </c>
      <c r="AB264" s="1"/>
      <c r="AE264" t="s">
        <v>3155</v>
      </c>
      <c r="AF264" t="s">
        <v>5982</v>
      </c>
      <c r="AG264" t="s">
        <v>5988</v>
      </c>
    </row>
    <row r="265" spans="1:33" x14ac:dyDescent="0.3">
      <c r="A265" s="4">
        <v>332</v>
      </c>
      <c r="B265" s="5" t="s">
        <v>3157</v>
      </c>
      <c r="C265" t="s">
        <v>3213</v>
      </c>
      <c r="D265" t="s">
        <v>3555</v>
      </c>
      <c r="F265" t="s">
        <v>3895</v>
      </c>
      <c r="G265" s="1"/>
      <c r="H265">
        <v>2021</v>
      </c>
      <c r="I265" t="s">
        <v>4143</v>
      </c>
      <c r="J265" t="s">
        <v>2830</v>
      </c>
      <c r="M265" t="s">
        <v>4327</v>
      </c>
      <c r="N265" t="s">
        <v>4702</v>
      </c>
      <c r="O265" t="s">
        <v>2830</v>
      </c>
      <c r="P265" t="s">
        <v>5094</v>
      </c>
      <c r="R265" t="s">
        <v>5321</v>
      </c>
      <c r="S265" t="s">
        <v>5715</v>
      </c>
      <c r="AB265" s="1"/>
      <c r="AE265" t="s">
        <v>5899</v>
      </c>
      <c r="AF265" t="s">
        <v>5981</v>
      </c>
      <c r="AG265" t="s">
        <v>5988</v>
      </c>
    </row>
    <row r="266" spans="1:33" x14ac:dyDescent="0.3">
      <c r="A266" s="4">
        <v>334</v>
      </c>
      <c r="B266" s="6" t="s">
        <v>3157</v>
      </c>
      <c r="C266" t="s">
        <v>3215</v>
      </c>
      <c r="D266" t="s">
        <v>3557</v>
      </c>
      <c r="F266" t="s">
        <v>3897</v>
      </c>
      <c r="G266" s="1"/>
      <c r="H266">
        <v>2021</v>
      </c>
      <c r="I266" t="s">
        <v>4145</v>
      </c>
      <c r="J266" t="s">
        <v>2830</v>
      </c>
      <c r="M266" t="s">
        <v>4329</v>
      </c>
      <c r="N266" t="s">
        <v>4703</v>
      </c>
      <c r="O266" t="s">
        <v>2830</v>
      </c>
      <c r="P266" t="s">
        <v>5095</v>
      </c>
      <c r="R266" t="s">
        <v>5323</v>
      </c>
      <c r="S266" t="s">
        <v>5717</v>
      </c>
      <c r="AB266" s="1"/>
      <c r="AE266" t="s">
        <v>5899</v>
      </c>
      <c r="AF266" t="s">
        <v>5981</v>
      </c>
      <c r="AG266" t="s">
        <v>5988</v>
      </c>
    </row>
    <row r="267" spans="1:33" x14ac:dyDescent="0.3">
      <c r="A267" s="3">
        <v>335</v>
      </c>
      <c r="B267" s="3" t="s">
        <v>3157</v>
      </c>
      <c r="C267" t="s">
        <v>3216</v>
      </c>
      <c r="D267" t="s">
        <v>3558</v>
      </c>
      <c r="F267" t="s">
        <v>3898</v>
      </c>
      <c r="G267" s="1"/>
      <c r="H267">
        <v>2021</v>
      </c>
      <c r="I267" t="s">
        <v>2913</v>
      </c>
      <c r="J267" t="s">
        <v>2841</v>
      </c>
      <c r="K267">
        <v>326</v>
      </c>
      <c r="L267">
        <v>341</v>
      </c>
      <c r="M267" t="s">
        <v>4330</v>
      </c>
      <c r="N267" t="s">
        <v>4704</v>
      </c>
      <c r="O267" t="s">
        <v>2830</v>
      </c>
      <c r="P267" t="s">
        <v>5096</v>
      </c>
      <c r="R267" t="s">
        <v>5324</v>
      </c>
      <c r="S267" t="s">
        <v>5718</v>
      </c>
      <c r="AB267" s="1"/>
      <c r="AE267" t="s">
        <v>5916</v>
      </c>
      <c r="AF267" t="s">
        <v>5981</v>
      </c>
      <c r="AG267" t="s">
        <v>5988</v>
      </c>
    </row>
    <row r="268" spans="1:33" x14ac:dyDescent="0.3">
      <c r="A268" s="4">
        <v>336</v>
      </c>
      <c r="B268" s="6" t="s">
        <v>3157</v>
      </c>
      <c r="C268" t="s">
        <v>3217</v>
      </c>
      <c r="D268" t="s">
        <v>3559</v>
      </c>
      <c r="F268" t="s">
        <v>3899</v>
      </c>
      <c r="G268" s="1"/>
      <c r="H268">
        <v>2021</v>
      </c>
      <c r="I268" t="s">
        <v>2830</v>
      </c>
      <c r="J268" t="s">
        <v>2830</v>
      </c>
      <c r="M268" t="s">
        <v>4331</v>
      </c>
      <c r="N268" t="s">
        <v>4705</v>
      </c>
      <c r="O268" t="s">
        <v>2830</v>
      </c>
      <c r="P268" t="s">
        <v>2830</v>
      </c>
      <c r="R268" t="s">
        <v>5325</v>
      </c>
      <c r="S268" t="s">
        <v>2830</v>
      </c>
      <c r="AB268" s="1"/>
      <c r="AE268" t="s">
        <v>5917</v>
      </c>
      <c r="AF268" t="s">
        <v>5982</v>
      </c>
      <c r="AG268" t="s">
        <v>5988</v>
      </c>
    </row>
    <row r="269" spans="1:33" x14ac:dyDescent="0.3">
      <c r="A269" s="3">
        <v>337</v>
      </c>
      <c r="B269" s="3" t="s">
        <v>3157</v>
      </c>
      <c r="C269" t="s">
        <v>3218</v>
      </c>
      <c r="D269" t="s">
        <v>3560</v>
      </c>
      <c r="F269" t="s">
        <v>3900</v>
      </c>
      <c r="G269" s="1"/>
      <c r="H269">
        <v>2021</v>
      </c>
      <c r="I269" t="s">
        <v>2857</v>
      </c>
      <c r="J269" t="s">
        <v>2887</v>
      </c>
      <c r="M269" t="s">
        <v>4332</v>
      </c>
      <c r="N269" t="s">
        <v>4706</v>
      </c>
      <c r="O269" t="s">
        <v>2830</v>
      </c>
      <c r="P269" t="s">
        <v>5097</v>
      </c>
      <c r="R269" t="s">
        <v>5326</v>
      </c>
      <c r="S269" t="s">
        <v>5719</v>
      </c>
      <c r="AB269" s="1"/>
      <c r="AE269" t="s">
        <v>5918</v>
      </c>
      <c r="AF269" t="s">
        <v>5981</v>
      </c>
      <c r="AG269" t="s">
        <v>5988</v>
      </c>
    </row>
    <row r="270" spans="1:33" x14ac:dyDescent="0.3">
      <c r="A270" s="4">
        <v>338</v>
      </c>
      <c r="B270" s="6" t="s">
        <v>3157</v>
      </c>
      <c r="C270" t="s">
        <v>3219</v>
      </c>
      <c r="D270" t="s">
        <v>3561</v>
      </c>
      <c r="F270" t="s">
        <v>109</v>
      </c>
      <c r="G270" s="1"/>
      <c r="H270">
        <v>2021</v>
      </c>
      <c r="I270" t="s">
        <v>4146</v>
      </c>
      <c r="J270" t="s">
        <v>2887</v>
      </c>
      <c r="K270">
        <v>4837</v>
      </c>
      <c r="L270">
        <v>4847</v>
      </c>
      <c r="M270" t="s">
        <v>4333</v>
      </c>
      <c r="N270" t="s">
        <v>4707</v>
      </c>
      <c r="O270" t="s">
        <v>2830</v>
      </c>
      <c r="P270" t="s">
        <v>5098</v>
      </c>
      <c r="R270" t="s">
        <v>5327</v>
      </c>
      <c r="S270" t="s">
        <v>5720</v>
      </c>
      <c r="AB270" s="1"/>
      <c r="AE270" t="s">
        <v>5908</v>
      </c>
      <c r="AF270" t="s">
        <v>5981</v>
      </c>
      <c r="AG270" t="s">
        <v>5988</v>
      </c>
    </row>
    <row r="271" spans="1:33" x14ac:dyDescent="0.3">
      <c r="A271" s="3">
        <v>339</v>
      </c>
      <c r="B271" s="3" t="s">
        <v>3157</v>
      </c>
      <c r="C271" t="s">
        <v>3220</v>
      </c>
      <c r="D271" t="s">
        <v>3562</v>
      </c>
      <c r="F271" t="s">
        <v>3846</v>
      </c>
      <c r="G271" s="1"/>
      <c r="H271">
        <v>2021</v>
      </c>
      <c r="I271" t="s">
        <v>2830</v>
      </c>
      <c r="J271" t="s">
        <v>2830</v>
      </c>
      <c r="K271">
        <v>1</v>
      </c>
      <c r="L271">
        <v>7</v>
      </c>
      <c r="M271" t="s">
        <v>4334</v>
      </c>
      <c r="N271" t="s">
        <v>2830</v>
      </c>
      <c r="O271" t="s">
        <v>4843</v>
      </c>
      <c r="P271" t="s">
        <v>5099</v>
      </c>
      <c r="R271" t="s">
        <v>5328</v>
      </c>
      <c r="S271" t="s">
        <v>5721</v>
      </c>
      <c r="AB271" s="1"/>
      <c r="AE271" t="s">
        <v>3155</v>
      </c>
      <c r="AF271" t="s">
        <v>5982</v>
      </c>
      <c r="AG271" t="s">
        <v>5988</v>
      </c>
    </row>
    <row r="272" spans="1:33" x14ac:dyDescent="0.3">
      <c r="A272" s="4">
        <v>340</v>
      </c>
      <c r="B272" s="6" t="s">
        <v>3157</v>
      </c>
      <c r="C272" t="s">
        <v>3221</v>
      </c>
      <c r="D272" t="s">
        <v>3563</v>
      </c>
      <c r="F272" t="s">
        <v>3901</v>
      </c>
      <c r="G272" s="1"/>
      <c r="H272">
        <v>2021</v>
      </c>
      <c r="I272" t="s">
        <v>2894</v>
      </c>
      <c r="J272" t="s">
        <v>2841</v>
      </c>
      <c r="K272">
        <v>81</v>
      </c>
      <c r="L272">
        <v>87</v>
      </c>
      <c r="M272" t="s">
        <v>4335</v>
      </c>
      <c r="N272" t="s">
        <v>4708</v>
      </c>
      <c r="O272" t="s">
        <v>2830</v>
      </c>
      <c r="P272" t="s">
        <v>5100</v>
      </c>
      <c r="R272" t="s">
        <v>5329</v>
      </c>
      <c r="S272" t="s">
        <v>5722</v>
      </c>
      <c r="AB272" s="1"/>
      <c r="AE272" t="s">
        <v>5919</v>
      </c>
      <c r="AF272" t="s">
        <v>5982</v>
      </c>
      <c r="AG272" t="s">
        <v>5988</v>
      </c>
    </row>
    <row r="273" spans="1:33" x14ac:dyDescent="0.3">
      <c r="A273" s="4">
        <v>342</v>
      </c>
      <c r="B273" s="5" t="s">
        <v>3157</v>
      </c>
      <c r="C273" t="s">
        <v>3222</v>
      </c>
      <c r="D273" t="s">
        <v>3565</v>
      </c>
      <c r="F273" t="s">
        <v>3903</v>
      </c>
      <c r="G273" s="1"/>
      <c r="H273">
        <v>2021</v>
      </c>
      <c r="I273" t="s">
        <v>2830</v>
      </c>
      <c r="J273" t="s">
        <v>2830</v>
      </c>
      <c r="K273">
        <v>91</v>
      </c>
      <c r="L273">
        <v>96</v>
      </c>
      <c r="M273" t="s">
        <v>4337</v>
      </c>
      <c r="N273" t="s">
        <v>2830</v>
      </c>
      <c r="O273" t="s">
        <v>4845</v>
      </c>
      <c r="P273" t="s">
        <v>5101</v>
      </c>
      <c r="R273" t="s">
        <v>5331</v>
      </c>
      <c r="S273" t="s">
        <v>5724</v>
      </c>
      <c r="AB273" s="1"/>
      <c r="AE273" t="s">
        <v>5898</v>
      </c>
      <c r="AF273" t="s">
        <v>5982</v>
      </c>
      <c r="AG273" t="s">
        <v>5988</v>
      </c>
    </row>
    <row r="274" spans="1:33" x14ac:dyDescent="0.3">
      <c r="A274" s="3">
        <v>345</v>
      </c>
      <c r="B274" s="14" t="s">
        <v>3157</v>
      </c>
      <c r="C274" t="s">
        <v>3223</v>
      </c>
      <c r="D274" t="s">
        <v>3518</v>
      </c>
      <c r="F274" t="s">
        <v>3906</v>
      </c>
      <c r="G274" s="1"/>
      <c r="H274">
        <v>2021</v>
      </c>
      <c r="I274" t="s">
        <v>4147</v>
      </c>
      <c r="J274" t="s">
        <v>2891</v>
      </c>
      <c r="M274" t="s">
        <v>4340</v>
      </c>
      <c r="N274" t="s">
        <v>4709</v>
      </c>
      <c r="O274" t="s">
        <v>2830</v>
      </c>
      <c r="P274" t="s">
        <v>2830</v>
      </c>
      <c r="R274" t="s">
        <v>5334</v>
      </c>
      <c r="S274" t="s">
        <v>2830</v>
      </c>
      <c r="AB274" s="1"/>
      <c r="AE274" t="s">
        <v>5920</v>
      </c>
      <c r="AF274" t="s">
        <v>5983</v>
      </c>
      <c r="AG274" t="s">
        <v>5988</v>
      </c>
    </row>
    <row r="275" spans="1:33" x14ac:dyDescent="0.3">
      <c r="A275" s="4">
        <v>346</v>
      </c>
      <c r="B275" s="5" t="s">
        <v>3157</v>
      </c>
      <c r="C275" t="s">
        <v>3224</v>
      </c>
      <c r="D275" t="s">
        <v>3568</v>
      </c>
      <c r="F275" t="s">
        <v>3906</v>
      </c>
      <c r="G275" s="1"/>
      <c r="H275">
        <v>2021</v>
      </c>
      <c r="I275" t="s">
        <v>4148</v>
      </c>
      <c r="J275" t="s">
        <v>2891</v>
      </c>
      <c r="M275" t="s">
        <v>4341</v>
      </c>
      <c r="N275" t="s">
        <v>4709</v>
      </c>
      <c r="O275" t="s">
        <v>2830</v>
      </c>
      <c r="P275" t="s">
        <v>5102</v>
      </c>
      <c r="R275" t="s">
        <v>5335</v>
      </c>
      <c r="S275" t="s">
        <v>2830</v>
      </c>
      <c r="AB275" s="1"/>
      <c r="AE275" t="s">
        <v>5920</v>
      </c>
      <c r="AF275" t="s">
        <v>5982</v>
      </c>
      <c r="AG275" t="s">
        <v>5988</v>
      </c>
    </row>
    <row r="276" spans="1:33" x14ac:dyDescent="0.3">
      <c r="A276" s="3">
        <v>347</v>
      </c>
      <c r="B276" s="14" t="s">
        <v>3157</v>
      </c>
      <c r="C276" t="s">
        <v>3225</v>
      </c>
      <c r="D276" t="s">
        <v>3569</v>
      </c>
      <c r="F276" t="s">
        <v>3857</v>
      </c>
      <c r="G276" s="1"/>
      <c r="H276">
        <v>2021</v>
      </c>
      <c r="I276" t="s">
        <v>4149</v>
      </c>
      <c r="J276" t="s">
        <v>2833</v>
      </c>
      <c r="K276">
        <v>1</v>
      </c>
      <c r="L276">
        <v>17</v>
      </c>
      <c r="M276" t="s">
        <v>4342</v>
      </c>
      <c r="N276" t="s">
        <v>4670</v>
      </c>
      <c r="O276" t="s">
        <v>2830</v>
      </c>
      <c r="P276" t="s">
        <v>5103</v>
      </c>
      <c r="R276" t="s">
        <v>5336</v>
      </c>
      <c r="S276" t="s">
        <v>5727</v>
      </c>
      <c r="AB276" s="1"/>
      <c r="AE276" t="s">
        <v>5918</v>
      </c>
      <c r="AF276" t="s">
        <v>5981</v>
      </c>
      <c r="AG276" t="s">
        <v>5988</v>
      </c>
    </row>
    <row r="277" spans="1:33" x14ac:dyDescent="0.3">
      <c r="A277" s="4">
        <v>348</v>
      </c>
      <c r="B277" s="5" t="s">
        <v>3157</v>
      </c>
      <c r="C277" t="s">
        <v>3226</v>
      </c>
      <c r="D277" t="s">
        <v>3570</v>
      </c>
      <c r="F277" t="s">
        <v>3907</v>
      </c>
      <c r="G277" s="1"/>
      <c r="H277">
        <v>2021</v>
      </c>
      <c r="I277" t="s">
        <v>4150</v>
      </c>
      <c r="J277" t="s">
        <v>2891</v>
      </c>
      <c r="K277">
        <v>45</v>
      </c>
      <c r="L277">
        <v>56</v>
      </c>
      <c r="M277" t="s">
        <v>4343</v>
      </c>
      <c r="N277" t="s">
        <v>4710</v>
      </c>
      <c r="O277" t="s">
        <v>2830</v>
      </c>
      <c r="P277" t="s">
        <v>5104</v>
      </c>
      <c r="R277" t="s">
        <v>5337</v>
      </c>
      <c r="S277" t="s">
        <v>5728</v>
      </c>
      <c r="AB277" s="1"/>
      <c r="AE277" t="s">
        <v>5921</v>
      </c>
      <c r="AF277" t="s">
        <v>5985</v>
      </c>
      <c r="AG277" t="s">
        <v>5988</v>
      </c>
    </row>
    <row r="278" spans="1:33" x14ac:dyDescent="0.3">
      <c r="A278" s="3">
        <v>349</v>
      </c>
      <c r="B278" s="14" t="s">
        <v>3157</v>
      </c>
      <c r="C278" t="s">
        <v>3227</v>
      </c>
      <c r="D278" t="s">
        <v>3571</v>
      </c>
      <c r="F278" t="s">
        <v>3908</v>
      </c>
      <c r="G278" s="1"/>
      <c r="H278">
        <v>2021</v>
      </c>
      <c r="I278" t="s">
        <v>4151</v>
      </c>
      <c r="J278" t="s">
        <v>2830</v>
      </c>
      <c r="M278" t="s">
        <v>4344</v>
      </c>
      <c r="N278" t="s">
        <v>4711</v>
      </c>
      <c r="O278" t="s">
        <v>2830</v>
      </c>
      <c r="P278" t="s">
        <v>5105</v>
      </c>
      <c r="R278" t="s">
        <v>5338</v>
      </c>
      <c r="S278" t="s">
        <v>5729</v>
      </c>
      <c r="AB278" s="1"/>
      <c r="AE278" t="s">
        <v>5899</v>
      </c>
      <c r="AF278" t="s">
        <v>5981</v>
      </c>
      <c r="AG278" t="s">
        <v>5988</v>
      </c>
    </row>
    <row r="279" spans="1:33" x14ac:dyDescent="0.3">
      <c r="A279" s="4">
        <v>352</v>
      </c>
      <c r="B279" s="5" t="s">
        <v>3157</v>
      </c>
      <c r="C279" t="s">
        <v>3228</v>
      </c>
      <c r="D279" t="s">
        <v>3574</v>
      </c>
      <c r="F279" t="s">
        <v>3911</v>
      </c>
      <c r="G279" s="1"/>
      <c r="H279">
        <v>2021</v>
      </c>
      <c r="I279" t="s">
        <v>2830</v>
      </c>
      <c r="J279" t="s">
        <v>2830</v>
      </c>
      <c r="M279" t="s">
        <v>4347</v>
      </c>
      <c r="N279" t="s">
        <v>2830</v>
      </c>
      <c r="O279" t="s">
        <v>4850</v>
      </c>
      <c r="P279" t="s">
        <v>5106</v>
      </c>
      <c r="R279" t="s">
        <v>5341</v>
      </c>
      <c r="S279" t="s">
        <v>2830</v>
      </c>
      <c r="AB279" s="1"/>
      <c r="AE279" t="s">
        <v>5912</v>
      </c>
      <c r="AF279" t="s">
        <v>5982</v>
      </c>
      <c r="AG279" t="s">
        <v>5988</v>
      </c>
    </row>
    <row r="280" spans="1:33" x14ac:dyDescent="0.3">
      <c r="A280" s="4">
        <v>354</v>
      </c>
      <c r="B280" s="6" t="s">
        <v>3157</v>
      </c>
      <c r="C280" t="s">
        <v>3229</v>
      </c>
      <c r="D280" t="s">
        <v>3576</v>
      </c>
      <c r="F280" t="s">
        <v>3913</v>
      </c>
      <c r="G280" s="1"/>
      <c r="H280">
        <v>2021</v>
      </c>
      <c r="I280" t="s">
        <v>2830</v>
      </c>
      <c r="J280" t="s">
        <v>2830</v>
      </c>
      <c r="K280">
        <v>1611</v>
      </c>
      <c r="L280">
        <v>1622</v>
      </c>
      <c r="M280" t="s">
        <v>4349</v>
      </c>
      <c r="N280" t="s">
        <v>4712</v>
      </c>
      <c r="O280" t="s">
        <v>4852</v>
      </c>
      <c r="P280" t="s">
        <v>2830</v>
      </c>
      <c r="R280" t="s">
        <v>5343</v>
      </c>
      <c r="S280" t="s">
        <v>5733</v>
      </c>
      <c r="AB280" s="1"/>
      <c r="AE280" t="s">
        <v>5922</v>
      </c>
      <c r="AF280" t="s">
        <v>5982</v>
      </c>
      <c r="AG280" t="s">
        <v>5988</v>
      </c>
    </row>
    <row r="281" spans="1:33" x14ac:dyDescent="0.3">
      <c r="A281" s="3">
        <v>355</v>
      </c>
      <c r="B281" s="3" t="s">
        <v>3157</v>
      </c>
      <c r="C281" t="s">
        <v>3230</v>
      </c>
      <c r="D281" t="s">
        <v>3518</v>
      </c>
      <c r="F281" t="s">
        <v>3230</v>
      </c>
      <c r="G281" s="1"/>
      <c r="H281">
        <v>2021</v>
      </c>
      <c r="I281" t="s">
        <v>2830</v>
      </c>
      <c r="J281" t="s">
        <v>2830</v>
      </c>
      <c r="M281" t="s">
        <v>4350</v>
      </c>
      <c r="N281" t="s">
        <v>2830</v>
      </c>
      <c r="O281" t="s">
        <v>4853</v>
      </c>
      <c r="P281" t="s">
        <v>2830</v>
      </c>
      <c r="R281" t="s">
        <v>5344</v>
      </c>
      <c r="S281" t="s">
        <v>2830</v>
      </c>
      <c r="AB281" s="1"/>
      <c r="AE281" t="s">
        <v>5897</v>
      </c>
      <c r="AF281" t="s">
        <v>5983</v>
      </c>
      <c r="AG281" t="s">
        <v>5988</v>
      </c>
    </row>
    <row r="282" spans="1:33" x14ac:dyDescent="0.3">
      <c r="A282" s="3">
        <v>357</v>
      </c>
      <c r="B282" s="14" t="s">
        <v>3157</v>
      </c>
      <c r="C282" t="s">
        <v>3231</v>
      </c>
      <c r="D282" t="s">
        <v>3518</v>
      </c>
      <c r="F282" t="s">
        <v>3231</v>
      </c>
      <c r="G282" s="1"/>
      <c r="H282">
        <v>2021</v>
      </c>
      <c r="I282" t="s">
        <v>2830</v>
      </c>
      <c r="J282" t="s">
        <v>2830</v>
      </c>
      <c r="M282" t="s">
        <v>4352</v>
      </c>
      <c r="N282" t="s">
        <v>2830</v>
      </c>
      <c r="O282" t="s">
        <v>4855</v>
      </c>
      <c r="P282" t="s">
        <v>2830</v>
      </c>
      <c r="R282" t="s">
        <v>5346</v>
      </c>
      <c r="S282" t="s">
        <v>2830</v>
      </c>
      <c r="AB282" s="1"/>
      <c r="AE282" t="s">
        <v>5897</v>
      </c>
      <c r="AF282" t="s">
        <v>5983</v>
      </c>
      <c r="AG282" t="s">
        <v>5988</v>
      </c>
    </row>
    <row r="283" spans="1:33" x14ac:dyDescent="0.3">
      <c r="A283" s="3">
        <v>361</v>
      </c>
      <c r="B283" s="3" t="s">
        <v>3157</v>
      </c>
      <c r="C283" t="s">
        <v>3233</v>
      </c>
      <c r="D283" t="s">
        <v>3581</v>
      </c>
      <c r="F283" t="s">
        <v>3918</v>
      </c>
      <c r="G283" s="1"/>
      <c r="H283">
        <v>2021</v>
      </c>
      <c r="I283" t="s">
        <v>2830</v>
      </c>
      <c r="J283" t="s">
        <v>2830</v>
      </c>
      <c r="K283">
        <v>181</v>
      </c>
      <c r="L283">
        <v>210</v>
      </c>
      <c r="M283" t="s">
        <v>4356</v>
      </c>
      <c r="N283" t="s">
        <v>2830</v>
      </c>
      <c r="O283" t="s">
        <v>4859</v>
      </c>
      <c r="P283" t="s">
        <v>5107</v>
      </c>
      <c r="R283" t="s">
        <v>5350</v>
      </c>
      <c r="S283" t="s">
        <v>5738</v>
      </c>
      <c r="AB283" s="1"/>
      <c r="AE283" t="s">
        <v>5923</v>
      </c>
      <c r="AF283" t="s">
        <v>5984</v>
      </c>
      <c r="AG283" t="s">
        <v>5988</v>
      </c>
    </row>
    <row r="284" spans="1:33" x14ac:dyDescent="0.3">
      <c r="A284" s="4">
        <v>362</v>
      </c>
      <c r="B284" s="6" t="s">
        <v>3157</v>
      </c>
      <c r="C284" t="s">
        <v>3234</v>
      </c>
      <c r="D284" t="s">
        <v>3518</v>
      </c>
      <c r="F284" t="s">
        <v>3864</v>
      </c>
      <c r="G284" s="1"/>
      <c r="H284">
        <v>2021</v>
      </c>
      <c r="I284" t="s">
        <v>4152</v>
      </c>
      <c r="J284" t="s">
        <v>2830</v>
      </c>
      <c r="M284" t="s">
        <v>4357</v>
      </c>
      <c r="N284" t="s">
        <v>4677</v>
      </c>
      <c r="O284" t="s">
        <v>4860</v>
      </c>
      <c r="P284" t="s">
        <v>2830</v>
      </c>
      <c r="R284" t="s">
        <v>5351</v>
      </c>
      <c r="S284" t="s">
        <v>2830</v>
      </c>
      <c r="AB284" s="1"/>
      <c r="AE284" t="s">
        <v>5904</v>
      </c>
      <c r="AF284" t="s">
        <v>5983</v>
      </c>
      <c r="AG284" t="s">
        <v>5988</v>
      </c>
    </row>
    <row r="285" spans="1:33" x14ac:dyDescent="0.3">
      <c r="A285" s="3">
        <v>363</v>
      </c>
      <c r="B285" s="3" t="s">
        <v>3157</v>
      </c>
      <c r="C285" t="s">
        <v>3235</v>
      </c>
      <c r="D285" t="s">
        <v>3582</v>
      </c>
      <c r="F285" t="s">
        <v>3919</v>
      </c>
      <c r="G285" s="1"/>
      <c r="H285">
        <v>2021</v>
      </c>
      <c r="I285" t="s">
        <v>2869</v>
      </c>
      <c r="J285" t="s">
        <v>2830</v>
      </c>
      <c r="K285">
        <v>1</v>
      </c>
      <c r="L285">
        <v>6</v>
      </c>
      <c r="M285" t="s">
        <v>4358</v>
      </c>
      <c r="N285" t="s">
        <v>2830</v>
      </c>
      <c r="O285" t="s">
        <v>4861</v>
      </c>
      <c r="P285" t="s">
        <v>2830</v>
      </c>
      <c r="R285" t="s">
        <v>5352</v>
      </c>
      <c r="S285" t="s">
        <v>5739</v>
      </c>
      <c r="AB285" s="1"/>
      <c r="AE285" t="s">
        <v>5924</v>
      </c>
      <c r="AF285" t="s">
        <v>5982</v>
      </c>
      <c r="AG285" t="s">
        <v>5988</v>
      </c>
    </row>
    <row r="286" spans="1:33" x14ac:dyDescent="0.3">
      <c r="A286" s="4">
        <v>364</v>
      </c>
      <c r="B286" s="6" t="s">
        <v>3157</v>
      </c>
      <c r="C286" t="s">
        <v>3236</v>
      </c>
      <c r="D286" t="s">
        <v>3583</v>
      </c>
      <c r="F286" t="s">
        <v>3920</v>
      </c>
      <c r="G286" s="1"/>
      <c r="H286">
        <v>2021</v>
      </c>
      <c r="I286" t="s">
        <v>2830</v>
      </c>
      <c r="J286" t="s">
        <v>2830</v>
      </c>
      <c r="K286">
        <v>274</v>
      </c>
      <c r="M286" t="s">
        <v>4359</v>
      </c>
      <c r="N286" t="s">
        <v>2830</v>
      </c>
      <c r="O286" t="s">
        <v>4862</v>
      </c>
      <c r="P286" t="s">
        <v>5108</v>
      </c>
      <c r="R286" t="s">
        <v>5353</v>
      </c>
      <c r="S286" t="s">
        <v>5740</v>
      </c>
      <c r="AB286" s="1"/>
      <c r="AE286" t="s">
        <v>5925</v>
      </c>
      <c r="AF286" t="s">
        <v>5982</v>
      </c>
      <c r="AG286" t="s">
        <v>5988</v>
      </c>
    </row>
    <row r="287" spans="1:33" x14ac:dyDescent="0.3">
      <c r="A287" s="3">
        <v>365</v>
      </c>
      <c r="B287" s="3" t="s">
        <v>3157</v>
      </c>
      <c r="C287" t="s">
        <v>3237</v>
      </c>
      <c r="D287" t="s">
        <v>3584</v>
      </c>
      <c r="F287" t="s">
        <v>3870</v>
      </c>
      <c r="G287" s="1"/>
      <c r="H287">
        <v>2021</v>
      </c>
      <c r="I287" t="s">
        <v>4153</v>
      </c>
      <c r="J287" t="s">
        <v>2830</v>
      </c>
      <c r="M287" t="s">
        <v>4360</v>
      </c>
      <c r="N287" t="s">
        <v>4685</v>
      </c>
      <c r="O287" t="s">
        <v>4863</v>
      </c>
      <c r="P287" t="s">
        <v>5109</v>
      </c>
      <c r="R287" t="s">
        <v>5354</v>
      </c>
      <c r="S287" t="s">
        <v>2830</v>
      </c>
      <c r="AB287" s="1"/>
      <c r="AE287" t="s">
        <v>5903</v>
      </c>
      <c r="AF287" t="s">
        <v>5982</v>
      </c>
      <c r="AG287" t="s">
        <v>5988</v>
      </c>
    </row>
    <row r="288" spans="1:33" x14ac:dyDescent="0.3">
      <c r="A288" s="4">
        <v>366</v>
      </c>
      <c r="B288" s="6" t="s">
        <v>3157</v>
      </c>
      <c r="C288" t="s">
        <v>3238</v>
      </c>
      <c r="D288" t="s">
        <v>3518</v>
      </c>
      <c r="F288" t="s">
        <v>3864</v>
      </c>
      <c r="G288" s="1"/>
      <c r="H288">
        <v>2021</v>
      </c>
      <c r="I288" t="s">
        <v>4154</v>
      </c>
      <c r="J288" t="s">
        <v>2830</v>
      </c>
      <c r="M288" t="s">
        <v>4361</v>
      </c>
      <c r="N288" t="s">
        <v>4677</v>
      </c>
      <c r="O288" t="s">
        <v>4864</v>
      </c>
      <c r="P288" t="s">
        <v>2830</v>
      </c>
      <c r="R288" t="s">
        <v>5355</v>
      </c>
      <c r="S288" t="s">
        <v>2830</v>
      </c>
      <c r="AB288" s="1"/>
      <c r="AE288" t="s">
        <v>5904</v>
      </c>
      <c r="AF288" t="s">
        <v>5983</v>
      </c>
      <c r="AG288" t="s">
        <v>5988</v>
      </c>
    </row>
    <row r="289" spans="1:33" x14ac:dyDescent="0.3">
      <c r="A289" s="4">
        <v>368</v>
      </c>
      <c r="B289" s="5" t="s">
        <v>3157</v>
      </c>
      <c r="C289" t="s">
        <v>3239</v>
      </c>
      <c r="D289" t="s">
        <v>3585</v>
      </c>
      <c r="F289" t="s">
        <v>3864</v>
      </c>
      <c r="G289" s="1"/>
      <c r="H289">
        <v>2021</v>
      </c>
      <c r="I289" t="s">
        <v>4155</v>
      </c>
      <c r="J289" t="s">
        <v>2830</v>
      </c>
      <c r="K289">
        <v>335</v>
      </c>
      <c r="L289">
        <v>347</v>
      </c>
      <c r="M289" t="s">
        <v>4362</v>
      </c>
      <c r="N289" t="s">
        <v>4677</v>
      </c>
      <c r="O289" t="s">
        <v>4865</v>
      </c>
      <c r="P289" t="s">
        <v>5110</v>
      </c>
      <c r="R289" t="s">
        <v>5357</v>
      </c>
      <c r="S289" t="s">
        <v>5741</v>
      </c>
      <c r="AB289" s="1"/>
      <c r="AE289" t="s">
        <v>5904</v>
      </c>
      <c r="AF289" t="s">
        <v>5982</v>
      </c>
      <c r="AG289" t="s">
        <v>5988</v>
      </c>
    </row>
    <row r="290" spans="1:33" x14ac:dyDescent="0.3">
      <c r="A290" s="4">
        <v>370</v>
      </c>
      <c r="B290" s="6" t="s">
        <v>3157</v>
      </c>
      <c r="C290" t="s">
        <v>3240</v>
      </c>
      <c r="D290" t="s">
        <v>3587</v>
      </c>
      <c r="F290" t="s">
        <v>3864</v>
      </c>
      <c r="G290" s="1"/>
      <c r="H290">
        <v>2021</v>
      </c>
      <c r="I290" t="s">
        <v>4156</v>
      </c>
      <c r="J290" t="s">
        <v>2830</v>
      </c>
      <c r="K290">
        <v>150</v>
      </c>
      <c r="L290">
        <v>161</v>
      </c>
      <c r="M290" t="s">
        <v>4364</v>
      </c>
      <c r="N290" t="s">
        <v>4677</v>
      </c>
      <c r="O290" t="s">
        <v>4866</v>
      </c>
      <c r="P290" t="s">
        <v>5111</v>
      </c>
      <c r="R290" t="s">
        <v>5359</v>
      </c>
      <c r="S290" t="s">
        <v>5743</v>
      </c>
      <c r="AB290" s="1"/>
      <c r="AE290" t="s">
        <v>5904</v>
      </c>
      <c r="AF290" t="s">
        <v>5982</v>
      </c>
      <c r="AG290" t="s">
        <v>5988</v>
      </c>
    </row>
    <row r="291" spans="1:33" x14ac:dyDescent="0.3">
      <c r="A291" s="3">
        <v>371</v>
      </c>
      <c r="B291" s="3" t="s">
        <v>3157</v>
      </c>
      <c r="C291" t="s">
        <v>3241</v>
      </c>
      <c r="D291" t="s">
        <v>3588</v>
      </c>
      <c r="F291" t="s">
        <v>3921</v>
      </c>
      <c r="G291" s="1"/>
      <c r="H291">
        <v>2021</v>
      </c>
      <c r="I291" t="s">
        <v>4157</v>
      </c>
      <c r="J291" t="s">
        <v>2830</v>
      </c>
      <c r="K291">
        <v>623</v>
      </c>
      <c r="L291">
        <v>629</v>
      </c>
      <c r="M291" t="s">
        <v>4365</v>
      </c>
      <c r="N291" t="s">
        <v>4713</v>
      </c>
      <c r="O291" t="s">
        <v>4867</v>
      </c>
      <c r="P291" t="s">
        <v>5112</v>
      </c>
      <c r="R291" t="s">
        <v>5360</v>
      </c>
      <c r="S291" t="s">
        <v>5744</v>
      </c>
      <c r="AB291" s="1"/>
      <c r="AE291" t="s">
        <v>5904</v>
      </c>
      <c r="AF291" t="s">
        <v>5982</v>
      </c>
      <c r="AG291" t="s">
        <v>5988</v>
      </c>
    </row>
    <row r="292" spans="1:33" x14ac:dyDescent="0.3">
      <c r="A292" s="4">
        <v>372</v>
      </c>
      <c r="B292" s="6" t="s">
        <v>3157</v>
      </c>
      <c r="C292" t="s">
        <v>3242</v>
      </c>
      <c r="D292" t="s">
        <v>3589</v>
      </c>
      <c r="F292" t="s">
        <v>3922</v>
      </c>
      <c r="G292" s="1"/>
      <c r="H292">
        <v>2021</v>
      </c>
      <c r="I292" t="s">
        <v>4158</v>
      </c>
      <c r="J292" t="s">
        <v>2869</v>
      </c>
      <c r="K292">
        <v>500</v>
      </c>
      <c r="L292">
        <v>511</v>
      </c>
      <c r="M292" t="s">
        <v>4366</v>
      </c>
      <c r="N292" t="s">
        <v>4714</v>
      </c>
      <c r="O292" t="s">
        <v>2830</v>
      </c>
      <c r="P292" t="s">
        <v>5113</v>
      </c>
      <c r="R292" t="s">
        <v>5361</v>
      </c>
      <c r="S292" t="s">
        <v>5745</v>
      </c>
      <c r="AB292" s="1"/>
      <c r="AE292" t="s">
        <v>5926</v>
      </c>
      <c r="AF292" t="s">
        <v>5981</v>
      </c>
      <c r="AG292" t="s">
        <v>5988</v>
      </c>
    </row>
    <row r="293" spans="1:33" x14ac:dyDescent="0.3">
      <c r="A293" s="3">
        <v>373</v>
      </c>
      <c r="B293" s="3" t="s">
        <v>3157</v>
      </c>
      <c r="C293" t="s">
        <v>3243</v>
      </c>
      <c r="D293" t="s">
        <v>3590</v>
      </c>
      <c r="F293" t="s">
        <v>3886</v>
      </c>
      <c r="G293" s="1"/>
      <c r="H293">
        <v>2021</v>
      </c>
      <c r="I293" t="s">
        <v>4159</v>
      </c>
      <c r="J293" t="s">
        <v>2830</v>
      </c>
      <c r="K293">
        <v>492</v>
      </c>
      <c r="L293">
        <v>501</v>
      </c>
      <c r="M293" t="s">
        <v>4367</v>
      </c>
      <c r="N293" t="s">
        <v>4695</v>
      </c>
      <c r="O293" t="s">
        <v>2830</v>
      </c>
      <c r="P293" t="s">
        <v>5114</v>
      </c>
      <c r="R293" t="s">
        <v>5362</v>
      </c>
      <c r="S293" t="s">
        <v>5746</v>
      </c>
      <c r="AB293" s="1"/>
      <c r="AE293" t="s">
        <v>5899</v>
      </c>
      <c r="AF293" t="s">
        <v>5982</v>
      </c>
      <c r="AG293" t="s">
        <v>5988</v>
      </c>
    </row>
    <row r="294" spans="1:33" x14ac:dyDescent="0.3">
      <c r="A294" s="4">
        <v>374</v>
      </c>
      <c r="B294" s="6" t="s">
        <v>3157</v>
      </c>
      <c r="C294" t="s">
        <v>3244</v>
      </c>
      <c r="D294" t="s">
        <v>3518</v>
      </c>
      <c r="F294" t="s">
        <v>3923</v>
      </c>
      <c r="G294" s="1"/>
      <c r="H294">
        <v>2021</v>
      </c>
      <c r="I294" t="s">
        <v>4160</v>
      </c>
      <c r="J294" t="s">
        <v>2830</v>
      </c>
      <c r="M294" t="s">
        <v>4368</v>
      </c>
      <c r="N294" t="s">
        <v>4715</v>
      </c>
      <c r="O294" t="s">
        <v>4868</v>
      </c>
      <c r="P294" t="s">
        <v>2830</v>
      </c>
      <c r="R294" t="s">
        <v>5363</v>
      </c>
      <c r="S294" t="s">
        <v>2830</v>
      </c>
      <c r="AB294" s="1"/>
      <c r="AE294" t="s">
        <v>5894</v>
      </c>
      <c r="AF294" t="s">
        <v>5983</v>
      </c>
      <c r="AG294" t="s">
        <v>5988</v>
      </c>
    </row>
    <row r="295" spans="1:33" x14ac:dyDescent="0.3">
      <c r="A295" s="3">
        <v>375</v>
      </c>
      <c r="B295" s="3" t="s">
        <v>3157</v>
      </c>
      <c r="C295" t="s">
        <v>3245</v>
      </c>
      <c r="D295" t="s">
        <v>3591</v>
      </c>
      <c r="F295" t="s">
        <v>3924</v>
      </c>
      <c r="G295" s="1"/>
      <c r="H295">
        <v>2020</v>
      </c>
      <c r="I295" t="s">
        <v>4146</v>
      </c>
      <c r="J295" t="s">
        <v>2891</v>
      </c>
      <c r="M295" t="s">
        <v>4369</v>
      </c>
      <c r="N295" t="s">
        <v>4716</v>
      </c>
      <c r="O295" t="s">
        <v>2830</v>
      </c>
      <c r="P295" t="s">
        <v>2830</v>
      </c>
      <c r="R295" t="s">
        <v>5364</v>
      </c>
      <c r="S295" t="s">
        <v>5747</v>
      </c>
      <c r="AB295" s="1"/>
      <c r="AE295" t="s">
        <v>5927</v>
      </c>
      <c r="AF295" t="s">
        <v>5981</v>
      </c>
      <c r="AG295" t="s">
        <v>5991</v>
      </c>
    </row>
    <row r="296" spans="1:33" x14ac:dyDescent="0.3">
      <c r="A296" s="4">
        <v>378</v>
      </c>
      <c r="B296" s="6" t="s">
        <v>3157</v>
      </c>
      <c r="C296" t="s">
        <v>3248</v>
      </c>
      <c r="D296" t="s">
        <v>3594</v>
      </c>
      <c r="F296" t="s">
        <v>3927</v>
      </c>
      <c r="G296" s="1"/>
      <c r="H296">
        <v>2020</v>
      </c>
      <c r="I296" t="s">
        <v>2876</v>
      </c>
      <c r="J296" t="s">
        <v>4227</v>
      </c>
      <c r="K296">
        <v>1</v>
      </c>
      <c r="L296">
        <v>15</v>
      </c>
      <c r="M296" t="s">
        <v>4372</v>
      </c>
      <c r="N296" t="s">
        <v>4717</v>
      </c>
      <c r="O296" t="s">
        <v>2830</v>
      </c>
      <c r="P296" t="s">
        <v>5115</v>
      </c>
      <c r="R296" t="s">
        <v>5367</v>
      </c>
      <c r="S296" t="s">
        <v>5750</v>
      </c>
      <c r="AB296" s="1"/>
      <c r="AE296" t="s">
        <v>5918</v>
      </c>
      <c r="AF296" t="s">
        <v>5981</v>
      </c>
      <c r="AG296" t="s">
        <v>5988</v>
      </c>
    </row>
    <row r="297" spans="1:33" x14ac:dyDescent="0.3">
      <c r="A297" s="3">
        <v>379</v>
      </c>
      <c r="B297" s="3" t="s">
        <v>3157</v>
      </c>
      <c r="C297" t="s">
        <v>3249</v>
      </c>
      <c r="D297" t="s">
        <v>3518</v>
      </c>
      <c r="F297" t="s">
        <v>3249</v>
      </c>
      <c r="G297" s="1"/>
      <c r="H297">
        <v>2020</v>
      </c>
      <c r="I297" t="s">
        <v>2830</v>
      </c>
      <c r="J297" t="s">
        <v>2830</v>
      </c>
      <c r="M297" t="s">
        <v>4373</v>
      </c>
      <c r="N297" t="s">
        <v>2830</v>
      </c>
      <c r="O297" t="s">
        <v>4871</v>
      </c>
      <c r="P297" t="s">
        <v>2830</v>
      </c>
      <c r="R297" t="s">
        <v>5368</v>
      </c>
      <c r="S297" t="s">
        <v>2830</v>
      </c>
      <c r="AB297" s="1"/>
      <c r="AE297" t="s">
        <v>5897</v>
      </c>
      <c r="AF297" t="s">
        <v>5983</v>
      </c>
      <c r="AG297" t="s">
        <v>5988</v>
      </c>
    </row>
    <row r="298" spans="1:33" x14ac:dyDescent="0.3">
      <c r="A298" s="4">
        <v>380</v>
      </c>
      <c r="B298" s="6" t="s">
        <v>3157</v>
      </c>
      <c r="C298" t="s">
        <v>3250</v>
      </c>
      <c r="D298" t="s">
        <v>3518</v>
      </c>
      <c r="F298" t="s">
        <v>3250</v>
      </c>
      <c r="G298" s="1"/>
      <c r="H298">
        <v>2020</v>
      </c>
      <c r="I298" t="s">
        <v>2830</v>
      </c>
      <c r="J298" t="s">
        <v>2830</v>
      </c>
      <c r="M298" t="s">
        <v>4374</v>
      </c>
      <c r="N298" t="s">
        <v>2830</v>
      </c>
      <c r="O298" t="s">
        <v>4872</v>
      </c>
      <c r="P298" t="s">
        <v>2830</v>
      </c>
      <c r="R298" t="s">
        <v>5369</v>
      </c>
      <c r="S298" t="s">
        <v>2830</v>
      </c>
      <c r="AB298" s="1"/>
      <c r="AE298" t="s">
        <v>5897</v>
      </c>
      <c r="AF298" t="s">
        <v>5983</v>
      </c>
      <c r="AG298" t="s">
        <v>5988</v>
      </c>
    </row>
    <row r="299" spans="1:33" x14ac:dyDescent="0.3">
      <c r="A299" s="3">
        <v>381</v>
      </c>
      <c r="B299" s="3" t="s">
        <v>3157</v>
      </c>
      <c r="C299" t="s">
        <v>3251</v>
      </c>
      <c r="D299" t="s">
        <v>3595</v>
      </c>
      <c r="F299" t="s">
        <v>3928</v>
      </c>
      <c r="G299" s="1"/>
      <c r="H299">
        <v>2020</v>
      </c>
      <c r="I299" t="s">
        <v>2880</v>
      </c>
      <c r="J299" t="s">
        <v>2830</v>
      </c>
      <c r="M299" t="s">
        <v>4375</v>
      </c>
      <c r="N299" t="s">
        <v>4718</v>
      </c>
      <c r="O299" t="s">
        <v>2830</v>
      </c>
      <c r="P299" t="s">
        <v>5116</v>
      </c>
      <c r="R299" t="s">
        <v>5370</v>
      </c>
      <c r="S299" t="s">
        <v>2830</v>
      </c>
      <c r="AB299" s="1"/>
      <c r="AE299" t="s">
        <v>5899</v>
      </c>
      <c r="AF299" t="s">
        <v>5981</v>
      </c>
      <c r="AG299" t="s">
        <v>5988</v>
      </c>
    </row>
    <row r="300" spans="1:33" x14ac:dyDescent="0.3">
      <c r="A300" s="4">
        <v>384</v>
      </c>
      <c r="B300" s="6" t="s">
        <v>3157</v>
      </c>
      <c r="C300" t="s">
        <v>3253</v>
      </c>
      <c r="D300" t="s">
        <v>3518</v>
      </c>
      <c r="F300" t="s">
        <v>3253</v>
      </c>
      <c r="G300" s="1"/>
      <c r="H300">
        <v>2020</v>
      </c>
      <c r="I300" t="s">
        <v>2830</v>
      </c>
      <c r="J300" t="s">
        <v>2830</v>
      </c>
      <c r="M300" t="s">
        <v>4378</v>
      </c>
      <c r="N300" t="s">
        <v>2830</v>
      </c>
      <c r="O300" t="s">
        <v>4875</v>
      </c>
      <c r="P300" t="s">
        <v>2830</v>
      </c>
      <c r="R300" t="s">
        <v>5373</v>
      </c>
      <c r="S300" t="s">
        <v>2830</v>
      </c>
      <c r="AB300" s="1"/>
      <c r="AE300" t="s">
        <v>5897</v>
      </c>
      <c r="AF300" t="s">
        <v>5983</v>
      </c>
      <c r="AG300" t="s">
        <v>5988</v>
      </c>
    </row>
    <row r="301" spans="1:33" x14ac:dyDescent="0.3">
      <c r="A301" s="3">
        <v>385</v>
      </c>
      <c r="B301" s="3" t="s">
        <v>3157</v>
      </c>
      <c r="C301" t="s">
        <v>3254</v>
      </c>
      <c r="D301" t="s">
        <v>3598</v>
      </c>
      <c r="F301" t="s">
        <v>3931</v>
      </c>
      <c r="G301" s="1"/>
      <c r="H301">
        <v>2020</v>
      </c>
      <c r="I301" t="s">
        <v>4162</v>
      </c>
      <c r="J301" t="s">
        <v>2830</v>
      </c>
      <c r="K301">
        <v>425</v>
      </c>
      <c r="L301">
        <v>451</v>
      </c>
      <c r="M301" t="s">
        <v>4379</v>
      </c>
      <c r="N301" t="s">
        <v>4720</v>
      </c>
      <c r="O301" t="s">
        <v>2830</v>
      </c>
      <c r="P301" t="s">
        <v>5117</v>
      </c>
      <c r="R301" t="s">
        <v>5374</v>
      </c>
      <c r="S301" t="s">
        <v>5753</v>
      </c>
      <c r="AB301" s="1"/>
      <c r="AE301" t="s">
        <v>5928</v>
      </c>
      <c r="AF301" t="s">
        <v>5981</v>
      </c>
      <c r="AG301" t="s">
        <v>5988</v>
      </c>
    </row>
    <row r="302" spans="1:33" x14ac:dyDescent="0.3">
      <c r="A302" s="4">
        <v>386</v>
      </c>
      <c r="B302" s="6" t="s">
        <v>3157</v>
      </c>
      <c r="C302" t="s">
        <v>3255</v>
      </c>
      <c r="D302" t="s">
        <v>3599</v>
      </c>
      <c r="F302" t="s">
        <v>3932</v>
      </c>
      <c r="G302" s="1"/>
      <c r="H302">
        <v>2020</v>
      </c>
      <c r="I302" t="s">
        <v>4163</v>
      </c>
      <c r="J302" t="s">
        <v>2830</v>
      </c>
      <c r="K302">
        <v>681</v>
      </c>
      <c r="L302">
        <v>697</v>
      </c>
      <c r="M302" t="s">
        <v>4380</v>
      </c>
      <c r="N302" t="s">
        <v>4721</v>
      </c>
      <c r="O302" t="s">
        <v>2830</v>
      </c>
      <c r="P302" t="s">
        <v>5118</v>
      </c>
      <c r="R302" t="s">
        <v>5375</v>
      </c>
      <c r="S302" t="s">
        <v>5754</v>
      </c>
      <c r="AB302" s="1"/>
      <c r="AE302" t="s">
        <v>5899</v>
      </c>
      <c r="AF302" t="s">
        <v>5981</v>
      </c>
      <c r="AG302" t="s">
        <v>5988</v>
      </c>
    </row>
    <row r="303" spans="1:33" x14ac:dyDescent="0.3">
      <c r="A303" s="3">
        <v>387</v>
      </c>
      <c r="B303" s="3" t="s">
        <v>3157</v>
      </c>
      <c r="C303" t="s">
        <v>3256</v>
      </c>
      <c r="D303" t="s">
        <v>3600</v>
      </c>
      <c r="F303" t="s">
        <v>3846</v>
      </c>
      <c r="G303" s="1"/>
      <c r="H303">
        <v>2020</v>
      </c>
      <c r="I303" t="s">
        <v>2830</v>
      </c>
      <c r="J303" t="s">
        <v>2830</v>
      </c>
      <c r="K303">
        <v>122</v>
      </c>
      <c r="L303">
        <v>123</v>
      </c>
      <c r="M303" t="s">
        <v>4381</v>
      </c>
      <c r="N303" t="s">
        <v>2830</v>
      </c>
      <c r="O303" t="s">
        <v>4876</v>
      </c>
      <c r="P303" t="s">
        <v>5119</v>
      </c>
      <c r="R303" t="s">
        <v>5376</v>
      </c>
      <c r="S303" t="s">
        <v>2830</v>
      </c>
      <c r="AB303" s="1"/>
      <c r="AE303" t="s">
        <v>3155</v>
      </c>
      <c r="AF303" t="s">
        <v>5982</v>
      </c>
      <c r="AG303" t="s">
        <v>5988</v>
      </c>
    </row>
    <row r="304" spans="1:33" x14ac:dyDescent="0.3">
      <c r="A304" s="4">
        <v>390</v>
      </c>
      <c r="B304" s="6" t="s">
        <v>3157</v>
      </c>
      <c r="C304" t="s">
        <v>3258</v>
      </c>
      <c r="D304" t="s">
        <v>3603</v>
      </c>
      <c r="F304" t="s">
        <v>3935</v>
      </c>
      <c r="G304" s="1"/>
      <c r="H304">
        <v>2020</v>
      </c>
      <c r="I304" t="s">
        <v>4165</v>
      </c>
      <c r="J304" t="s">
        <v>2830</v>
      </c>
      <c r="M304" t="s">
        <v>4384</v>
      </c>
      <c r="N304" t="s">
        <v>4723</v>
      </c>
      <c r="O304" t="s">
        <v>2830</v>
      </c>
      <c r="P304" t="s">
        <v>5120</v>
      </c>
      <c r="R304" t="s">
        <v>5379</v>
      </c>
      <c r="S304" t="s">
        <v>5757</v>
      </c>
      <c r="AB304" s="1"/>
      <c r="AE304" t="s">
        <v>5900</v>
      </c>
      <c r="AF304" t="s">
        <v>5981</v>
      </c>
      <c r="AG304" t="s">
        <v>5988</v>
      </c>
    </row>
    <row r="305" spans="1:33" x14ac:dyDescent="0.3">
      <c r="A305" s="3">
        <v>391</v>
      </c>
      <c r="B305" s="3" t="s">
        <v>3157</v>
      </c>
      <c r="C305" t="s">
        <v>3259</v>
      </c>
      <c r="D305" t="s">
        <v>3604</v>
      </c>
      <c r="F305" t="s">
        <v>3936</v>
      </c>
      <c r="G305" s="1"/>
      <c r="H305">
        <v>2020</v>
      </c>
      <c r="I305" t="s">
        <v>2830</v>
      </c>
      <c r="J305" t="s">
        <v>2830</v>
      </c>
      <c r="K305">
        <v>722</v>
      </c>
      <c r="L305">
        <v>738</v>
      </c>
      <c r="M305" t="s">
        <v>4385</v>
      </c>
      <c r="N305" t="s">
        <v>2830</v>
      </c>
      <c r="O305" t="s">
        <v>4879</v>
      </c>
      <c r="P305" t="s">
        <v>5121</v>
      </c>
      <c r="R305" t="s">
        <v>5380</v>
      </c>
      <c r="S305" t="s">
        <v>2830</v>
      </c>
      <c r="AB305" s="1"/>
      <c r="AE305" t="s">
        <v>5929</v>
      </c>
      <c r="AF305" t="s">
        <v>5984</v>
      </c>
      <c r="AG305" t="s">
        <v>5988</v>
      </c>
    </row>
    <row r="306" spans="1:33" x14ac:dyDescent="0.3">
      <c r="A306" s="3">
        <v>395</v>
      </c>
      <c r="B306" s="14" t="s">
        <v>3157</v>
      </c>
      <c r="C306" t="s">
        <v>3261</v>
      </c>
      <c r="D306" t="s">
        <v>3608</v>
      </c>
      <c r="F306" t="s">
        <v>3846</v>
      </c>
      <c r="G306" s="1"/>
      <c r="H306">
        <v>2020</v>
      </c>
      <c r="I306" t="s">
        <v>2830</v>
      </c>
      <c r="J306" t="s">
        <v>2830</v>
      </c>
      <c r="K306">
        <v>224</v>
      </c>
      <c r="L306">
        <v>231</v>
      </c>
      <c r="M306" t="s">
        <v>4389</v>
      </c>
      <c r="N306" t="s">
        <v>2830</v>
      </c>
      <c r="O306" t="s">
        <v>4883</v>
      </c>
      <c r="P306" t="s">
        <v>5122</v>
      </c>
      <c r="R306" t="s">
        <v>5384</v>
      </c>
      <c r="S306" t="s">
        <v>2830</v>
      </c>
      <c r="AB306" s="1"/>
      <c r="AE306" t="s">
        <v>3155</v>
      </c>
      <c r="AF306" t="s">
        <v>5982</v>
      </c>
      <c r="AG306" t="s">
        <v>5988</v>
      </c>
    </row>
    <row r="307" spans="1:33" x14ac:dyDescent="0.3">
      <c r="A307" s="4">
        <v>396</v>
      </c>
      <c r="B307" s="5" t="s">
        <v>3157</v>
      </c>
      <c r="C307" t="s">
        <v>3262</v>
      </c>
      <c r="D307" t="s">
        <v>3609</v>
      </c>
      <c r="F307" t="s">
        <v>3940</v>
      </c>
      <c r="G307" s="1"/>
      <c r="H307">
        <v>2020</v>
      </c>
      <c r="I307" t="s">
        <v>2897</v>
      </c>
      <c r="J307" t="s">
        <v>2891</v>
      </c>
      <c r="K307">
        <v>25</v>
      </c>
      <c r="L307">
        <v>26</v>
      </c>
      <c r="M307" t="s">
        <v>4390</v>
      </c>
      <c r="N307" t="s">
        <v>4726</v>
      </c>
      <c r="O307" t="s">
        <v>2830</v>
      </c>
      <c r="P307" t="s">
        <v>5123</v>
      </c>
      <c r="R307" t="s">
        <v>5385</v>
      </c>
      <c r="S307" t="s">
        <v>5761</v>
      </c>
      <c r="AB307" s="1"/>
      <c r="AE307" t="s">
        <v>3155</v>
      </c>
      <c r="AF307" t="s">
        <v>5981</v>
      </c>
      <c r="AG307" t="s">
        <v>5988</v>
      </c>
    </row>
    <row r="308" spans="1:33" x14ac:dyDescent="0.3">
      <c r="A308" s="4">
        <v>398</v>
      </c>
      <c r="B308" s="6" t="s">
        <v>3157</v>
      </c>
      <c r="C308" t="s">
        <v>3263</v>
      </c>
      <c r="D308" t="s">
        <v>3611</v>
      </c>
      <c r="F308" t="s">
        <v>3856</v>
      </c>
      <c r="G308" s="1"/>
      <c r="H308">
        <v>2020</v>
      </c>
      <c r="I308" t="s">
        <v>4167</v>
      </c>
      <c r="J308" t="s">
        <v>2887</v>
      </c>
      <c r="K308">
        <v>1997</v>
      </c>
      <c r="L308">
        <v>2018</v>
      </c>
      <c r="M308" t="s">
        <v>4392</v>
      </c>
      <c r="N308" t="s">
        <v>4669</v>
      </c>
      <c r="O308" t="s">
        <v>2830</v>
      </c>
      <c r="P308" t="s">
        <v>5124</v>
      </c>
      <c r="R308" t="s">
        <v>5387</v>
      </c>
      <c r="S308" t="s">
        <v>5763</v>
      </c>
      <c r="AB308" s="1"/>
      <c r="AE308" t="s">
        <v>5902</v>
      </c>
      <c r="AF308" t="s">
        <v>5985</v>
      </c>
      <c r="AG308" t="s">
        <v>5989</v>
      </c>
    </row>
    <row r="309" spans="1:33" x14ac:dyDescent="0.3">
      <c r="A309" s="3">
        <v>399</v>
      </c>
      <c r="B309" s="3" t="s">
        <v>3157</v>
      </c>
      <c r="C309" t="s">
        <v>3264</v>
      </c>
      <c r="D309" t="s">
        <v>3612</v>
      </c>
      <c r="F309" t="s">
        <v>3899</v>
      </c>
      <c r="G309" s="1"/>
      <c r="H309">
        <v>2020</v>
      </c>
      <c r="I309" t="s">
        <v>4168</v>
      </c>
      <c r="J309" t="s">
        <v>2830</v>
      </c>
      <c r="M309" t="s">
        <v>4393</v>
      </c>
      <c r="N309" t="s">
        <v>4705</v>
      </c>
      <c r="O309" t="s">
        <v>2830</v>
      </c>
      <c r="P309" t="s">
        <v>2830</v>
      </c>
      <c r="R309" t="s">
        <v>5388</v>
      </c>
      <c r="S309" t="s">
        <v>2830</v>
      </c>
      <c r="AB309" s="1"/>
      <c r="AE309" t="s">
        <v>5917</v>
      </c>
      <c r="AF309" t="s">
        <v>5982</v>
      </c>
      <c r="AG309" t="s">
        <v>5988</v>
      </c>
    </row>
    <row r="310" spans="1:33" x14ac:dyDescent="0.3">
      <c r="A310" s="3">
        <v>405</v>
      </c>
      <c r="B310" s="14" t="s">
        <v>3157</v>
      </c>
      <c r="C310" t="s">
        <v>3266</v>
      </c>
      <c r="D310" t="s">
        <v>3618</v>
      </c>
      <c r="F310" t="s">
        <v>3945</v>
      </c>
      <c r="G310" s="1"/>
      <c r="H310">
        <v>2020</v>
      </c>
      <c r="I310" t="s">
        <v>2904</v>
      </c>
      <c r="J310" t="s">
        <v>2868</v>
      </c>
      <c r="K310">
        <v>736</v>
      </c>
      <c r="L310">
        <v>745</v>
      </c>
      <c r="M310" t="s">
        <v>4399</v>
      </c>
      <c r="N310" t="s">
        <v>4728</v>
      </c>
      <c r="O310" t="s">
        <v>2830</v>
      </c>
      <c r="P310" t="s">
        <v>5125</v>
      </c>
      <c r="R310" t="s">
        <v>5394</v>
      </c>
      <c r="S310" t="s">
        <v>5769</v>
      </c>
      <c r="AB310" s="1"/>
      <c r="AE310" t="s">
        <v>5930</v>
      </c>
      <c r="AF310" t="s">
        <v>5981</v>
      </c>
      <c r="AG310" t="s">
        <v>5989</v>
      </c>
    </row>
    <row r="311" spans="1:33" x14ac:dyDescent="0.3">
      <c r="A311" s="4">
        <v>406</v>
      </c>
      <c r="B311" s="5" t="s">
        <v>3157</v>
      </c>
      <c r="C311" t="s">
        <v>3267</v>
      </c>
      <c r="D311" t="s">
        <v>3619</v>
      </c>
      <c r="F311" t="s">
        <v>3946</v>
      </c>
      <c r="G311" s="1"/>
      <c r="H311">
        <v>2020</v>
      </c>
      <c r="I311" t="s">
        <v>4169</v>
      </c>
      <c r="J311" t="s">
        <v>2869</v>
      </c>
      <c r="K311">
        <v>366</v>
      </c>
      <c r="L311">
        <v>380</v>
      </c>
      <c r="M311" t="s">
        <v>4400</v>
      </c>
      <c r="N311" t="s">
        <v>4729</v>
      </c>
      <c r="O311" t="s">
        <v>2830</v>
      </c>
      <c r="P311" t="s">
        <v>5126</v>
      </c>
      <c r="R311" t="s">
        <v>5395</v>
      </c>
      <c r="S311" t="s">
        <v>5770</v>
      </c>
      <c r="AB311" s="1"/>
      <c r="AE311" t="s">
        <v>5930</v>
      </c>
      <c r="AF311" t="s">
        <v>5981</v>
      </c>
      <c r="AG311" t="s">
        <v>5989</v>
      </c>
    </row>
    <row r="312" spans="1:33" x14ac:dyDescent="0.3">
      <c r="A312" s="3">
        <v>407</v>
      </c>
      <c r="B312" s="14" t="s">
        <v>3157</v>
      </c>
      <c r="C312" t="s">
        <v>3268</v>
      </c>
      <c r="D312" t="s">
        <v>3620</v>
      </c>
      <c r="F312" t="s">
        <v>3875</v>
      </c>
      <c r="G312" s="1"/>
      <c r="H312">
        <v>2020</v>
      </c>
      <c r="I312" t="s">
        <v>4170</v>
      </c>
      <c r="J312" t="s">
        <v>2830</v>
      </c>
      <c r="K312">
        <v>61</v>
      </c>
      <c r="L312">
        <v>74</v>
      </c>
      <c r="M312" t="s">
        <v>4401</v>
      </c>
      <c r="N312" t="s">
        <v>4687</v>
      </c>
      <c r="O312" t="s">
        <v>4888</v>
      </c>
      <c r="P312" t="s">
        <v>5127</v>
      </c>
      <c r="R312" t="s">
        <v>5396</v>
      </c>
      <c r="S312" t="s">
        <v>5771</v>
      </c>
      <c r="AB312" s="1"/>
      <c r="AE312" t="s">
        <v>5904</v>
      </c>
      <c r="AF312" t="s">
        <v>5982</v>
      </c>
      <c r="AG312" t="s">
        <v>5988</v>
      </c>
    </row>
    <row r="313" spans="1:33" x14ac:dyDescent="0.3">
      <c r="A313" s="4">
        <v>408</v>
      </c>
      <c r="B313" s="5" t="s">
        <v>3157</v>
      </c>
      <c r="C313" t="s">
        <v>3269</v>
      </c>
      <c r="D313" t="s">
        <v>3503</v>
      </c>
      <c r="F313" t="s">
        <v>3947</v>
      </c>
      <c r="G313" s="1"/>
      <c r="H313">
        <v>2020</v>
      </c>
      <c r="I313" t="s">
        <v>2869</v>
      </c>
      <c r="J313" t="s">
        <v>2830</v>
      </c>
      <c r="M313" t="s">
        <v>4402</v>
      </c>
      <c r="N313" t="s">
        <v>2830</v>
      </c>
      <c r="O313" t="s">
        <v>4889</v>
      </c>
      <c r="P313" t="s">
        <v>5128</v>
      </c>
      <c r="R313" t="s">
        <v>5397</v>
      </c>
      <c r="S313" t="s">
        <v>5772</v>
      </c>
      <c r="AB313" s="1"/>
      <c r="AE313" t="s">
        <v>5931</v>
      </c>
      <c r="AF313" t="s">
        <v>5982</v>
      </c>
      <c r="AG313" t="s">
        <v>5988</v>
      </c>
    </row>
    <row r="314" spans="1:33" x14ac:dyDescent="0.3">
      <c r="A314" s="3">
        <v>409</v>
      </c>
      <c r="B314" s="14" t="s">
        <v>3157</v>
      </c>
      <c r="C314" t="s">
        <v>3270</v>
      </c>
      <c r="D314" t="s">
        <v>3621</v>
      </c>
      <c r="F314" t="s">
        <v>3864</v>
      </c>
      <c r="G314" s="1"/>
      <c r="H314">
        <v>2020</v>
      </c>
      <c r="I314" t="s">
        <v>4171</v>
      </c>
      <c r="J314" t="s">
        <v>2830</v>
      </c>
      <c r="K314">
        <v>380</v>
      </c>
      <c r="L314">
        <v>385</v>
      </c>
      <c r="M314" t="s">
        <v>4403</v>
      </c>
      <c r="N314" t="s">
        <v>4677</v>
      </c>
      <c r="O314" t="s">
        <v>4890</v>
      </c>
      <c r="P314" t="s">
        <v>5129</v>
      </c>
      <c r="R314" t="s">
        <v>5398</v>
      </c>
      <c r="S314" t="s">
        <v>5773</v>
      </c>
      <c r="AB314" s="1"/>
      <c r="AE314" t="s">
        <v>5904</v>
      </c>
      <c r="AF314" t="s">
        <v>5982</v>
      </c>
      <c r="AG314" t="s">
        <v>5988</v>
      </c>
    </row>
    <row r="315" spans="1:33" x14ac:dyDescent="0.3">
      <c r="A315" s="4">
        <v>410</v>
      </c>
      <c r="B315" s="5" t="s">
        <v>3157</v>
      </c>
      <c r="C315" t="s">
        <v>3271</v>
      </c>
      <c r="D315" t="s">
        <v>3622</v>
      </c>
      <c r="F315" t="s">
        <v>3948</v>
      </c>
      <c r="G315" s="1"/>
      <c r="H315">
        <v>2020</v>
      </c>
      <c r="I315" t="s">
        <v>4158</v>
      </c>
      <c r="J315" t="s">
        <v>2830</v>
      </c>
      <c r="K315">
        <v>4613</v>
      </c>
      <c r="L315">
        <v>4623</v>
      </c>
      <c r="M315" t="s">
        <v>4404</v>
      </c>
      <c r="N315" t="s">
        <v>4730</v>
      </c>
      <c r="O315" t="s">
        <v>2830</v>
      </c>
      <c r="P315" t="s">
        <v>5130</v>
      </c>
      <c r="R315" t="s">
        <v>5399</v>
      </c>
      <c r="S315" t="s">
        <v>5774</v>
      </c>
      <c r="AB315" s="1"/>
      <c r="AE315" t="s">
        <v>5932</v>
      </c>
      <c r="AF315" t="s">
        <v>5985</v>
      </c>
      <c r="AG315" t="s">
        <v>5988</v>
      </c>
    </row>
    <row r="316" spans="1:33" x14ac:dyDescent="0.3">
      <c r="A316" s="3">
        <v>411</v>
      </c>
      <c r="B316" s="14" t="s">
        <v>3157</v>
      </c>
      <c r="C316" t="s">
        <v>3272</v>
      </c>
      <c r="D316" t="s">
        <v>3623</v>
      </c>
      <c r="F316" t="s">
        <v>3949</v>
      </c>
      <c r="G316" s="1"/>
      <c r="H316">
        <v>2020</v>
      </c>
      <c r="I316" t="s">
        <v>4120</v>
      </c>
      <c r="J316" t="s">
        <v>2841</v>
      </c>
      <c r="M316" t="s">
        <v>4405</v>
      </c>
      <c r="N316" t="s">
        <v>4731</v>
      </c>
      <c r="O316" t="s">
        <v>2830</v>
      </c>
      <c r="P316" t="s">
        <v>5131</v>
      </c>
      <c r="R316" t="s">
        <v>5400</v>
      </c>
      <c r="S316" t="s">
        <v>5775</v>
      </c>
      <c r="AB316" s="1"/>
      <c r="AE316" t="s">
        <v>5933</v>
      </c>
      <c r="AF316" t="s">
        <v>5981</v>
      </c>
      <c r="AG316" t="s">
        <v>5988</v>
      </c>
    </row>
    <row r="317" spans="1:33" x14ac:dyDescent="0.3">
      <c r="A317" s="4">
        <v>412</v>
      </c>
      <c r="B317" s="5" t="s">
        <v>3157</v>
      </c>
      <c r="C317" t="s">
        <v>3273</v>
      </c>
      <c r="D317" t="s">
        <v>3624</v>
      </c>
      <c r="F317" t="s">
        <v>3950</v>
      </c>
      <c r="G317" s="1"/>
      <c r="H317">
        <v>2020</v>
      </c>
      <c r="I317" t="s">
        <v>4113</v>
      </c>
      <c r="J317" t="s">
        <v>2830</v>
      </c>
      <c r="M317" t="s">
        <v>4406</v>
      </c>
      <c r="N317" t="s">
        <v>2830</v>
      </c>
      <c r="O317" t="s">
        <v>4891</v>
      </c>
      <c r="P317" t="s">
        <v>5132</v>
      </c>
      <c r="R317" t="s">
        <v>5401</v>
      </c>
      <c r="S317" t="s">
        <v>5776</v>
      </c>
      <c r="AB317" s="1"/>
      <c r="AE317" t="s">
        <v>5901</v>
      </c>
      <c r="AF317" t="s">
        <v>5982</v>
      </c>
      <c r="AG317" t="s">
        <v>5988</v>
      </c>
    </row>
    <row r="318" spans="1:33" x14ac:dyDescent="0.3">
      <c r="A318" s="3">
        <v>413</v>
      </c>
      <c r="B318" s="14" t="s">
        <v>3157</v>
      </c>
      <c r="C318" t="s">
        <v>3274</v>
      </c>
      <c r="D318" t="s">
        <v>3625</v>
      </c>
      <c r="F318" t="s">
        <v>3951</v>
      </c>
      <c r="G318" s="1"/>
      <c r="H318">
        <v>2020</v>
      </c>
      <c r="I318" t="s">
        <v>2830</v>
      </c>
      <c r="J318" t="s">
        <v>2830</v>
      </c>
      <c r="M318" t="s">
        <v>4407</v>
      </c>
      <c r="N318" t="s">
        <v>2830</v>
      </c>
      <c r="O318" t="s">
        <v>4892</v>
      </c>
      <c r="P318" t="s">
        <v>2830</v>
      </c>
      <c r="R318" t="s">
        <v>5402</v>
      </c>
      <c r="S318" t="s">
        <v>2830</v>
      </c>
      <c r="AB318" s="1"/>
      <c r="AE318" t="s">
        <v>5912</v>
      </c>
      <c r="AF318" t="s">
        <v>5982</v>
      </c>
      <c r="AG318" t="s">
        <v>5988</v>
      </c>
    </row>
    <row r="319" spans="1:33" x14ac:dyDescent="0.3">
      <c r="A319" s="4">
        <v>414</v>
      </c>
      <c r="B319" s="5" t="s">
        <v>3157</v>
      </c>
      <c r="C319" t="s">
        <v>3275</v>
      </c>
      <c r="D319" t="s">
        <v>3518</v>
      </c>
      <c r="F319" t="s">
        <v>3864</v>
      </c>
      <c r="G319" s="1"/>
      <c r="H319">
        <v>2020</v>
      </c>
      <c r="I319" t="s">
        <v>4172</v>
      </c>
      <c r="J319" t="s">
        <v>2830</v>
      </c>
      <c r="M319" t="s">
        <v>4408</v>
      </c>
      <c r="N319" t="s">
        <v>4677</v>
      </c>
      <c r="O319" t="s">
        <v>4893</v>
      </c>
      <c r="P319" t="s">
        <v>2830</v>
      </c>
      <c r="R319" t="s">
        <v>5403</v>
      </c>
      <c r="S319" t="s">
        <v>2830</v>
      </c>
      <c r="AB319" s="1"/>
      <c r="AE319" t="s">
        <v>5894</v>
      </c>
      <c r="AF319" t="s">
        <v>5983</v>
      </c>
      <c r="AG319" t="s">
        <v>5988</v>
      </c>
    </row>
    <row r="320" spans="1:33" x14ac:dyDescent="0.3">
      <c r="A320" s="3">
        <v>415</v>
      </c>
      <c r="B320" s="14" t="s">
        <v>3157</v>
      </c>
      <c r="C320" t="s">
        <v>3276</v>
      </c>
      <c r="D320" t="s">
        <v>3518</v>
      </c>
      <c r="F320" t="s">
        <v>3864</v>
      </c>
      <c r="G320" s="1"/>
      <c r="H320">
        <v>2020</v>
      </c>
      <c r="I320" t="s">
        <v>4173</v>
      </c>
      <c r="J320" t="s">
        <v>2830</v>
      </c>
      <c r="M320" t="s">
        <v>4409</v>
      </c>
      <c r="N320" t="s">
        <v>4677</v>
      </c>
      <c r="O320" t="s">
        <v>4894</v>
      </c>
      <c r="P320" t="s">
        <v>2830</v>
      </c>
      <c r="R320" t="s">
        <v>5404</v>
      </c>
      <c r="S320" t="s">
        <v>2830</v>
      </c>
      <c r="AB320" s="1"/>
      <c r="AE320" t="s">
        <v>5894</v>
      </c>
      <c r="AF320" t="s">
        <v>5983</v>
      </c>
      <c r="AG320" t="s">
        <v>5988</v>
      </c>
    </row>
    <row r="321" spans="1:33" x14ac:dyDescent="0.3">
      <c r="A321" s="4">
        <v>416</v>
      </c>
      <c r="B321" s="5" t="s">
        <v>3157</v>
      </c>
      <c r="C321" t="s">
        <v>3277</v>
      </c>
      <c r="D321" t="s">
        <v>3518</v>
      </c>
      <c r="F321" t="s">
        <v>3864</v>
      </c>
      <c r="G321" s="1"/>
      <c r="H321">
        <v>2020</v>
      </c>
      <c r="I321" t="s">
        <v>4174</v>
      </c>
      <c r="J321" t="s">
        <v>2830</v>
      </c>
      <c r="M321" t="s">
        <v>4410</v>
      </c>
      <c r="N321" t="s">
        <v>4677</v>
      </c>
      <c r="O321" t="s">
        <v>4895</v>
      </c>
      <c r="P321" t="s">
        <v>2830</v>
      </c>
      <c r="R321" t="s">
        <v>5405</v>
      </c>
      <c r="S321" t="s">
        <v>2830</v>
      </c>
      <c r="AB321" s="1"/>
      <c r="AE321" t="s">
        <v>5894</v>
      </c>
      <c r="AF321" t="s">
        <v>5983</v>
      </c>
      <c r="AG321" t="s">
        <v>5988</v>
      </c>
    </row>
    <row r="322" spans="1:33" x14ac:dyDescent="0.3">
      <c r="A322" s="3">
        <v>417</v>
      </c>
      <c r="B322" s="14" t="s">
        <v>3157</v>
      </c>
      <c r="C322" t="s">
        <v>3278</v>
      </c>
      <c r="D322" t="s">
        <v>3626</v>
      </c>
      <c r="F322" t="s">
        <v>3923</v>
      </c>
      <c r="G322" s="1"/>
      <c r="H322">
        <v>2020</v>
      </c>
      <c r="I322" t="s">
        <v>4175</v>
      </c>
      <c r="J322" t="s">
        <v>2830</v>
      </c>
      <c r="K322">
        <v>352</v>
      </c>
      <c r="L322">
        <v>361</v>
      </c>
      <c r="M322" t="s">
        <v>4411</v>
      </c>
      <c r="N322" t="s">
        <v>4715</v>
      </c>
      <c r="O322" t="s">
        <v>4896</v>
      </c>
      <c r="P322" t="s">
        <v>5133</v>
      </c>
      <c r="R322" t="s">
        <v>5406</v>
      </c>
      <c r="S322" t="s">
        <v>5777</v>
      </c>
      <c r="AB322" s="1"/>
      <c r="AE322" t="s">
        <v>5894</v>
      </c>
      <c r="AF322" t="s">
        <v>5982</v>
      </c>
      <c r="AG322" t="s">
        <v>5988</v>
      </c>
    </row>
    <row r="323" spans="1:33" x14ac:dyDescent="0.3">
      <c r="A323" s="4">
        <v>418</v>
      </c>
      <c r="B323" s="5" t="s">
        <v>3157</v>
      </c>
      <c r="C323" t="s">
        <v>3279</v>
      </c>
      <c r="D323" t="s">
        <v>3627</v>
      </c>
      <c r="F323" t="s">
        <v>3952</v>
      </c>
      <c r="G323" s="1"/>
      <c r="H323">
        <v>2020</v>
      </c>
      <c r="I323" t="s">
        <v>4176</v>
      </c>
      <c r="J323" t="s">
        <v>2830</v>
      </c>
      <c r="M323" t="s">
        <v>4412</v>
      </c>
      <c r="N323" t="s">
        <v>4732</v>
      </c>
      <c r="O323" t="s">
        <v>4897</v>
      </c>
      <c r="P323" t="s">
        <v>5134</v>
      </c>
      <c r="R323" t="s">
        <v>5407</v>
      </c>
      <c r="S323" t="s">
        <v>5778</v>
      </c>
      <c r="AB323" s="1"/>
      <c r="AE323" t="s">
        <v>5934</v>
      </c>
      <c r="AF323" t="s">
        <v>5982</v>
      </c>
      <c r="AG323" t="s">
        <v>5988</v>
      </c>
    </row>
    <row r="324" spans="1:33" x14ac:dyDescent="0.3">
      <c r="A324" s="3">
        <v>419</v>
      </c>
      <c r="B324" s="14" t="s">
        <v>3157</v>
      </c>
      <c r="C324" t="s">
        <v>3280</v>
      </c>
      <c r="D324" t="s">
        <v>3518</v>
      </c>
      <c r="F324" t="s">
        <v>3866</v>
      </c>
      <c r="G324" s="1"/>
      <c r="H324">
        <v>2020</v>
      </c>
      <c r="I324" t="s">
        <v>4177</v>
      </c>
      <c r="J324" t="s">
        <v>2830</v>
      </c>
      <c r="M324" t="s">
        <v>4413</v>
      </c>
      <c r="N324" t="s">
        <v>4679</v>
      </c>
      <c r="O324" t="s">
        <v>4898</v>
      </c>
      <c r="P324" t="s">
        <v>2830</v>
      </c>
      <c r="R324" t="s">
        <v>5408</v>
      </c>
      <c r="S324" t="s">
        <v>2830</v>
      </c>
      <c r="AB324" s="1"/>
      <c r="AE324" t="s">
        <v>5894</v>
      </c>
      <c r="AF324" t="s">
        <v>5983</v>
      </c>
      <c r="AG324" t="s">
        <v>5988</v>
      </c>
    </row>
    <row r="325" spans="1:33" x14ac:dyDescent="0.3">
      <c r="A325" s="4">
        <v>420</v>
      </c>
      <c r="B325" s="5" t="s">
        <v>3157</v>
      </c>
      <c r="C325" t="s">
        <v>3281</v>
      </c>
      <c r="D325" t="s">
        <v>3518</v>
      </c>
      <c r="F325" t="s">
        <v>3923</v>
      </c>
      <c r="G325" s="1"/>
      <c r="H325">
        <v>2020</v>
      </c>
      <c r="I325" t="s">
        <v>4178</v>
      </c>
      <c r="J325" t="s">
        <v>2830</v>
      </c>
      <c r="M325" t="s">
        <v>4414</v>
      </c>
      <c r="N325" t="s">
        <v>4715</v>
      </c>
      <c r="O325" t="s">
        <v>4899</v>
      </c>
      <c r="P325" t="s">
        <v>2830</v>
      </c>
      <c r="R325" t="s">
        <v>5409</v>
      </c>
      <c r="S325" t="s">
        <v>2830</v>
      </c>
      <c r="AB325" s="1"/>
      <c r="AE325" t="s">
        <v>5894</v>
      </c>
      <c r="AF325" t="s">
        <v>5983</v>
      </c>
      <c r="AG325" t="s">
        <v>5988</v>
      </c>
    </row>
    <row r="326" spans="1:33" x14ac:dyDescent="0.3">
      <c r="A326" s="3">
        <v>421</v>
      </c>
      <c r="B326" s="14" t="s">
        <v>3157</v>
      </c>
      <c r="C326" t="s">
        <v>3282</v>
      </c>
      <c r="D326" t="s">
        <v>3518</v>
      </c>
      <c r="F326" t="s">
        <v>3953</v>
      </c>
      <c r="G326" s="1"/>
      <c r="H326">
        <v>2020</v>
      </c>
      <c r="I326" t="s">
        <v>4117</v>
      </c>
      <c r="J326" t="s">
        <v>2830</v>
      </c>
      <c r="M326" t="s">
        <v>4415</v>
      </c>
      <c r="N326" t="s">
        <v>4733</v>
      </c>
      <c r="O326" t="s">
        <v>2830</v>
      </c>
      <c r="P326" t="s">
        <v>2830</v>
      </c>
      <c r="R326" t="s">
        <v>5410</v>
      </c>
      <c r="S326" t="s">
        <v>2830</v>
      </c>
      <c r="AB326" s="1"/>
      <c r="AE326" t="s">
        <v>5899</v>
      </c>
      <c r="AF326" t="s">
        <v>5983</v>
      </c>
      <c r="AG326" t="s">
        <v>5988</v>
      </c>
    </row>
    <row r="327" spans="1:33" x14ac:dyDescent="0.3">
      <c r="A327" s="4">
        <v>422</v>
      </c>
      <c r="B327" s="5" t="s">
        <v>3157</v>
      </c>
      <c r="C327" t="s">
        <v>3283</v>
      </c>
      <c r="D327" t="s">
        <v>3628</v>
      </c>
      <c r="F327" t="s">
        <v>3864</v>
      </c>
      <c r="G327" s="1"/>
      <c r="H327">
        <v>2020</v>
      </c>
      <c r="I327" t="s">
        <v>4179</v>
      </c>
      <c r="J327" t="s">
        <v>2830</v>
      </c>
      <c r="K327">
        <v>402</v>
      </c>
      <c r="L327">
        <v>418</v>
      </c>
      <c r="M327" t="s">
        <v>4416</v>
      </c>
      <c r="N327" t="s">
        <v>4677</v>
      </c>
      <c r="O327" t="s">
        <v>4900</v>
      </c>
      <c r="P327" t="s">
        <v>5135</v>
      </c>
      <c r="R327" t="s">
        <v>5411</v>
      </c>
      <c r="S327" t="s">
        <v>2830</v>
      </c>
      <c r="AB327" s="1"/>
      <c r="AE327" t="s">
        <v>5894</v>
      </c>
      <c r="AF327" t="s">
        <v>5982</v>
      </c>
      <c r="AG327" t="s">
        <v>5988</v>
      </c>
    </row>
    <row r="328" spans="1:33" x14ac:dyDescent="0.3">
      <c r="A328" s="3">
        <v>423</v>
      </c>
      <c r="B328" s="14" t="s">
        <v>3157</v>
      </c>
      <c r="C328" t="s">
        <v>3284</v>
      </c>
      <c r="D328" t="s">
        <v>3629</v>
      </c>
      <c r="F328" t="s">
        <v>3954</v>
      </c>
      <c r="G328" s="1"/>
      <c r="H328">
        <v>2020</v>
      </c>
      <c r="I328" t="s">
        <v>4180</v>
      </c>
      <c r="J328" t="s">
        <v>2830</v>
      </c>
      <c r="M328" t="s">
        <v>4417</v>
      </c>
      <c r="N328" t="s">
        <v>4734</v>
      </c>
      <c r="O328" t="s">
        <v>2830</v>
      </c>
      <c r="P328" t="s">
        <v>5136</v>
      </c>
      <c r="R328" t="s">
        <v>5412</v>
      </c>
      <c r="S328" t="s">
        <v>5779</v>
      </c>
      <c r="AB328" s="1"/>
      <c r="AE328" t="s">
        <v>5900</v>
      </c>
      <c r="AF328" t="s">
        <v>5981</v>
      </c>
      <c r="AG328" t="s">
        <v>5988</v>
      </c>
    </row>
    <row r="329" spans="1:33" x14ac:dyDescent="0.3">
      <c r="A329" s="4">
        <v>424</v>
      </c>
      <c r="B329" s="5" t="s">
        <v>3157</v>
      </c>
      <c r="C329" t="s">
        <v>3285</v>
      </c>
      <c r="D329" t="s">
        <v>3630</v>
      </c>
      <c r="F329" t="s">
        <v>3880</v>
      </c>
      <c r="G329" s="1"/>
      <c r="H329">
        <v>2020</v>
      </c>
      <c r="I329" t="s">
        <v>4181</v>
      </c>
      <c r="J329" t="s">
        <v>2830</v>
      </c>
      <c r="K329">
        <v>41</v>
      </c>
      <c r="L329">
        <v>54</v>
      </c>
      <c r="M329" t="s">
        <v>4418</v>
      </c>
      <c r="N329" t="s">
        <v>4691</v>
      </c>
      <c r="O329" t="s">
        <v>4901</v>
      </c>
      <c r="P329" t="s">
        <v>5137</v>
      </c>
      <c r="R329" t="s">
        <v>5413</v>
      </c>
      <c r="S329" t="s">
        <v>5780</v>
      </c>
      <c r="AB329" s="1"/>
      <c r="AE329" t="s">
        <v>5894</v>
      </c>
      <c r="AF329" t="s">
        <v>5982</v>
      </c>
      <c r="AG329" t="s">
        <v>5988</v>
      </c>
    </row>
    <row r="330" spans="1:33" x14ac:dyDescent="0.3">
      <c r="A330" s="3">
        <v>425</v>
      </c>
      <c r="B330" s="14" t="s">
        <v>3157</v>
      </c>
      <c r="C330" t="s">
        <v>3286</v>
      </c>
      <c r="D330" t="s">
        <v>3631</v>
      </c>
      <c r="F330" t="s">
        <v>3955</v>
      </c>
      <c r="G330" s="1"/>
      <c r="H330">
        <v>2020</v>
      </c>
      <c r="I330" t="s">
        <v>2830</v>
      </c>
      <c r="J330" t="s">
        <v>2830</v>
      </c>
      <c r="K330">
        <v>321</v>
      </c>
      <c r="L330">
        <v>334</v>
      </c>
      <c r="M330" t="s">
        <v>4419</v>
      </c>
      <c r="N330" t="s">
        <v>2830</v>
      </c>
      <c r="O330" t="s">
        <v>4902</v>
      </c>
      <c r="P330" t="s">
        <v>2830</v>
      </c>
      <c r="R330" t="s">
        <v>5414</v>
      </c>
      <c r="S330" t="s">
        <v>2830</v>
      </c>
      <c r="AB330" s="1"/>
      <c r="AE330" t="s">
        <v>5935</v>
      </c>
      <c r="AF330" t="s">
        <v>5982</v>
      </c>
      <c r="AG330" t="s">
        <v>5988</v>
      </c>
    </row>
    <row r="331" spans="1:33" x14ac:dyDescent="0.3">
      <c r="A331" s="4">
        <v>426</v>
      </c>
      <c r="B331" s="5" t="s">
        <v>3157</v>
      </c>
      <c r="C331" t="s">
        <v>3287</v>
      </c>
      <c r="D331" t="s">
        <v>3518</v>
      </c>
      <c r="F331" t="s">
        <v>3923</v>
      </c>
      <c r="G331" s="1"/>
      <c r="H331">
        <v>2020</v>
      </c>
      <c r="I331" t="s">
        <v>4182</v>
      </c>
      <c r="J331" t="s">
        <v>2830</v>
      </c>
      <c r="M331" t="s">
        <v>4420</v>
      </c>
      <c r="N331" t="s">
        <v>4715</v>
      </c>
      <c r="O331" t="s">
        <v>4903</v>
      </c>
      <c r="P331" t="s">
        <v>2830</v>
      </c>
      <c r="R331" t="s">
        <v>5415</v>
      </c>
      <c r="S331" t="s">
        <v>2830</v>
      </c>
      <c r="AB331" s="1"/>
      <c r="AE331" t="s">
        <v>5936</v>
      </c>
      <c r="AF331" t="s">
        <v>5983</v>
      </c>
      <c r="AG331" t="s">
        <v>5988</v>
      </c>
    </row>
    <row r="332" spans="1:33" x14ac:dyDescent="0.3">
      <c r="A332" s="3">
        <v>429</v>
      </c>
      <c r="B332" s="14" t="s">
        <v>3157</v>
      </c>
      <c r="C332" t="s">
        <v>3289</v>
      </c>
      <c r="D332" t="s">
        <v>3634</v>
      </c>
      <c r="F332" t="s">
        <v>3927</v>
      </c>
      <c r="G332" s="1"/>
      <c r="H332">
        <v>2019</v>
      </c>
      <c r="I332" t="s">
        <v>2839</v>
      </c>
      <c r="J332" t="s">
        <v>4149</v>
      </c>
      <c r="M332" t="s">
        <v>4423</v>
      </c>
      <c r="N332" t="s">
        <v>4717</v>
      </c>
      <c r="O332" t="s">
        <v>2830</v>
      </c>
      <c r="P332" t="s">
        <v>5138</v>
      </c>
      <c r="R332" t="s">
        <v>5418</v>
      </c>
      <c r="S332" t="s">
        <v>5783</v>
      </c>
      <c r="AB332" s="1"/>
      <c r="AE332" t="s">
        <v>5918</v>
      </c>
      <c r="AF332" t="s">
        <v>5981</v>
      </c>
      <c r="AG332" t="s">
        <v>5988</v>
      </c>
    </row>
    <row r="333" spans="1:33" x14ac:dyDescent="0.3">
      <c r="A333" s="3">
        <v>433</v>
      </c>
      <c r="B333" s="3" t="s">
        <v>3157</v>
      </c>
      <c r="C333" t="s">
        <v>3292</v>
      </c>
      <c r="D333" t="s">
        <v>3638</v>
      </c>
      <c r="F333" t="s">
        <v>3960</v>
      </c>
      <c r="G333" s="1"/>
      <c r="H333">
        <v>2019</v>
      </c>
      <c r="I333" t="s">
        <v>4183</v>
      </c>
      <c r="J333" t="s">
        <v>2891</v>
      </c>
      <c r="M333" t="s">
        <v>4427</v>
      </c>
      <c r="N333" t="s">
        <v>4737</v>
      </c>
      <c r="O333" t="s">
        <v>2830</v>
      </c>
      <c r="P333" t="s">
        <v>5139</v>
      </c>
      <c r="R333" t="s">
        <v>5422</v>
      </c>
      <c r="S333" t="s">
        <v>2830</v>
      </c>
      <c r="AB333" s="1"/>
      <c r="AE333" t="s">
        <v>5938</v>
      </c>
      <c r="AF333" t="s">
        <v>5982</v>
      </c>
      <c r="AG333" t="s">
        <v>5988</v>
      </c>
    </row>
    <row r="334" spans="1:33" x14ac:dyDescent="0.3">
      <c r="A334" s="4">
        <v>434</v>
      </c>
      <c r="B334" s="6" t="s">
        <v>3157</v>
      </c>
      <c r="C334" t="s">
        <v>3293</v>
      </c>
      <c r="D334" t="s">
        <v>3639</v>
      </c>
      <c r="F334" t="s">
        <v>3961</v>
      </c>
      <c r="G334" s="1"/>
      <c r="H334">
        <v>2019</v>
      </c>
      <c r="I334" t="s">
        <v>2910</v>
      </c>
      <c r="J334" t="s">
        <v>2830</v>
      </c>
      <c r="M334" t="s">
        <v>4428</v>
      </c>
      <c r="N334" t="s">
        <v>4738</v>
      </c>
      <c r="O334" t="s">
        <v>2830</v>
      </c>
      <c r="P334" t="s">
        <v>5140</v>
      </c>
      <c r="R334" t="s">
        <v>5423</v>
      </c>
      <c r="S334" t="s">
        <v>2830</v>
      </c>
      <c r="AB334" s="1"/>
      <c r="AE334" t="s">
        <v>5939</v>
      </c>
      <c r="AF334" t="s">
        <v>5982</v>
      </c>
      <c r="AG334" t="s">
        <v>5988</v>
      </c>
    </row>
    <row r="335" spans="1:33" x14ac:dyDescent="0.3">
      <c r="A335" s="3">
        <v>437</v>
      </c>
      <c r="B335" s="3" t="s">
        <v>3157</v>
      </c>
      <c r="C335" t="s">
        <v>3295</v>
      </c>
      <c r="D335" t="s">
        <v>3642</v>
      </c>
      <c r="F335" t="s">
        <v>3964</v>
      </c>
      <c r="G335" s="1"/>
      <c r="H335">
        <v>2019</v>
      </c>
      <c r="I335" t="s">
        <v>2830</v>
      </c>
      <c r="J335" t="s">
        <v>2830</v>
      </c>
      <c r="K335">
        <v>194</v>
      </c>
      <c r="L335">
        <v>199</v>
      </c>
      <c r="M335" t="s">
        <v>4431</v>
      </c>
      <c r="N335" t="s">
        <v>2830</v>
      </c>
      <c r="O335" t="s">
        <v>4909</v>
      </c>
      <c r="P335" t="s">
        <v>5141</v>
      </c>
      <c r="R335" t="s">
        <v>5426</v>
      </c>
      <c r="S335" t="s">
        <v>5788</v>
      </c>
      <c r="AB335" s="1"/>
      <c r="AE335" t="s">
        <v>5897</v>
      </c>
      <c r="AF335" t="s">
        <v>5982</v>
      </c>
      <c r="AG335" t="s">
        <v>5988</v>
      </c>
    </row>
    <row r="336" spans="1:33" x14ac:dyDescent="0.3">
      <c r="A336" s="4">
        <v>438</v>
      </c>
      <c r="B336" s="6" t="s">
        <v>3157</v>
      </c>
      <c r="C336" t="s">
        <v>3296</v>
      </c>
      <c r="D336" t="s">
        <v>3643</v>
      </c>
      <c r="F336" t="s">
        <v>3965</v>
      </c>
      <c r="G336" s="1"/>
      <c r="H336">
        <v>2019</v>
      </c>
      <c r="I336" t="s">
        <v>4158</v>
      </c>
      <c r="J336" t="s">
        <v>2833</v>
      </c>
      <c r="M336" t="s">
        <v>4432</v>
      </c>
      <c r="N336" t="s">
        <v>4740</v>
      </c>
      <c r="O336" t="s">
        <v>2830</v>
      </c>
      <c r="P336" t="s">
        <v>5142</v>
      </c>
      <c r="R336" t="s">
        <v>5427</v>
      </c>
      <c r="S336" t="s">
        <v>2830</v>
      </c>
      <c r="AB336" s="1"/>
      <c r="AE336" t="s">
        <v>5940</v>
      </c>
      <c r="AF336" t="s">
        <v>5981</v>
      </c>
      <c r="AG336" t="s">
        <v>5988</v>
      </c>
    </row>
    <row r="337" spans="1:33" x14ac:dyDescent="0.3">
      <c r="A337" s="4">
        <v>440</v>
      </c>
      <c r="B337" s="5" t="s">
        <v>3157</v>
      </c>
      <c r="C337" t="s">
        <v>3297</v>
      </c>
      <c r="D337" t="s">
        <v>3645</v>
      </c>
      <c r="F337" t="s">
        <v>3967</v>
      </c>
      <c r="G337" s="1"/>
      <c r="H337">
        <v>2019</v>
      </c>
      <c r="I337" t="s">
        <v>2830</v>
      </c>
      <c r="J337" t="s">
        <v>2830</v>
      </c>
      <c r="K337">
        <v>132</v>
      </c>
      <c r="L337">
        <v>136</v>
      </c>
      <c r="M337" t="s">
        <v>4434</v>
      </c>
      <c r="N337" t="s">
        <v>2830</v>
      </c>
      <c r="O337" t="s">
        <v>4911</v>
      </c>
      <c r="P337" t="s">
        <v>5143</v>
      </c>
      <c r="R337" t="s">
        <v>5429</v>
      </c>
      <c r="S337" t="s">
        <v>5790</v>
      </c>
      <c r="AB337" s="1"/>
      <c r="AE337" t="s">
        <v>5897</v>
      </c>
      <c r="AF337" t="s">
        <v>5982</v>
      </c>
      <c r="AG337" t="s">
        <v>5988</v>
      </c>
    </row>
    <row r="338" spans="1:33" x14ac:dyDescent="0.3">
      <c r="A338" s="3">
        <v>441</v>
      </c>
      <c r="B338" s="14" t="s">
        <v>3157</v>
      </c>
      <c r="C338" t="s">
        <v>3298</v>
      </c>
      <c r="D338" t="s">
        <v>3646</v>
      </c>
      <c r="F338" t="s">
        <v>3932</v>
      </c>
      <c r="G338" s="1"/>
      <c r="H338">
        <v>2019</v>
      </c>
      <c r="I338" t="s">
        <v>2945</v>
      </c>
      <c r="J338" t="s">
        <v>2830</v>
      </c>
      <c r="K338">
        <v>18</v>
      </c>
      <c r="L338">
        <v>32</v>
      </c>
      <c r="M338" t="s">
        <v>4435</v>
      </c>
      <c r="N338" t="s">
        <v>4721</v>
      </c>
      <c r="O338" t="s">
        <v>2830</v>
      </c>
      <c r="P338" t="s">
        <v>5144</v>
      </c>
      <c r="R338" t="s">
        <v>5430</v>
      </c>
      <c r="S338" t="s">
        <v>5791</v>
      </c>
      <c r="AB338" s="1"/>
      <c r="AE338" t="s">
        <v>5899</v>
      </c>
      <c r="AF338" t="s">
        <v>5981</v>
      </c>
      <c r="AG338" t="s">
        <v>5988</v>
      </c>
    </row>
    <row r="339" spans="1:33" x14ac:dyDescent="0.3">
      <c r="A339" s="4">
        <v>442</v>
      </c>
      <c r="B339" s="5" t="s">
        <v>3157</v>
      </c>
      <c r="C339" t="s">
        <v>3299</v>
      </c>
      <c r="D339" t="s">
        <v>3647</v>
      </c>
      <c r="F339" t="s">
        <v>3968</v>
      </c>
      <c r="G339" s="1"/>
      <c r="H339">
        <v>2019</v>
      </c>
      <c r="I339" t="s">
        <v>2863</v>
      </c>
      <c r="J339" t="s">
        <v>2830</v>
      </c>
      <c r="K339">
        <v>48</v>
      </c>
      <c r="L339">
        <v>68</v>
      </c>
      <c r="M339" t="s">
        <v>4436</v>
      </c>
      <c r="N339" t="s">
        <v>4741</v>
      </c>
      <c r="O339" t="s">
        <v>2830</v>
      </c>
      <c r="P339" t="s">
        <v>5145</v>
      </c>
      <c r="R339" t="s">
        <v>5431</v>
      </c>
      <c r="S339" t="s">
        <v>5792</v>
      </c>
      <c r="AB339" s="1"/>
      <c r="AE339" t="s">
        <v>5899</v>
      </c>
      <c r="AF339" t="s">
        <v>5981</v>
      </c>
      <c r="AG339" t="s">
        <v>5988</v>
      </c>
    </row>
    <row r="340" spans="1:33" x14ac:dyDescent="0.3">
      <c r="A340" s="3">
        <v>445</v>
      </c>
      <c r="B340" s="14" t="s">
        <v>3157</v>
      </c>
      <c r="C340" t="s">
        <v>3300</v>
      </c>
      <c r="D340" t="s">
        <v>3650</v>
      </c>
      <c r="F340" t="s">
        <v>3970</v>
      </c>
      <c r="G340" s="1"/>
      <c r="H340">
        <v>2019</v>
      </c>
      <c r="I340" t="s">
        <v>2830</v>
      </c>
      <c r="J340" t="s">
        <v>2830</v>
      </c>
      <c r="K340">
        <v>1</v>
      </c>
      <c r="L340">
        <v>473</v>
      </c>
      <c r="M340" t="s">
        <v>4439</v>
      </c>
      <c r="N340" t="s">
        <v>2830</v>
      </c>
      <c r="O340" t="s">
        <v>4913</v>
      </c>
      <c r="P340" t="s">
        <v>5146</v>
      </c>
      <c r="R340" t="s">
        <v>5434</v>
      </c>
      <c r="S340" t="s">
        <v>2830</v>
      </c>
      <c r="AB340" s="1"/>
      <c r="AE340" t="s">
        <v>5941</v>
      </c>
      <c r="AF340" t="s">
        <v>5986</v>
      </c>
      <c r="AG340" t="s">
        <v>5988</v>
      </c>
    </row>
    <row r="341" spans="1:33" x14ac:dyDescent="0.3">
      <c r="A341" s="4">
        <v>446</v>
      </c>
      <c r="B341" s="5" t="s">
        <v>3157</v>
      </c>
      <c r="C341" t="s">
        <v>3301</v>
      </c>
      <c r="D341" t="s">
        <v>3651</v>
      </c>
      <c r="F341" t="s">
        <v>3971</v>
      </c>
      <c r="G341" s="1"/>
      <c r="H341">
        <v>2019</v>
      </c>
      <c r="I341" t="s">
        <v>2830</v>
      </c>
      <c r="J341" t="s">
        <v>2830</v>
      </c>
      <c r="M341" t="s">
        <v>4440</v>
      </c>
      <c r="N341" t="s">
        <v>2830</v>
      </c>
      <c r="O341" t="s">
        <v>4914</v>
      </c>
      <c r="P341" t="s">
        <v>5147</v>
      </c>
      <c r="R341" t="s">
        <v>5435</v>
      </c>
      <c r="S341" t="s">
        <v>5795</v>
      </c>
      <c r="AB341" s="1"/>
      <c r="AE341" t="s">
        <v>5912</v>
      </c>
      <c r="AF341" t="s">
        <v>5982</v>
      </c>
      <c r="AG341" t="s">
        <v>5988</v>
      </c>
    </row>
    <row r="342" spans="1:33" x14ac:dyDescent="0.3">
      <c r="A342" s="3">
        <v>447</v>
      </c>
      <c r="B342" s="14" t="s">
        <v>3157</v>
      </c>
      <c r="C342" t="s">
        <v>3302</v>
      </c>
      <c r="D342" t="s">
        <v>3652</v>
      </c>
      <c r="F342" t="s">
        <v>3972</v>
      </c>
      <c r="G342" s="1"/>
      <c r="H342">
        <v>2019</v>
      </c>
      <c r="I342" t="s">
        <v>4184</v>
      </c>
      <c r="J342" t="s">
        <v>2830</v>
      </c>
      <c r="K342">
        <v>473</v>
      </c>
      <c r="L342">
        <v>492</v>
      </c>
      <c r="M342" t="s">
        <v>4441</v>
      </c>
      <c r="N342" t="s">
        <v>2830</v>
      </c>
      <c r="O342" t="s">
        <v>4915</v>
      </c>
      <c r="P342" t="s">
        <v>5148</v>
      </c>
      <c r="R342" t="s">
        <v>5436</v>
      </c>
      <c r="S342" t="s">
        <v>5796</v>
      </c>
      <c r="AB342" s="1"/>
      <c r="AE342" t="s">
        <v>5923</v>
      </c>
      <c r="AF342" t="s">
        <v>5984</v>
      </c>
      <c r="AG342" t="s">
        <v>5988</v>
      </c>
    </row>
    <row r="343" spans="1:33" x14ac:dyDescent="0.3">
      <c r="A343" s="3">
        <v>449</v>
      </c>
      <c r="B343" s="3" t="s">
        <v>3157</v>
      </c>
      <c r="C343" t="s">
        <v>3303</v>
      </c>
      <c r="D343" t="s">
        <v>3654</v>
      </c>
      <c r="F343" t="s">
        <v>3864</v>
      </c>
      <c r="G343" s="1"/>
      <c r="H343">
        <v>2019</v>
      </c>
      <c r="I343" t="s">
        <v>4185</v>
      </c>
      <c r="J343" t="s">
        <v>2830</v>
      </c>
      <c r="K343">
        <v>63</v>
      </c>
      <c r="L343">
        <v>78</v>
      </c>
      <c r="M343" t="s">
        <v>4443</v>
      </c>
      <c r="N343" t="s">
        <v>4677</v>
      </c>
      <c r="O343" t="s">
        <v>4916</v>
      </c>
      <c r="P343" t="s">
        <v>5149</v>
      </c>
      <c r="R343" t="s">
        <v>5438</v>
      </c>
      <c r="S343" t="s">
        <v>5798</v>
      </c>
      <c r="AB343" s="1"/>
      <c r="AE343" t="s">
        <v>5894</v>
      </c>
      <c r="AF343" t="s">
        <v>5982</v>
      </c>
      <c r="AG343" t="s">
        <v>5988</v>
      </c>
    </row>
    <row r="344" spans="1:33" x14ac:dyDescent="0.3">
      <c r="A344" s="4">
        <v>450</v>
      </c>
      <c r="B344" s="6" t="s">
        <v>3157</v>
      </c>
      <c r="C344" t="s">
        <v>3304</v>
      </c>
      <c r="D344" t="s">
        <v>3655</v>
      </c>
      <c r="F344" t="s">
        <v>3973</v>
      </c>
      <c r="G344" s="1"/>
      <c r="H344">
        <v>2019</v>
      </c>
      <c r="I344" t="s">
        <v>2830</v>
      </c>
      <c r="J344" t="s">
        <v>2830</v>
      </c>
      <c r="K344">
        <v>313</v>
      </c>
      <c r="L344">
        <v>326</v>
      </c>
      <c r="M344" t="s">
        <v>4444</v>
      </c>
      <c r="N344" t="s">
        <v>2830</v>
      </c>
      <c r="O344" t="s">
        <v>4917</v>
      </c>
      <c r="P344" t="s">
        <v>2830</v>
      </c>
      <c r="R344" t="s">
        <v>5439</v>
      </c>
      <c r="S344" t="s">
        <v>2830</v>
      </c>
      <c r="AB344" s="1"/>
      <c r="AE344" t="s">
        <v>5935</v>
      </c>
      <c r="AF344" t="s">
        <v>5982</v>
      </c>
      <c r="AG344" t="s">
        <v>5988</v>
      </c>
    </row>
    <row r="345" spans="1:33" x14ac:dyDescent="0.3">
      <c r="A345" s="3">
        <v>451</v>
      </c>
      <c r="B345" s="3" t="s">
        <v>3157</v>
      </c>
      <c r="C345" t="s">
        <v>3305</v>
      </c>
      <c r="D345" t="s">
        <v>3656</v>
      </c>
      <c r="F345" t="s">
        <v>3974</v>
      </c>
      <c r="G345" s="1"/>
      <c r="H345">
        <v>2019</v>
      </c>
      <c r="I345" t="s">
        <v>2887</v>
      </c>
      <c r="J345" t="s">
        <v>2869</v>
      </c>
      <c r="K345">
        <v>171</v>
      </c>
      <c r="L345">
        <v>184</v>
      </c>
      <c r="M345" t="s">
        <v>4445</v>
      </c>
      <c r="N345" t="s">
        <v>4742</v>
      </c>
      <c r="O345" t="s">
        <v>2830</v>
      </c>
      <c r="P345" t="s">
        <v>5150</v>
      </c>
      <c r="R345" t="s">
        <v>5440</v>
      </c>
      <c r="S345" t="s">
        <v>5799</v>
      </c>
      <c r="AB345" s="1"/>
      <c r="AE345" t="s">
        <v>5942</v>
      </c>
      <c r="AF345" t="s">
        <v>5981</v>
      </c>
      <c r="AG345" t="s">
        <v>5988</v>
      </c>
    </row>
    <row r="346" spans="1:33" x14ac:dyDescent="0.3">
      <c r="A346" s="4">
        <v>452</v>
      </c>
      <c r="B346" s="6" t="s">
        <v>3157</v>
      </c>
      <c r="C346" t="s">
        <v>3306</v>
      </c>
      <c r="D346" t="s">
        <v>3657</v>
      </c>
      <c r="F346" t="s">
        <v>3975</v>
      </c>
      <c r="G346" s="1"/>
      <c r="H346">
        <v>2019</v>
      </c>
      <c r="I346" t="s">
        <v>4186</v>
      </c>
      <c r="J346" t="s">
        <v>2883</v>
      </c>
      <c r="K346">
        <v>925</v>
      </c>
      <c r="L346">
        <v>945</v>
      </c>
      <c r="M346" t="s">
        <v>4446</v>
      </c>
      <c r="N346" t="s">
        <v>4743</v>
      </c>
      <c r="O346" t="s">
        <v>2830</v>
      </c>
      <c r="P346" t="s">
        <v>2830</v>
      </c>
      <c r="R346" t="s">
        <v>5441</v>
      </c>
      <c r="S346" t="s">
        <v>5800</v>
      </c>
      <c r="AB346" s="1"/>
      <c r="AE346" t="s">
        <v>5943</v>
      </c>
      <c r="AF346" t="s">
        <v>5981</v>
      </c>
      <c r="AG346" t="s">
        <v>5988</v>
      </c>
    </row>
    <row r="347" spans="1:33" x14ac:dyDescent="0.3">
      <c r="A347" s="3">
        <v>453</v>
      </c>
      <c r="B347" s="3" t="s">
        <v>3157</v>
      </c>
      <c r="C347" t="s">
        <v>3307</v>
      </c>
      <c r="D347" t="s">
        <v>3658</v>
      </c>
      <c r="F347" t="s">
        <v>3870</v>
      </c>
      <c r="G347" s="1"/>
      <c r="H347">
        <v>2019</v>
      </c>
      <c r="I347" t="s">
        <v>4187</v>
      </c>
      <c r="J347" t="s">
        <v>2830</v>
      </c>
      <c r="M347" t="s">
        <v>4447</v>
      </c>
      <c r="N347" t="s">
        <v>2830</v>
      </c>
      <c r="O347" t="s">
        <v>4918</v>
      </c>
      <c r="P347" t="s">
        <v>5151</v>
      </c>
      <c r="R347" t="s">
        <v>5442</v>
      </c>
      <c r="S347" t="s">
        <v>2830</v>
      </c>
      <c r="AB347" s="1"/>
      <c r="AE347" t="s">
        <v>5903</v>
      </c>
      <c r="AF347" t="s">
        <v>5982</v>
      </c>
      <c r="AG347" t="s">
        <v>5988</v>
      </c>
    </row>
    <row r="348" spans="1:33" x14ac:dyDescent="0.3">
      <c r="A348" s="4">
        <v>454</v>
      </c>
      <c r="B348" s="6" t="s">
        <v>3157</v>
      </c>
      <c r="C348" t="s">
        <v>3308</v>
      </c>
      <c r="D348" t="s">
        <v>3518</v>
      </c>
      <c r="F348" t="s">
        <v>3976</v>
      </c>
      <c r="G348" s="1"/>
      <c r="H348">
        <v>2019</v>
      </c>
      <c r="I348" t="s">
        <v>4188</v>
      </c>
      <c r="J348" t="s">
        <v>2830</v>
      </c>
      <c r="M348" t="s">
        <v>4448</v>
      </c>
      <c r="N348" t="s">
        <v>4744</v>
      </c>
      <c r="O348" t="s">
        <v>4919</v>
      </c>
      <c r="P348" t="s">
        <v>2830</v>
      </c>
      <c r="R348" t="s">
        <v>5443</v>
      </c>
      <c r="S348" t="s">
        <v>2830</v>
      </c>
      <c r="AB348" s="1"/>
      <c r="AE348" t="s">
        <v>5936</v>
      </c>
      <c r="AF348" t="s">
        <v>5983</v>
      </c>
      <c r="AG348" t="s">
        <v>5988</v>
      </c>
    </row>
    <row r="349" spans="1:33" x14ac:dyDescent="0.3">
      <c r="A349" s="3">
        <v>455</v>
      </c>
      <c r="B349" s="3" t="s">
        <v>3157</v>
      </c>
      <c r="C349" t="s">
        <v>3309</v>
      </c>
      <c r="D349" t="s">
        <v>3659</v>
      </c>
      <c r="F349" t="s">
        <v>3977</v>
      </c>
      <c r="G349" s="1"/>
      <c r="H349">
        <v>2019</v>
      </c>
      <c r="I349" t="s">
        <v>2830</v>
      </c>
      <c r="J349" t="s">
        <v>2830</v>
      </c>
      <c r="K349">
        <v>747</v>
      </c>
      <c r="L349">
        <v>756</v>
      </c>
      <c r="M349" t="s">
        <v>4449</v>
      </c>
      <c r="N349" t="s">
        <v>2830</v>
      </c>
      <c r="O349" t="s">
        <v>4920</v>
      </c>
      <c r="P349" t="s">
        <v>2830</v>
      </c>
      <c r="R349" t="s">
        <v>5444</v>
      </c>
      <c r="S349" t="s">
        <v>5801</v>
      </c>
      <c r="AB349" s="1"/>
      <c r="AE349" t="s">
        <v>5944</v>
      </c>
      <c r="AF349" t="s">
        <v>5982</v>
      </c>
      <c r="AG349" t="s">
        <v>5988</v>
      </c>
    </row>
    <row r="350" spans="1:33" x14ac:dyDescent="0.3">
      <c r="A350" s="4">
        <v>456</v>
      </c>
      <c r="B350" s="6" t="s">
        <v>3157</v>
      </c>
      <c r="C350" t="s">
        <v>3310</v>
      </c>
      <c r="D350" t="s">
        <v>3518</v>
      </c>
      <c r="F350" t="s">
        <v>3864</v>
      </c>
      <c r="G350" s="1"/>
      <c r="H350">
        <v>2019</v>
      </c>
      <c r="I350" t="s">
        <v>4189</v>
      </c>
      <c r="J350" t="s">
        <v>2830</v>
      </c>
      <c r="M350" t="s">
        <v>4450</v>
      </c>
      <c r="N350" t="s">
        <v>4677</v>
      </c>
      <c r="O350" t="s">
        <v>4921</v>
      </c>
      <c r="P350" t="s">
        <v>2830</v>
      </c>
      <c r="R350" t="s">
        <v>5445</v>
      </c>
      <c r="S350" t="s">
        <v>2830</v>
      </c>
      <c r="AB350" s="1"/>
      <c r="AE350" t="s">
        <v>5936</v>
      </c>
      <c r="AF350" t="s">
        <v>5983</v>
      </c>
      <c r="AG350" t="s">
        <v>5988</v>
      </c>
    </row>
    <row r="351" spans="1:33" x14ac:dyDescent="0.3">
      <c r="A351" s="4">
        <v>458</v>
      </c>
      <c r="B351" s="5" t="s">
        <v>3157</v>
      </c>
      <c r="C351" t="s">
        <v>3311</v>
      </c>
      <c r="D351" t="s">
        <v>3661</v>
      </c>
      <c r="F351" t="s">
        <v>3921</v>
      </c>
      <c r="G351" s="1"/>
      <c r="H351">
        <v>2019</v>
      </c>
      <c r="I351" t="s">
        <v>4190</v>
      </c>
      <c r="J351" t="s">
        <v>2830</v>
      </c>
      <c r="K351">
        <v>83</v>
      </c>
      <c r="L351">
        <v>94</v>
      </c>
      <c r="M351" t="s">
        <v>4452</v>
      </c>
      <c r="N351" t="s">
        <v>4713</v>
      </c>
      <c r="O351" t="s">
        <v>4922</v>
      </c>
      <c r="P351" t="s">
        <v>5152</v>
      </c>
      <c r="R351" t="s">
        <v>5447</v>
      </c>
      <c r="S351" t="s">
        <v>5803</v>
      </c>
      <c r="AB351" s="1"/>
      <c r="AE351" t="s">
        <v>5936</v>
      </c>
      <c r="AF351" t="s">
        <v>5982</v>
      </c>
      <c r="AG351" t="s">
        <v>5988</v>
      </c>
    </row>
    <row r="352" spans="1:33" x14ac:dyDescent="0.3">
      <c r="A352" s="4">
        <v>460</v>
      </c>
      <c r="B352" s="6" t="s">
        <v>3157</v>
      </c>
      <c r="C352" t="s">
        <v>3312</v>
      </c>
      <c r="D352" t="s">
        <v>3663</v>
      </c>
      <c r="F352" t="s">
        <v>3864</v>
      </c>
      <c r="G352" s="1"/>
      <c r="H352">
        <v>2019</v>
      </c>
      <c r="I352" t="s">
        <v>4191</v>
      </c>
      <c r="J352" t="s">
        <v>2830</v>
      </c>
      <c r="K352">
        <v>461</v>
      </c>
      <c r="L352">
        <v>472</v>
      </c>
      <c r="M352" t="s">
        <v>4454</v>
      </c>
      <c r="N352" t="s">
        <v>4677</v>
      </c>
      <c r="O352" t="s">
        <v>4923</v>
      </c>
      <c r="P352" t="s">
        <v>5153</v>
      </c>
      <c r="R352" t="s">
        <v>5449</v>
      </c>
      <c r="S352" t="s">
        <v>5805</v>
      </c>
      <c r="AB352" s="1"/>
      <c r="AE352" t="s">
        <v>5936</v>
      </c>
      <c r="AF352" t="s">
        <v>5982</v>
      </c>
      <c r="AG352" t="s">
        <v>5988</v>
      </c>
    </row>
    <row r="353" spans="1:33" x14ac:dyDescent="0.3">
      <c r="A353" s="3">
        <v>461</v>
      </c>
      <c r="B353" s="3" t="s">
        <v>3157</v>
      </c>
      <c r="C353" t="s">
        <v>3313</v>
      </c>
      <c r="D353" t="s">
        <v>3664</v>
      </c>
      <c r="F353" t="s">
        <v>3978</v>
      </c>
      <c r="G353" s="1"/>
      <c r="H353">
        <v>2019</v>
      </c>
      <c r="I353" t="s">
        <v>2830</v>
      </c>
      <c r="J353" t="s">
        <v>2830</v>
      </c>
      <c r="M353" t="s">
        <v>4455</v>
      </c>
      <c r="N353" t="s">
        <v>2830</v>
      </c>
      <c r="O353" t="s">
        <v>4924</v>
      </c>
      <c r="P353" t="s">
        <v>2830</v>
      </c>
      <c r="R353" t="s">
        <v>5450</v>
      </c>
      <c r="S353" t="s">
        <v>5806</v>
      </c>
      <c r="AB353" s="1"/>
      <c r="AE353" t="s">
        <v>5912</v>
      </c>
      <c r="AF353" t="s">
        <v>5982</v>
      </c>
      <c r="AG353" t="s">
        <v>5988</v>
      </c>
    </row>
    <row r="354" spans="1:33" x14ac:dyDescent="0.3">
      <c r="A354" s="4">
        <v>462</v>
      </c>
      <c r="B354" s="6" t="s">
        <v>3157</v>
      </c>
      <c r="C354" t="s">
        <v>3314</v>
      </c>
      <c r="D354" t="s">
        <v>3518</v>
      </c>
      <c r="F354" t="s">
        <v>3892</v>
      </c>
      <c r="G354" s="1"/>
      <c r="H354">
        <v>2019</v>
      </c>
      <c r="I354" t="s">
        <v>4192</v>
      </c>
      <c r="J354" t="s">
        <v>2830</v>
      </c>
      <c r="M354" t="s">
        <v>4456</v>
      </c>
      <c r="N354" t="s">
        <v>4700</v>
      </c>
      <c r="O354" t="s">
        <v>4925</v>
      </c>
      <c r="P354" t="s">
        <v>2830</v>
      </c>
      <c r="R354" t="s">
        <v>5451</v>
      </c>
      <c r="S354" t="s">
        <v>2830</v>
      </c>
      <c r="AB354" s="1"/>
      <c r="AE354" t="s">
        <v>5904</v>
      </c>
      <c r="AF354" t="s">
        <v>5983</v>
      </c>
      <c r="AG354" t="s">
        <v>5988</v>
      </c>
    </row>
    <row r="355" spans="1:33" x14ac:dyDescent="0.3">
      <c r="A355" s="4">
        <v>464</v>
      </c>
      <c r="B355" s="5" t="s">
        <v>3157</v>
      </c>
      <c r="C355" t="s">
        <v>3315</v>
      </c>
      <c r="D355" t="s">
        <v>3665</v>
      </c>
      <c r="F355" t="s">
        <v>3880</v>
      </c>
      <c r="G355" s="1"/>
      <c r="H355">
        <v>2019</v>
      </c>
      <c r="I355" t="s">
        <v>4193</v>
      </c>
      <c r="J355" t="s">
        <v>2830</v>
      </c>
      <c r="K355">
        <v>59</v>
      </c>
      <c r="L355">
        <v>65</v>
      </c>
      <c r="M355" t="s">
        <v>4457</v>
      </c>
      <c r="N355" t="s">
        <v>4691</v>
      </c>
      <c r="O355" t="s">
        <v>4927</v>
      </c>
      <c r="P355" t="s">
        <v>5154</v>
      </c>
      <c r="R355" t="s">
        <v>5453</v>
      </c>
      <c r="S355" t="s">
        <v>5807</v>
      </c>
      <c r="AB355" s="1"/>
      <c r="AE355" t="s">
        <v>5936</v>
      </c>
      <c r="AF355" t="s">
        <v>5982</v>
      </c>
      <c r="AG355" t="s">
        <v>5988</v>
      </c>
    </row>
    <row r="356" spans="1:33" x14ac:dyDescent="0.3">
      <c r="A356" s="4">
        <v>468</v>
      </c>
      <c r="B356" s="6" t="s">
        <v>3157</v>
      </c>
      <c r="C356" t="s">
        <v>3318</v>
      </c>
      <c r="D356" t="s">
        <v>3668</v>
      </c>
      <c r="F356" t="s">
        <v>3982</v>
      </c>
      <c r="G356" s="1"/>
      <c r="H356">
        <v>2018</v>
      </c>
      <c r="I356" t="s">
        <v>2830</v>
      </c>
      <c r="J356" t="s">
        <v>2830</v>
      </c>
      <c r="K356">
        <v>60</v>
      </c>
      <c r="L356">
        <v>70</v>
      </c>
      <c r="M356" t="s">
        <v>4461</v>
      </c>
      <c r="N356" t="s">
        <v>2830</v>
      </c>
      <c r="O356" t="s">
        <v>4931</v>
      </c>
      <c r="P356" t="s">
        <v>5155</v>
      </c>
      <c r="R356" t="s">
        <v>5457</v>
      </c>
      <c r="S356" t="s">
        <v>5811</v>
      </c>
      <c r="AB356" s="1"/>
      <c r="AE356" t="s">
        <v>5898</v>
      </c>
      <c r="AF356" t="s">
        <v>5982</v>
      </c>
      <c r="AG356" t="s">
        <v>5988</v>
      </c>
    </row>
    <row r="357" spans="1:33" x14ac:dyDescent="0.3">
      <c r="A357" s="3">
        <v>471</v>
      </c>
      <c r="B357" s="3" t="s">
        <v>3157</v>
      </c>
      <c r="C357" t="s">
        <v>3321</v>
      </c>
      <c r="D357" t="s">
        <v>3671</v>
      </c>
      <c r="F357" t="s">
        <v>3985</v>
      </c>
      <c r="G357" s="1"/>
      <c r="H357">
        <v>2018</v>
      </c>
      <c r="I357" t="s">
        <v>2830</v>
      </c>
      <c r="J357" t="s">
        <v>2830</v>
      </c>
      <c r="K357">
        <v>34</v>
      </c>
      <c r="L357">
        <v>45</v>
      </c>
      <c r="M357" t="s">
        <v>4464</v>
      </c>
      <c r="N357" t="s">
        <v>2830</v>
      </c>
      <c r="O357" t="s">
        <v>4934</v>
      </c>
      <c r="P357" t="s">
        <v>5156</v>
      </c>
      <c r="R357" t="s">
        <v>5460</v>
      </c>
      <c r="S357" t="s">
        <v>5814</v>
      </c>
      <c r="AB357" s="1"/>
      <c r="AE357" t="s">
        <v>5898</v>
      </c>
      <c r="AF357" t="s">
        <v>5982</v>
      </c>
      <c r="AG357" t="s">
        <v>5988</v>
      </c>
    </row>
    <row r="358" spans="1:33" x14ac:dyDescent="0.3">
      <c r="A358" s="4">
        <v>472</v>
      </c>
      <c r="B358" s="6" t="s">
        <v>3157</v>
      </c>
      <c r="C358" t="s">
        <v>3322</v>
      </c>
      <c r="D358" t="s">
        <v>3672</v>
      </c>
      <c r="F358" t="s">
        <v>3986</v>
      </c>
      <c r="G358" s="1"/>
      <c r="H358">
        <v>2018</v>
      </c>
      <c r="I358" t="s">
        <v>4195</v>
      </c>
      <c r="J358" t="s">
        <v>2830</v>
      </c>
      <c r="K358">
        <v>59</v>
      </c>
      <c r="L358">
        <v>68</v>
      </c>
      <c r="M358" t="s">
        <v>4465</v>
      </c>
      <c r="N358" t="s">
        <v>4745</v>
      </c>
      <c r="O358" t="s">
        <v>2830</v>
      </c>
      <c r="P358" t="s">
        <v>5157</v>
      </c>
      <c r="R358" t="s">
        <v>5461</v>
      </c>
      <c r="S358" t="s">
        <v>5815</v>
      </c>
      <c r="AB358" s="1"/>
      <c r="AE358" t="s">
        <v>5899</v>
      </c>
      <c r="AF358" t="s">
        <v>5981</v>
      </c>
      <c r="AG358" t="s">
        <v>5988</v>
      </c>
    </row>
    <row r="359" spans="1:33" x14ac:dyDescent="0.3">
      <c r="A359" s="3">
        <v>473</v>
      </c>
      <c r="B359" s="3" t="s">
        <v>3157</v>
      </c>
      <c r="C359" t="s">
        <v>3323</v>
      </c>
      <c r="D359" t="s">
        <v>3673</v>
      </c>
      <c r="F359" t="s">
        <v>3961</v>
      </c>
      <c r="G359" s="1"/>
      <c r="H359">
        <v>2018</v>
      </c>
      <c r="I359" t="s">
        <v>4138</v>
      </c>
      <c r="J359" t="s">
        <v>2830</v>
      </c>
      <c r="M359" t="s">
        <v>4466</v>
      </c>
      <c r="N359" t="s">
        <v>4746</v>
      </c>
      <c r="O359" t="s">
        <v>2830</v>
      </c>
      <c r="P359" t="s">
        <v>5158</v>
      </c>
      <c r="R359" t="s">
        <v>5462</v>
      </c>
      <c r="S359" t="s">
        <v>2830</v>
      </c>
      <c r="AB359" s="1"/>
      <c r="AE359" t="s">
        <v>5939</v>
      </c>
      <c r="AF359" t="s">
        <v>5982</v>
      </c>
      <c r="AG359" t="s">
        <v>5988</v>
      </c>
    </row>
    <row r="360" spans="1:33" x14ac:dyDescent="0.3">
      <c r="A360" s="4">
        <v>474</v>
      </c>
      <c r="B360" s="6" t="s">
        <v>3157</v>
      </c>
      <c r="C360" t="s">
        <v>3324</v>
      </c>
      <c r="D360" t="s">
        <v>3674</v>
      </c>
      <c r="F360" t="s">
        <v>3935</v>
      </c>
      <c r="G360" s="1"/>
      <c r="H360">
        <v>2018</v>
      </c>
      <c r="I360" t="s">
        <v>2986</v>
      </c>
      <c r="J360" t="s">
        <v>2830</v>
      </c>
      <c r="K360">
        <v>103</v>
      </c>
      <c r="L360">
        <v>125</v>
      </c>
      <c r="M360" t="s">
        <v>4467</v>
      </c>
      <c r="N360" t="s">
        <v>4723</v>
      </c>
      <c r="O360" t="s">
        <v>2830</v>
      </c>
      <c r="P360" t="s">
        <v>5159</v>
      </c>
      <c r="R360" t="s">
        <v>5463</v>
      </c>
      <c r="S360" t="s">
        <v>5816</v>
      </c>
      <c r="AB360" s="1"/>
      <c r="AE360" t="s">
        <v>5900</v>
      </c>
      <c r="AF360" t="s">
        <v>5981</v>
      </c>
      <c r="AG360" t="s">
        <v>5988</v>
      </c>
    </row>
    <row r="361" spans="1:33" x14ac:dyDescent="0.3">
      <c r="A361" s="3">
        <v>475</v>
      </c>
      <c r="B361" s="3" t="s">
        <v>3157</v>
      </c>
      <c r="C361" t="s">
        <v>3325</v>
      </c>
      <c r="D361" t="s">
        <v>3675</v>
      </c>
      <c r="F361" t="s">
        <v>3987</v>
      </c>
      <c r="G361" s="1"/>
      <c r="H361">
        <v>2018</v>
      </c>
      <c r="I361" t="s">
        <v>2859</v>
      </c>
      <c r="J361" t="s">
        <v>2830</v>
      </c>
      <c r="K361">
        <v>172</v>
      </c>
      <c r="L361">
        <v>186</v>
      </c>
      <c r="M361" t="s">
        <v>4468</v>
      </c>
      <c r="N361" t="s">
        <v>4747</v>
      </c>
      <c r="O361" t="s">
        <v>2830</v>
      </c>
      <c r="P361" t="s">
        <v>5160</v>
      </c>
      <c r="R361" t="s">
        <v>5464</v>
      </c>
      <c r="S361" t="s">
        <v>5817</v>
      </c>
      <c r="AB361" s="1"/>
      <c r="AE361" t="s">
        <v>5928</v>
      </c>
      <c r="AF361" t="s">
        <v>5981</v>
      </c>
      <c r="AG361" t="s">
        <v>5988</v>
      </c>
    </row>
    <row r="362" spans="1:33" x14ac:dyDescent="0.3">
      <c r="A362" s="4">
        <v>476</v>
      </c>
      <c r="B362" s="6" t="s">
        <v>3157</v>
      </c>
      <c r="C362" t="s">
        <v>3326</v>
      </c>
      <c r="D362" t="s">
        <v>3648</v>
      </c>
      <c r="F362" t="s">
        <v>3846</v>
      </c>
      <c r="G362" s="1"/>
      <c r="H362">
        <v>2018</v>
      </c>
      <c r="I362" t="s">
        <v>2830</v>
      </c>
      <c r="J362" t="s">
        <v>2830</v>
      </c>
      <c r="M362" t="s">
        <v>4469</v>
      </c>
      <c r="N362" t="s">
        <v>2830</v>
      </c>
      <c r="O362" t="s">
        <v>4935</v>
      </c>
      <c r="P362" t="s">
        <v>5161</v>
      </c>
      <c r="R362" t="s">
        <v>5465</v>
      </c>
      <c r="S362" t="s">
        <v>5818</v>
      </c>
      <c r="AB362" s="1"/>
      <c r="AE362" t="s">
        <v>3155</v>
      </c>
      <c r="AF362" t="s">
        <v>5982</v>
      </c>
      <c r="AG362" t="s">
        <v>5988</v>
      </c>
    </row>
    <row r="363" spans="1:33" x14ac:dyDescent="0.3">
      <c r="A363" s="4">
        <v>478</v>
      </c>
      <c r="B363" s="5" t="s">
        <v>3157</v>
      </c>
      <c r="C363" t="s">
        <v>3328</v>
      </c>
      <c r="D363" t="s">
        <v>3518</v>
      </c>
      <c r="F363" t="s">
        <v>3328</v>
      </c>
      <c r="G363" s="1"/>
      <c r="H363">
        <v>2018</v>
      </c>
      <c r="I363" t="s">
        <v>2830</v>
      </c>
      <c r="J363" t="s">
        <v>2830</v>
      </c>
      <c r="M363" t="s">
        <v>4471</v>
      </c>
      <c r="N363" t="s">
        <v>2830</v>
      </c>
      <c r="O363" t="s">
        <v>4937</v>
      </c>
      <c r="P363" t="s">
        <v>2830</v>
      </c>
      <c r="R363" t="s">
        <v>5467</v>
      </c>
      <c r="S363" t="s">
        <v>2830</v>
      </c>
      <c r="AB363" s="1"/>
      <c r="AE363" t="s">
        <v>5897</v>
      </c>
      <c r="AF363" t="s">
        <v>5983</v>
      </c>
      <c r="AG363" t="s">
        <v>5988</v>
      </c>
    </row>
    <row r="364" spans="1:33" x14ac:dyDescent="0.3">
      <c r="A364" s="3">
        <v>479</v>
      </c>
      <c r="B364" s="14" t="s">
        <v>3157</v>
      </c>
      <c r="C364" t="s">
        <v>3329</v>
      </c>
      <c r="D364" t="s">
        <v>3677</v>
      </c>
      <c r="F364" t="s">
        <v>3989</v>
      </c>
      <c r="G364" s="1"/>
      <c r="H364">
        <v>2018</v>
      </c>
      <c r="I364" t="s">
        <v>4197</v>
      </c>
      <c r="J364" t="s">
        <v>2830</v>
      </c>
      <c r="K364">
        <v>140</v>
      </c>
      <c r="L364">
        <v>150</v>
      </c>
      <c r="M364" t="s">
        <v>4472</v>
      </c>
      <c r="N364" t="s">
        <v>4748</v>
      </c>
      <c r="O364" t="s">
        <v>2830</v>
      </c>
      <c r="P364" t="s">
        <v>5162</v>
      </c>
      <c r="R364" t="s">
        <v>5468</v>
      </c>
      <c r="S364" t="s">
        <v>5820</v>
      </c>
      <c r="AB364" s="1"/>
      <c r="AE364" t="s">
        <v>5899</v>
      </c>
      <c r="AF364" t="s">
        <v>5981</v>
      </c>
      <c r="AG364" t="s">
        <v>5988</v>
      </c>
    </row>
    <row r="365" spans="1:33" x14ac:dyDescent="0.3">
      <c r="A365" s="4">
        <v>480</v>
      </c>
      <c r="B365" s="5" t="s">
        <v>3157</v>
      </c>
      <c r="C365" t="s">
        <v>3330</v>
      </c>
      <c r="D365" t="s">
        <v>3678</v>
      </c>
      <c r="F365" t="s">
        <v>3846</v>
      </c>
      <c r="G365" s="1"/>
      <c r="H365">
        <v>2018</v>
      </c>
      <c r="I365" t="s">
        <v>2830</v>
      </c>
      <c r="J365" t="s">
        <v>2830</v>
      </c>
      <c r="K365">
        <v>12</v>
      </c>
      <c r="L365">
        <v>17</v>
      </c>
      <c r="M365" t="s">
        <v>4473</v>
      </c>
      <c r="N365" t="s">
        <v>2830</v>
      </c>
      <c r="O365" t="s">
        <v>4938</v>
      </c>
      <c r="P365" t="s">
        <v>5163</v>
      </c>
      <c r="R365" t="s">
        <v>5469</v>
      </c>
      <c r="S365" t="s">
        <v>5821</v>
      </c>
      <c r="AB365" s="1"/>
      <c r="AE365" t="s">
        <v>3155</v>
      </c>
      <c r="AF365" t="s">
        <v>5982</v>
      </c>
      <c r="AG365" t="s">
        <v>5988</v>
      </c>
    </row>
    <row r="366" spans="1:33" x14ac:dyDescent="0.3">
      <c r="A366" s="3">
        <v>481</v>
      </c>
      <c r="B366" s="14" t="s">
        <v>3157</v>
      </c>
      <c r="C366" t="s">
        <v>3331</v>
      </c>
      <c r="D366" t="s">
        <v>3679</v>
      </c>
      <c r="F366" t="s">
        <v>3990</v>
      </c>
      <c r="G366" s="1"/>
      <c r="H366">
        <v>2018</v>
      </c>
      <c r="I366" t="s">
        <v>4198</v>
      </c>
      <c r="J366" t="s">
        <v>2830</v>
      </c>
      <c r="K366">
        <v>107</v>
      </c>
      <c r="L366">
        <v>114</v>
      </c>
      <c r="M366" t="s">
        <v>4474</v>
      </c>
      <c r="N366" t="s">
        <v>2830</v>
      </c>
      <c r="O366" t="s">
        <v>4939</v>
      </c>
      <c r="P366" t="s">
        <v>5164</v>
      </c>
      <c r="R366" t="s">
        <v>5470</v>
      </c>
      <c r="S366" t="s">
        <v>5822</v>
      </c>
      <c r="AB366" s="1"/>
      <c r="AE366" t="s">
        <v>5898</v>
      </c>
      <c r="AF366" t="s">
        <v>5982</v>
      </c>
      <c r="AG366" t="s">
        <v>5988</v>
      </c>
    </row>
    <row r="367" spans="1:33" x14ac:dyDescent="0.3">
      <c r="A367" s="4">
        <v>484</v>
      </c>
      <c r="B367" s="5" t="s">
        <v>3157</v>
      </c>
      <c r="C367" t="s">
        <v>3332</v>
      </c>
      <c r="D367" t="s">
        <v>3682</v>
      </c>
      <c r="F367" t="s">
        <v>3992</v>
      </c>
      <c r="G367" s="1"/>
      <c r="H367">
        <v>2018</v>
      </c>
      <c r="I367" t="s">
        <v>2830</v>
      </c>
      <c r="J367" t="s">
        <v>2830</v>
      </c>
      <c r="K367">
        <v>1</v>
      </c>
      <c r="L367">
        <v>139</v>
      </c>
      <c r="M367" t="s">
        <v>4477</v>
      </c>
      <c r="N367" t="s">
        <v>2830</v>
      </c>
      <c r="O367" t="s">
        <v>4941</v>
      </c>
      <c r="P367" t="s">
        <v>5165</v>
      </c>
      <c r="R367" t="s">
        <v>5473</v>
      </c>
      <c r="S367" t="s">
        <v>2830</v>
      </c>
      <c r="AB367" s="1"/>
      <c r="AE367" t="s">
        <v>5945</v>
      </c>
      <c r="AF367" t="s">
        <v>5986</v>
      </c>
      <c r="AG367" t="s">
        <v>5988</v>
      </c>
    </row>
    <row r="368" spans="1:33" x14ac:dyDescent="0.3">
      <c r="A368" s="3">
        <v>485</v>
      </c>
      <c r="B368" s="14" t="s">
        <v>3157</v>
      </c>
      <c r="C368" t="s">
        <v>3333</v>
      </c>
      <c r="D368" t="s">
        <v>3683</v>
      </c>
      <c r="F368" t="s">
        <v>3993</v>
      </c>
      <c r="G368" s="1"/>
      <c r="H368">
        <v>2018</v>
      </c>
      <c r="I368" t="s">
        <v>2924</v>
      </c>
      <c r="J368" t="s">
        <v>2924</v>
      </c>
      <c r="K368">
        <v>1942</v>
      </c>
      <c r="L368">
        <v>1945</v>
      </c>
      <c r="M368" t="s">
        <v>4478</v>
      </c>
      <c r="N368" t="s">
        <v>4749</v>
      </c>
      <c r="O368" t="s">
        <v>2830</v>
      </c>
      <c r="P368" t="s">
        <v>5166</v>
      </c>
      <c r="R368" t="s">
        <v>5474</v>
      </c>
      <c r="S368" t="s">
        <v>2830</v>
      </c>
      <c r="AB368" s="1"/>
      <c r="AE368" t="s">
        <v>5946</v>
      </c>
      <c r="AF368" t="s">
        <v>5982</v>
      </c>
      <c r="AG368" t="s">
        <v>5988</v>
      </c>
    </row>
    <row r="369" spans="1:33" x14ac:dyDescent="0.3">
      <c r="A369" s="4">
        <v>486</v>
      </c>
      <c r="B369" s="5" t="s">
        <v>3157</v>
      </c>
      <c r="C369" t="s">
        <v>3334</v>
      </c>
      <c r="D369" t="s">
        <v>3684</v>
      </c>
      <c r="F369" t="s">
        <v>3994</v>
      </c>
      <c r="G369" s="1"/>
      <c r="H369">
        <v>2018</v>
      </c>
      <c r="I369" t="s">
        <v>2845</v>
      </c>
      <c r="J369" t="s">
        <v>4244</v>
      </c>
      <c r="K369">
        <v>125</v>
      </c>
      <c r="L369">
        <v>132</v>
      </c>
      <c r="M369" t="s">
        <v>4479</v>
      </c>
      <c r="N369" t="s">
        <v>4750</v>
      </c>
      <c r="O369" t="s">
        <v>4942</v>
      </c>
      <c r="P369" t="s">
        <v>5167</v>
      </c>
      <c r="R369" t="s">
        <v>5475</v>
      </c>
      <c r="S369" t="s">
        <v>5825</v>
      </c>
      <c r="AB369" s="1"/>
      <c r="AE369" t="s">
        <v>5947</v>
      </c>
      <c r="AF369" t="s">
        <v>5982</v>
      </c>
      <c r="AG369" t="s">
        <v>5988</v>
      </c>
    </row>
    <row r="370" spans="1:33" x14ac:dyDescent="0.3">
      <c r="A370" s="3">
        <v>487</v>
      </c>
      <c r="B370" s="14" t="s">
        <v>3157</v>
      </c>
      <c r="C370" t="s">
        <v>3335</v>
      </c>
      <c r="D370" t="s">
        <v>3685</v>
      </c>
      <c r="F370" t="s">
        <v>3864</v>
      </c>
      <c r="G370" s="1"/>
      <c r="H370">
        <v>2018</v>
      </c>
      <c r="I370" t="s">
        <v>4200</v>
      </c>
      <c r="J370" t="s">
        <v>2830</v>
      </c>
      <c r="K370">
        <v>812</v>
      </c>
      <c r="L370">
        <v>827</v>
      </c>
      <c r="M370" t="s">
        <v>4480</v>
      </c>
      <c r="N370" t="s">
        <v>4677</v>
      </c>
      <c r="O370" t="s">
        <v>4943</v>
      </c>
      <c r="P370" t="s">
        <v>5168</v>
      </c>
      <c r="R370" t="s">
        <v>5476</v>
      </c>
      <c r="S370" t="s">
        <v>5826</v>
      </c>
      <c r="AB370" s="1"/>
      <c r="AE370" t="s">
        <v>5936</v>
      </c>
      <c r="AF370" t="s">
        <v>5982</v>
      </c>
      <c r="AG370" t="s">
        <v>5988</v>
      </c>
    </row>
    <row r="371" spans="1:33" x14ac:dyDescent="0.3">
      <c r="A371" s="4">
        <v>488</v>
      </c>
      <c r="B371" s="5" t="s">
        <v>3157</v>
      </c>
      <c r="C371" t="s">
        <v>3336</v>
      </c>
      <c r="D371" t="s">
        <v>3518</v>
      </c>
      <c r="F371" t="s">
        <v>3864</v>
      </c>
      <c r="G371" s="1"/>
      <c r="H371">
        <v>2018</v>
      </c>
      <c r="I371" t="s">
        <v>4201</v>
      </c>
      <c r="J371" t="s">
        <v>2830</v>
      </c>
      <c r="M371" t="s">
        <v>4481</v>
      </c>
      <c r="N371" t="s">
        <v>4677</v>
      </c>
      <c r="O371" t="s">
        <v>4944</v>
      </c>
      <c r="P371" t="s">
        <v>2830</v>
      </c>
      <c r="R371" t="s">
        <v>5477</v>
      </c>
      <c r="S371" t="s">
        <v>2830</v>
      </c>
      <c r="AB371" s="1"/>
      <c r="AE371" t="s">
        <v>5936</v>
      </c>
      <c r="AF371" t="s">
        <v>5983</v>
      </c>
      <c r="AG371" t="s">
        <v>5988</v>
      </c>
    </row>
    <row r="372" spans="1:33" x14ac:dyDescent="0.3">
      <c r="A372" s="3">
        <v>489</v>
      </c>
      <c r="B372" s="14" t="s">
        <v>3157</v>
      </c>
      <c r="C372" t="s">
        <v>3337</v>
      </c>
      <c r="D372" t="s">
        <v>3686</v>
      </c>
      <c r="F372" t="s">
        <v>3921</v>
      </c>
      <c r="G372" s="1"/>
      <c r="H372">
        <v>2018</v>
      </c>
      <c r="I372" t="s">
        <v>4202</v>
      </c>
      <c r="J372" t="s">
        <v>2830</v>
      </c>
      <c r="K372">
        <v>273</v>
      </c>
      <c r="L372">
        <v>284</v>
      </c>
      <c r="M372" t="s">
        <v>4482</v>
      </c>
      <c r="N372" t="s">
        <v>4713</v>
      </c>
      <c r="O372" t="s">
        <v>4945</v>
      </c>
      <c r="P372" t="s">
        <v>5169</v>
      </c>
      <c r="R372" t="s">
        <v>5478</v>
      </c>
      <c r="S372" t="s">
        <v>5827</v>
      </c>
      <c r="AB372" s="1"/>
      <c r="AE372" t="s">
        <v>5936</v>
      </c>
      <c r="AF372" t="s">
        <v>5982</v>
      </c>
      <c r="AG372" t="s">
        <v>5988</v>
      </c>
    </row>
    <row r="373" spans="1:33" x14ac:dyDescent="0.3">
      <c r="A373" s="3">
        <v>491</v>
      </c>
      <c r="B373" s="3" t="s">
        <v>3157</v>
      </c>
      <c r="C373" t="s">
        <v>3338</v>
      </c>
      <c r="D373" t="s">
        <v>3688</v>
      </c>
      <c r="F373" t="s">
        <v>3995</v>
      </c>
      <c r="G373" s="1"/>
      <c r="H373">
        <v>2017</v>
      </c>
      <c r="I373" t="s">
        <v>2830</v>
      </c>
      <c r="J373" t="s">
        <v>2830</v>
      </c>
      <c r="M373" t="s">
        <v>4484</v>
      </c>
      <c r="N373" t="s">
        <v>2830</v>
      </c>
      <c r="O373" t="s">
        <v>4946</v>
      </c>
      <c r="P373" t="s">
        <v>5170</v>
      </c>
      <c r="R373" t="s">
        <v>5480</v>
      </c>
      <c r="S373" t="s">
        <v>5829</v>
      </c>
      <c r="AB373" s="1"/>
      <c r="AE373" t="s">
        <v>5897</v>
      </c>
      <c r="AF373" t="s">
        <v>5982</v>
      </c>
      <c r="AG373" t="s">
        <v>5988</v>
      </c>
    </row>
    <row r="374" spans="1:33" x14ac:dyDescent="0.3">
      <c r="A374" s="4">
        <v>492</v>
      </c>
      <c r="B374" s="6" t="s">
        <v>3157</v>
      </c>
      <c r="C374" t="s">
        <v>3339</v>
      </c>
      <c r="D374" t="s">
        <v>3689</v>
      </c>
      <c r="F374" t="s">
        <v>3996</v>
      </c>
      <c r="G374" s="1"/>
      <c r="H374">
        <v>2017</v>
      </c>
      <c r="I374" t="s">
        <v>2830</v>
      </c>
      <c r="J374" t="s">
        <v>2830</v>
      </c>
      <c r="K374">
        <v>1</v>
      </c>
      <c r="L374">
        <v>12</v>
      </c>
      <c r="M374" t="s">
        <v>4485</v>
      </c>
      <c r="N374" t="s">
        <v>2830</v>
      </c>
      <c r="O374" t="s">
        <v>4947</v>
      </c>
      <c r="P374" t="s">
        <v>5171</v>
      </c>
      <c r="R374" t="s">
        <v>5481</v>
      </c>
      <c r="S374" t="s">
        <v>2830</v>
      </c>
      <c r="AB374" s="1"/>
      <c r="AE374" t="s">
        <v>5898</v>
      </c>
      <c r="AF374" t="s">
        <v>5982</v>
      </c>
      <c r="AG374" t="s">
        <v>5988</v>
      </c>
    </row>
    <row r="375" spans="1:33" x14ac:dyDescent="0.3">
      <c r="A375" s="3">
        <v>493</v>
      </c>
      <c r="B375" s="3" t="s">
        <v>3157</v>
      </c>
      <c r="C375" t="s">
        <v>3340</v>
      </c>
      <c r="D375" t="s">
        <v>3690</v>
      </c>
      <c r="F375" t="s">
        <v>3997</v>
      </c>
      <c r="G375" s="1"/>
      <c r="H375">
        <v>2017</v>
      </c>
      <c r="I375" t="s">
        <v>2959</v>
      </c>
      <c r="J375" t="s">
        <v>4113</v>
      </c>
      <c r="K375">
        <v>1864</v>
      </c>
      <c r="L375">
        <v>1874</v>
      </c>
      <c r="M375" t="s">
        <v>4486</v>
      </c>
      <c r="N375" t="s">
        <v>4752</v>
      </c>
      <c r="O375" t="s">
        <v>2830</v>
      </c>
      <c r="P375" t="s">
        <v>5172</v>
      </c>
      <c r="R375" t="s">
        <v>5482</v>
      </c>
      <c r="S375" t="s">
        <v>5830</v>
      </c>
      <c r="AB375" s="1"/>
      <c r="AE375" t="s">
        <v>5936</v>
      </c>
      <c r="AF375" t="s">
        <v>5981</v>
      </c>
      <c r="AG375" t="s">
        <v>5988</v>
      </c>
    </row>
    <row r="376" spans="1:33" x14ac:dyDescent="0.3">
      <c r="A376" s="4">
        <v>494</v>
      </c>
      <c r="B376" s="6" t="s">
        <v>3157</v>
      </c>
      <c r="C376" t="s">
        <v>3341</v>
      </c>
      <c r="D376" t="s">
        <v>3691</v>
      </c>
      <c r="F376" t="s">
        <v>3998</v>
      </c>
      <c r="G376" s="1"/>
      <c r="H376">
        <v>2017</v>
      </c>
      <c r="I376" t="s">
        <v>4203</v>
      </c>
      <c r="J376" t="s">
        <v>2830</v>
      </c>
      <c r="K376">
        <v>447</v>
      </c>
      <c r="L376">
        <v>455</v>
      </c>
      <c r="M376" t="s">
        <v>4487</v>
      </c>
      <c r="N376" t="s">
        <v>4753</v>
      </c>
      <c r="O376" t="s">
        <v>4948</v>
      </c>
      <c r="P376" t="s">
        <v>5173</v>
      </c>
      <c r="R376" t="s">
        <v>5483</v>
      </c>
      <c r="S376" t="s">
        <v>5831</v>
      </c>
      <c r="AB376" s="1"/>
      <c r="AE376" t="s">
        <v>5908</v>
      </c>
      <c r="AF376" t="s">
        <v>5982</v>
      </c>
      <c r="AG376" t="s">
        <v>5988</v>
      </c>
    </row>
    <row r="377" spans="1:33" x14ac:dyDescent="0.3">
      <c r="A377" s="3">
        <v>495</v>
      </c>
      <c r="B377" s="3" t="s">
        <v>3157</v>
      </c>
      <c r="C377" t="s">
        <v>3342</v>
      </c>
      <c r="D377" t="s">
        <v>3692</v>
      </c>
      <c r="F377" t="s">
        <v>3999</v>
      </c>
      <c r="G377" s="1"/>
      <c r="H377">
        <v>2017</v>
      </c>
      <c r="I377" t="s">
        <v>2830</v>
      </c>
      <c r="J377" t="s">
        <v>2830</v>
      </c>
      <c r="M377" t="s">
        <v>4488</v>
      </c>
      <c r="N377" t="s">
        <v>2830</v>
      </c>
      <c r="O377" t="s">
        <v>4949</v>
      </c>
      <c r="P377" t="s">
        <v>5174</v>
      </c>
      <c r="R377" t="s">
        <v>5484</v>
      </c>
      <c r="S377" t="s">
        <v>2830</v>
      </c>
      <c r="AB377" s="1"/>
      <c r="AE377" t="s">
        <v>5898</v>
      </c>
      <c r="AF377" t="s">
        <v>5982</v>
      </c>
      <c r="AG377" t="s">
        <v>5988</v>
      </c>
    </row>
    <row r="378" spans="1:33" x14ac:dyDescent="0.3">
      <c r="A378" s="4">
        <v>496</v>
      </c>
      <c r="B378" s="6" t="s">
        <v>3157</v>
      </c>
      <c r="C378" t="s">
        <v>3343</v>
      </c>
      <c r="D378" t="s">
        <v>3693</v>
      </c>
      <c r="F378" t="s">
        <v>4000</v>
      </c>
      <c r="G378" s="1"/>
      <c r="H378">
        <v>2017</v>
      </c>
      <c r="I378" t="s">
        <v>4120</v>
      </c>
      <c r="J378" t="s">
        <v>2894</v>
      </c>
      <c r="K378">
        <v>1</v>
      </c>
      <c r="L378">
        <v>9</v>
      </c>
      <c r="M378" t="s">
        <v>4489</v>
      </c>
      <c r="N378" t="s">
        <v>4754</v>
      </c>
      <c r="O378" t="s">
        <v>2830</v>
      </c>
      <c r="P378" t="s">
        <v>5175</v>
      </c>
      <c r="R378" t="s">
        <v>5485</v>
      </c>
      <c r="S378" t="s">
        <v>2830</v>
      </c>
      <c r="AB378" s="1"/>
      <c r="AE378" t="s">
        <v>5948</v>
      </c>
      <c r="AF378" t="s">
        <v>5981</v>
      </c>
      <c r="AG378" t="s">
        <v>5988</v>
      </c>
    </row>
    <row r="379" spans="1:33" x14ac:dyDescent="0.3">
      <c r="A379" s="3">
        <v>497</v>
      </c>
      <c r="B379" s="3" t="s">
        <v>3157</v>
      </c>
      <c r="C379" t="s">
        <v>3344</v>
      </c>
      <c r="D379" t="s">
        <v>3694</v>
      </c>
      <c r="F379" t="s">
        <v>4001</v>
      </c>
      <c r="G379" s="1"/>
      <c r="H379">
        <v>2017</v>
      </c>
      <c r="I379" t="s">
        <v>2845</v>
      </c>
      <c r="J379" t="s">
        <v>2868</v>
      </c>
      <c r="K379">
        <v>519</v>
      </c>
      <c r="L379">
        <v>534</v>
      </c>
      <c r="M379" t="s">
        <v>4490</v>
      </c>
      <c r="N379" t="s">
        <v>4755</v>
      </c>
      <c r="O379" t="s">
        <v>2830</v>
      </c>
      <c r="P379" t="s">
        <v>5176</v>
      </c>
      <c r="R379" t="s">
        <v>5486</v>
      </c>
      <c r="S379" t="s">
        <v>5832</v>
      </c>
      <c r="AB379" s="1"/>
      <c r="AE379" t="s">
        <v>5949</v>
      </c>
      <c r="AF379" t="s">
        <v>5981</v>
      </c>
      <c r="AG379" t="s">
        <v>5988</v>
      </c>
    </row>
    <row r="380" spans="1:33" x14ac:dyDescent="0.3">
      <c r="A380" s="3">
        <v>499</v>
      </c>
      <c r="B380" s="14" t="s">
        <v>3157</v>
      </c>
      <c r="C380" t="s">
        <v>3345</v>
      </c>
      <c r="D380" t="s">
        <v>3696</v>
      </c>
      <c r="F380" t="s">
        <v>3946</v>
      </c>
      <c r="G380" s="1"/>
      <c r="H380">
        <v>2017</v>
      </c>
      <c r="I380" t="s">
        <v>4204</v>
      </c>
      <c r="J380" t="s">
        <v>2869</v>
      </c>
      <c r="K380">
        <v>397</v>
      </c>
      <c r="L380">
        <v>413</v>
      </c>
      <c r="M380" t="s">
        <v>4492</v>
      </c>
      <c r="N380" t="s">
        <v>4729</v>
      </c>
      <c r="O380" t="s">
        <v>2830</v>
      </c>
      <c r="P380" t="s">
        <v>5177</v>
      </c>
      <c r="R380" t="s">
        <v>5488</v>
      </c>
      <c r="S380" t="s">
        <v>5833</v>
      </c>
      <c r="AB380" s="1"/>
      <c r="AE380" t="s">
        <v>5930</v>
      </c>
      <c r="AF380" t="s">
        <v>5981</v>
      </c>
      <c r="AG380" t="s">
        <v>5989</v>
      </c>
    </row>
    <row r="381" spans="1:33" x14ac:dyDescent="0.3">
      <c r="A381" s="4">
        <v>500</v>
      </c>
      <c r="B381" s="5" t="s">
        <v>3157</v>
      </c>
      <c r="C381" t="s">
        <v>3346</v>
      </c>
      <c r="D381" t="s">
        <v>3518</v>
      </c>
      <c r="F381" t="s">
        <v>3346</v>
      </c>
      <c r="G381" s="1"/>
      <c r="H381">
        <v>2017</v>
      </c>
      <c r="I381" t="s">
        <v>2830</v>
      </c>
      <c r="J381" t="s">
        <v>2830</v>
      </c>
      <c r="M381" t="s">
        <v>4493</v>
      </c>
      <c r="N381" t="s">
        <v>4756</v>
      </c>
      <c r="O381" t="s">
        <v>4951</v>
      </c>
      <c r="P381" t="s">
        <v>2830</v>
      </c>
      <c r="R381" t="s">
        <v>5489</v>
      </c>
      <c r="S381" t="s">
        <v>2830</v>
      </c>
      <c r="AB381" s="1"/>
      <c r="AE381" t="s">
        <v>5897</v>
      </c>
      <c r="AF381" t="s">
        <v>5983</v>
      </c>
      <c r="AG381" t="s">
        <v>5988</v>
      </c>
    </row>
    <row r="382" spans="1:33" x14ac:dyDescent="0.3">
      <c r="A382" s="3">
        <v>501</v>
      </c>
      <c r="B382" s="14" t="s">
        <v>3157</v>
      </c>
      <c r="C382" t="s">
        <v>3347</v>
      </c>
      <c r="D382" t="s">
        <v>3697</v>
      </c>
      <c r="F382" t="s">
        <v>4003</v>
      </c>
      <c r="G382" s="1"/>
      <c r="H382">
        <v>2017</v>
      </c>
      <c r="I382" t="s">
        <v>2869</v>
      </c>
      <c r="J382" t="s">
        <v>2830</v>
      </c>
      <c r="K382">
        <v>1051</v>
      </c>
      <c r="L382">
        <v>1062</v>
      </c>
      <c r="M382" t="s">
        <v>4494</v>
      </c>
      <c r="N382" t="s">
        <v>2830</v>
      </c>
      <c r="O382" t="s">
        <v>4952</v>
      </c>
      <c r="P382" t="s">
        <v>5178</v>
      </c>
      <c r="R382" t="s">
        <v>5490</v>
      </c>
      <c r="S382" t="s">
        <v>2830</v>
      </c>
      <c r="AB382" s="1"/>
      <c r="AE382" t="s">
        <v>5950</v>
      </c>
      <c r="AF382" t="s">
        <v>5982</v>
      </c>
      <c r="AG382" t="s">
        <v>5988</v>
      </c>
    </row>
    <row r="383" spans="1:33" x14ac:dyDescent="0.3">
      <c r="A383" s="4">
        <v>502</v>
      </c>
      <c r="B383" s="5" t="s">
        <v>3157</v>
      </c>
      <c r="C383" t="s">
        <v>3348</v>
      </c>
      <c r="D383" t="s">
        <v>3518</v>
      </c>
      <c r="F383" t="s">
        <v>3864</v>
      </c>
      <c r="G383" s="1"/>
      <c r="H383">
        <v>2017</v>
      </c>
      <c r="I383" t="s">
        <v>4205</v>
      </c>
      <c r="J383" t="s">
        <v>2830</v>
      </c>
      <c r="K383">
        <v>1</v>
      </c>
      <c r="L383">
        <v>764</v>
      </c>
      <c r="M383" t="s">
        <v>4495</v>
      </c>
      <c r="N383" t="s">
        <v>4677</v>
      </c>
      <c r="O383" t="s">
        <v>4953</v>
      </c>
      <c r="P383" t="s">
        <v>2830</v>
      </c>
      <c r="R383" t="s">
        <v>5491</v>
      </c>
      <c r="S383" t="s">
        <v>2830</v>
      </c>
      <c r="AB383" s="1"/>
      <c r="AE383" t="s">
        <v>5936</v>
      </c>
      <c r="AF383" t="s">
        <v>5983</v>
      </c>
      <c r="AG383" t="s">
        <v>5988</v>
      </c>
    </row>
    <row r="384" spans="1:33" x14ac:dyDescent="0.3">
      <c r="A384" s="3">
        <v>503</v>
      </c>
      <c r="B384" s="14" t="s">
        <v>3157</v>
      </c>
      <c r="C384" t="s">
        <v>3349</v>
      </c>
      <c r="D384" t="s">
        <v>3698</v>
      </c>
      <c r="F384" t="s">
        <v>3864</v>
      </c>
      <c r="G384" s="1"/>
      <c r="H384">
        <v>2017</v>
      </c>
      <c r="I384" t="s">
        <v>4206</v>
      </c>
      <c r="J384" t="s">
        <v>2830</v>
      </c>
      <c r="K384">
        <v>559</v>
      </c>
      <c r="L384">
        <v>576</v>
      </c>
      <c r="M384" t="s">
        <v>4496</v>
      </c>
      <c r="N384" t="s">
        <v>4677</v>
      </c>
      <c r="O384" t="s">
        <v>4954</v>
      </c>
      <c r="P384" t="s">
        <v>5179</v>
      </c>
      <c r="R384" t="s">
        <v>5492</v>
      </c>
      <c r="S384" t="s">
        <v>5834</v>
      </c>
      <c r="AB384" s="1"/>
      <c r="AE384" t="s">
        <v>5936</v>
      </c>
      <c r="AF384" t="s">
        <v>5982</v>
      </c>
      <c r="AG384" t="s">
        <v>5988</v>
      </c>
    </row>
    <row r="385" spans="1:33" x14ac:dyDescent="0.3">
      <c r="A385" s="4">
        <v>504</v>
      </c>
      <c r="B385" s="5" t="s">
        <v>3157</v>
      </c>
      <c r="C385" t="s">
        <v>3350</v>
      </c>
      <c r="D385" t="s">
        <v>3699</v>
      </c>
      <c r="F385" t="s">
        <v>4004</v>
      </c>
      <c r="G385" s="1"/>
      <c r="H385">
        <v>2017</v>
      </c>
      <c r="I385" t="s">
        <v>2894</v>
      </c>
      <c r="J385" t="s">
        <v>2830</v>
      </c>
      <c r="K385">
        <v>3673</v>
      </c>
      <c r="L385">
        <v>3708</v>
      </c>
      <c r="M385" t="s">
        <v>4497</v>
      </c>
      <c r="N385" t="s">
        <v>4757</v>
      </c>
      <c r="O385" t="s">
        <v>4955</v>
      </c>
      <c r="P385" t="s">
        <v>2830</v>
      </c>
      <c r="R385" t="s">
        <v>5493</v>
      </c>
      <c r="S385" t="s">
        <v>2830</v>
      </c>
      <c r="AB385" s="1"/>
      <c r="AE385" t="s">
        <v>5951</v>
      </c>
      <c r="AF385" t="s">
        <v>5982</v>
      </c>
      <c r="AG385" t="s">
        <v>5988</v>
      </c>
    </row>
    <row r="386" spans="1:33" x14ac:dyDescent="0.3">
      <c r="A386" s="3">
        <v>505</v>
      </c>
      <c r="B386" s="14" t="s">
        <v>3157</v>
      </c>
      <c r="C386" t="s">
        <v>3351</v>
      </c>
      <c r="D386" t="s">
        <v>3518</v>
      </c>
      <c r="F386" t="s">
        <v>3921</v>
      </c>
      <c r="G386" s="1"/>
      <c r="H386">
        <v>2017</v>
      </c>
      <c r="I386" t="s">
        <v>4207</v>
      </c>
      <c r="J386" t="s">
        <v>2830</v>
      </c>
      <c r="K386">
        <v>1</v>
      </c>
      <c r="L386">
        <v>351</v>
      </c>
      <c r="M386" t="s">
        <v>4498</v>
      </c>
      <c r="N386" t="s">
        <v>4713</v>
      </c>
      <c r="O386" t="s">
        <v>4956</v>
      </c>
      <c r="P386" t="s">
        <v>2830</v>
      </c>
      <c r="R386" t="s">
        <v>5494</v>
      </c>
      <c r="S386" t="s">
        <v>2830</v>
      </c>
      <c r="AB386" s="1"/>
      <c r="AE386" t="s">
        <v>5936</v>
      </c>
      <c r="AF386" t="s">
        <v>5983</v>
      </c>
      <c r="AG386" t="s">
        <v>5988</v>
      </c>
    </row>
    <row r="387" spans="1:33" x14ac:dyDescent="0.3">
      <c r="A387" s="3">
        <v>507</v>
      </c>
      <c r="B387" s="3" t="s">
        <v>3157</v>
      </c>
      <c r="C387" t="s">
        <v>3352</v>
      </c>
      <c r="D387" t="s">
        <v>3701</v>
      </c>
      <c r="F387" t="s">
        <v>3968</v>
      </c>
      <c r="G387" s="1"/>
      <c r="H387">
        <v>2016</v>
      </c>
      <c r="I387" t="s">
        <v>2860</v>
      </c>
      <c r="J387" t="s">
        <v>2830</v>
      </c>
      <c r="K387">
        <v>12</v>
      </c>
      <c r="L387">
        <v>26</v>
      </c>
      <c r="M387" t="s">
        <v>4500</v>
      </c>
      <c r="N387" t="s">
        <v>4741</v>
      </c>
      <c r="O387" t="s">
        <v>2830</v>
      </c>
      <c r="P387" t="s">
        <v>5180</v>
      </c>
      <c r="R387" t="s">
        <v>5496</v>
      </c>
      <c r="S387" t="s">
        <v>5835</v>
      </c>
      <c r="AB387" s="1"/>
      <c r="AE387" t="s">
        <v>5899</v>
      </c>
      <c r="AF387" t="s">
        <v>5981</v>
      </c>
      <c r="AG387" t="s">
        <v>5988</v>
      </c>
    </row>
    <row r="388" spans="1:33" x14ac:dyDescent="0.3">
      <c r="A388" s="3">
        <v>509</v>
      </c>
      <c r="B388" s="14" t="s">
        <v>3157</v>
      </c>
      <c r="C388" t="s">
        <v>3353</v>
      </c>
      <c r="D388" t="s">
        <v>3703</v>
      </c>
      <c r="F388" t="s">
        <v>4006</v>
      </c>
      <c r="G388" s="1"/>
      <c r="H388">
        <v>2016</v>
      </c>
      <c r="I388" t="s">
        <v>2830</v>
      </c>
      <c r="J388" t="s">
        <v>2830</v>
      </c>
      <c r="M388" t="s">
        <v>4502</v>
      </c>
      <c r="N388" t="s">
        <v>2830</v>
      </c>
      <c r="O388" t="s">
        <v>4959</v>
      </c>
      <c r="P388" t="s">
        <v>5181</v>
      </c>
      <c r="R388" t="s">
        <v>5498</v>
      </c>
      <c r="S388" t="s">
        <v>5837</v>
      </c>
      <c r="AB388" s="1"/>
      <c r="AE388" t="s">
        <v>3155</v>
      </c>
      <c r="AF388" t="s">
        <v>5982</v>
      </c>
      <c r="AG388" t="s">
        <v>5988</v>
      </c>
    </row>
    <row r="389" spans="1:33" x14ac:dyDescent="0.3">
      <c r="A389" s="4">
        <v>510</v>
      </c>
      <c r="B389" s="5" t="s">
        <v>3157</v>
      </c>
      <c r="C389" t="s">
        <v>3354</v>
      </c>
      <c r="D389" t="s">
        <v>3704</v>
      </c>
      <c r="F389" t="s">
        <v>4007</v>
      </c>
      <c r="G389" s="1"/>
      <c r="H389">
        <v>2016</v>
      </c>
      <c r="I389" t="s">
        <v>2830</v>
      </c>
      <c r="J389" t="s">
        <v>2830</v>
      </c>
      <c r="K389">
        <v>1</v>
      </c>
      <c r="L389">
        <v>12</v>
      </c>
      <c r="M389" t="s">
        <v>4503</v>
      </c>
      <c r="N389" t="s">
        <v>2830</v>
      </c>
      <c r="O389" t="s">
        <v>4960</v>
      </c>
      <c r="P389" t="s">
        <v>5182</v>
      </c>
      <c r="R389" t="s">
        <v>5499</v>
      </c>
      <c r="S389" t="s">
        <v>5838</v>
      </c>
      <c r="AB389" s="1"/>
      <c r="AE389" t="s">
        <v>5898</v>
      </c>
      <c r="AF389" t="s">
        <v>5982</v>
      </c>
      <c r="AG389" t="s">
        <v>5988</v>
      </c>
    </row>
    <row r="390" spans="1:33" x14ac:dyDescent="0.3">
      <c r="A390" s="3">
        <v>511</v>
      </c>
      <c r="B390" s="14" t="s">
        <v>3157</v>
      </c>
      <c r="C390" t="s">
        <v>3355</v>
      </c>
      <c r="D390" t="s">
        <v>3705</v>
      </c>
      <c r="F390" t="s">
        <v>3894</v>
      </c>
      <c r="G390" s="1"/>
      <c r="H390">
        <v>2016</v>
      </c>
      <c r="I390" t="s">
        <v>4209</v>
      </c>
      <c r="J390" t="s">
        <v>2830</v>
      </c>
      <c r="K390">
        <v>1573</v>
      </c>
      <c r="L390">
        <v>1582</v>
      </c>
      <c r="M390" t="s">
        <v>4504</v>
      </c>
      <c r="N390" t="s">
        <v>2830</v>
      </c>
      <c r="O390" t="s">
        <v>4961</v>
      </c>
      <c r="P390" t="s">
        <v>5183</v>
      </c>
      <c r="R390" t="s">
        <v>5500</v>
      </c>
      <c r="S390" t="s">
        <v>5839</v>
      </c>
      <c r="AB390" s="1"/>
      <c r="AE390" t="s">
        <v>3155</v>
      </c>
      <c r="AF390" t="s">
        <v>5982</v>
      </c>
      <c r="AG390" t="s">
        <v>5988</v>
      </c>
    </row>
    <row r="391" spans="1:33" x14ac:dyDescent="0.3">
      <c r="A391" s="4">
        <v>512</v>
      </c>
      <c r="B391" s="5" t="s">
        <v>3157</v>
      </c>
      <c r="C391" t="s">
        <v>3356</v>
      </c>
      <c r="D391" t="s">
        <v>3706</v>
      </c>
      <c r="F391" t="s">
        <v>4008</v>
      </c>
      <c r="G391" s="1"/>
      <c r="H391">
        <v>2016</v>
      </c>
      <c r="I391" t="s">
        <v>4210</v>
      </c>
      <c r="J391" t="s">
        <v>2830</v>
      </c>
      <c r="K391">
        <v>103</v>
      </c>
      <c r="L391">
        <v>108</v>
      </c>
      <c r="M391" t="s">
        <v>4505</v>
      </c>
      <c r="N391" t="s">
        <v>4759</v>
      </c>
      <c r="O391" t="s">
        <v>2830</v>
      </c>
      <c r="P391" t="s">
        <v>5184</v>
      </c>
      <c r="R391" t="s">
        <v>5501</v>
      </c>
      <c r="S391" t="s">
        <v>5840</v>
      </c>
      <c r="AB391" s="1"/>
      <c r="AE391" t="s">
        <v>5900</v>
      </c>
      <c r="AF391" t="s">
        <v>5981</v>
      </c>
      <c r="AG391" t="s">
        <v>5988</v>
      </c>
    </row>
    <row r="392" spans="1:33" x14ac:dyDescent="0.3">
      <c r="A392" s="3">
        <v>513</v>
      </c>
      <c r="B392" s="14" t="s">
        <v>3157</v>
      </c>
      <c r="C392" t="s">
        <v>3357</v>
      </c>
      <c r="D392" t="s">
        <v>3707</v>
      </c>
      <c r="F392" t="s">
        <v>4009</v>
      </c>
      <c r="G392" s="1"/>
      <c r="H392">
        <v>2016</v>
      </c>
      <c r="I392" t="s">
        <v>4211</v>
      </c>
      <c r="J392" t="s">
        <v>2830</v>
      </c>
      <c r="K392">
        <v>13</v>
      </c>
      <c r="L392">
        <v>33</v>
      </c>
      <c r="M392" t="s">
        <v>4506</v>
      </c>
      <c r="N392" t="s">
        <v>4760</v>
      </c>
      <c r="O392" t="s">
        <v>2830</v>
      </c>
      <c r="P392" t="s">
        <v>5185</v>
      </c>
      <c r="R392" t="s">
        <v>5502</v>
      </c>
      <c r="S392" t="s">
        <v>5841</v>
      </c>
      <c r="AB392" s="1"/>
      <c r="AE392" t="s">
        <v>5900</v>
      </c>
      <c r="AF392" t="s">
        <v>5981</v>
      </c>
      <c r="AG392" t="s">
        <v>5988</v>
      </c>
    </row>
    <row r="393" spans="1:33" x14ac:dyDescent="0.3">
      <c r="A393" s="3">
        <v>515</v>
      </c>
      <c r="B393" s="3" t="s">
        <v>3157</v>
      </c>
      <c r="C393" t="s">
        <v>3358</v>
      </c>
      <c r="D393" t="s">
        <v>3709</v>
      </c>
      <c r="F393" t="s">
        <v>4011</v>
      </c>
      <c r="G393" s="1"/>
      <c r="H393">
        <v>2016</v>
      </c>
      <c r="I393" t="s">
        <v>2860</v>
      </c>
      <c r="J393" t="s">
        <v>2894</v>
      </c>
      <c r="K393">
        <v>309</v>
      </c>
      <c r="L393">
        <v>319</v>
      </c>
      <c r="M393" t="s">
        <v>4508</v>
      </c>
      <c r="N393" t="s">
        <v>4761</v>
      </c>
      <c r="O393" t="s">
        <v>2830</v>
      </c>
      <c r="P393" t="s">
        <v>5186</v>
      </c>
      <c r="R393" t="s">
        <v>5504</v>
      </c>
      <c r="S393" t="s">
        <v>2830</v>
      </c>
      <c r="AB393" s="1"/>
      <c r="AE393" t="s">
        <v>5952</v>
      </c>
      <c r="AF393" t="s">
        <v>5985</v>
      </c>
      <c r="AG393" t="s">
        <v>5988</v>
      </c>
    </row>
    <row r="394" spans="1:33" x14ac:dyDescent="0.3">
      <c r="A394" s="4">
        <v>516</v>
      </c>
      <c r="B394" s="6" t="s">
        <v>3157</v>
      </c>
      <c r="C394" t="s">
        <v>3359</v>
      </c>
      <c r="D394" t="s">
        <v>3710</v>
      </c>
      <c r="F394" t="s">
        <v>4012</v>
      </c>
      <c r="G394" s="1"/>
      <c r="H394">
        <v>2016</v>
      </c>
      <c r="I394" t="s">
        <v>2830</v>
      </c>
      <c r="J394" t="s">
        <v>2830</v>
      </c>
      <c r="K394">
        <v>346</v>
      </c>
      <c r="L394">
        <v>351</v>
      </c>
      <c r="M394" t="s">
        <v>4509</v>
      </c>
      <c r="N394" t="s">
        <v>2830</v>
      </c>
      <c r="O394" t="s">
        <v>4963</v>
      </c>
      <c r="P394" t="s">
        <v>5187</v>
      </c>
      <c r="R394" t="s">
        <v>5505</v>
      </c>
      <c r="S394" t="s">
        <v>2830</v>
      </c>
      <c r="AB394" s="1"/>
      <c r="AE394" t="s">
        <v>5898</v>
      </c>
      <c r="AF394" t="s">
        <v>5982</v>
      </c>
      <c r="AG394" t="s">
        <v>5988</v>
      </c>
    </row>
    <row r="395" spans="1:33" x14ac:dyDescent="0.3">
      <c r="A395" s="4">
        <v>518</v>
      </c>
      <c r="B395" s="5" t="s">
        <v>3157</v>
      </c>
      <c r="C395" t="s">
        <v>3360</v>
      </c>
      <c r="D395" t="s">
        <v>3712</v>
      </c>
      <c r="F395" t="s">
        <v>4014</v>
      </c>
      <c r="G395" s="1"/>
      <c r="H395">
        <v>2016</v>
      </c>
      <c r="I395" t="s">
        <v>2830</v>
      </c>
      <c r="J395" t="s">
        <v>2830</v>
      </c>
      <c r="M395" t="s">
        <v>4511</v>
      </c>
      <c r="N395" t="s">
        <v>2830</v>
      </c>
      <c r="O395" t="s">
        <v>4965</v>
      </c>
      <c r="P395" t="s">
        <v>5188</v>
      </c>
      <c r="R395" t="s">
        <v>5507</v>
      </c>
      <c r="S395" t="s">
        <v>2830</v>
      </c>
      <c r="AB395" s="1"/>
      <c r="AE395" t="s">
        <v>5912</v>
      </c>
      <c r="AF395" t="s">
        <v>5982</v>
      </c>
      <c r="AG395" t="s">
        <v>5988</v>
      </c>
    </row>
    <row r="396" spans="1:33" x14ac:dyDescent="0.3">
      <c r="A396" s="3">
        <v>519</v>
      </c>
      <c r="B396" s="14" t="s">
        <v>3157</v>
      </c>
      <c r="C396" t="s">
        <v>3361</v>
      </c>
      <c r="D396" t="s">
        <v>3713</v>
      </c>
      <c r="F396" t="s">
        <v>4015</v>
      </c>
      <c r="G396" s="1"/>
      <c r="H396">
        <v>2016</v>
      </c>
      <c r="I396" t="s">
        <v>4212</v>
      </c>
      <c r="J396" t="s">
        <v>2830</v>
      </c>
      <c r="K396">
        <v>147</v>
      </c>
      <c r="L396">
        <v>153</v>
      </c>
      <c r="M396" t="s">
        <v>4512</v>
      </c>
      <c r="N396" t="s">
        <v>4762</v>
      </c>
      <c r="O396" t="s">
        <v>4966</v>
      </c>
      <c r="P396" t="s">
        <v>2830</v>
      </c>
      <c r="R396" t="s">
        <v>5508</v>
      </c>
      <c r="S396" t="s">
        <v>2830</v>
      </c>
      <c r="AB396" s="1"/>
      <c r="AE396" t="s">
        <v>5913</v>
      </c>
      <c r="AF396" t="s">
        <v>5982</v>
      </c>
      <c r="AG396" t="s">
        <v>5988</v>
      </c>
    </row>
    <row r="397" spans="1:33" x14ac:dyDescent="0.3">
      <c r="A397" s="4">
        <v>520</v>
      </c>
      <c r="B397" s="5" t="s">
        <v>3157</v>
      </c>
      <c r="C397" t="s">
        <v>3362</v>
      </c>
      <c r="D397" t="s">
        <v>3687</v>
      </c>
      <c r="F397" t="s">
        <v>4016</v>
      </c>
      <c r="G397" s="1"/>
      <c r="H397">
        <v>2016</v>
      </c>
      <c r="I397" t="s">
        <v>4213</v>
      </c>
      <c r="J397" t="s">
        <v>2830</v>
      </c>
      <c r="M397" t="s">
        <v>4513</v>
      </c>
      <c r="N397" t="s">
        <v>4763</v>
      </c>
      <c r="O397" t="s">
        <v>2830</v>
      </c>
      <c r="P397" t="s">
        <v>5189</v>
      </c>
      <c r="R397" t="s">
        <v>5509</v>
      </c>
      <c r="S397" t="s">
        <v>2830</v>
      </c>
      <c r="AB397" s="1"/>
      <c r="AE397" t="s">
        <v>5910</v>
      </c>
      <c r="AF397" t="s">
        <v>5981</v>
      </c>
      <c r="AG397" t="s">
        <v>5988</v>
      </c>
    </row>
    <row r="398" spans="1:33" x14ac:dyDescent="0.3">
      <c r="A398" s="3">
        <v>521</v>
      </c>
      <c r="B398" s="14" t="s">
        <v>3157</v>
      </c>
      <c r="C398" t="s">
        <v>3363</v>
      </c>
      <c r="D398" t="s">
        <v>3714</v>
      </c>
      <c r="F398" t="s">
        <v>4017</v>
      </c>
      <c r="G398" s="1"/>
      <c r="H398">
        <v>2015</v>
      </c>
      <c r="I398" t="s">
        <v>4151</v>
      </c>
      <c r="J398" t="s">
        <v>2891</v>
      </c>
      <c r="M398" t="s">
        <v>4514</v>
      </c>
      <c r="N398" t="s">
        <v>4764</v>
      </c>
      <c r="O398" t="s">
        <v>2830</v>
      </c>
      <c r="P398" t="s">
        <v>5190</v>
      </c>
      <c r="R398" t="s">
        <v>5510</v>
      </c>
      <c r="S398" t="s">
        <v>2830</v>
      </c>
      <c r="AB398" s="1"/>
      <c r="AE398" t="s">
        <v>5953</v>
      </c>
      <c r="AF398" t="s">
        <v>5981</v>
      </c>
      <c r="AG398" t="s">
        <v>5988</v>
      </c>
    </row>
    <row r="399" spans="1:33" x14ac:dyDescent="0.3">
      <c r="A399" s="3">
        <v>527</v>
      </c>
      <c r="B399" s="3" t="s">
        <v>3157</v>
      </c>
      <c r="C399" t="s">
        <v>3364</v>
      </c>
      <c r="D399" t="s">
        <v>3720</v>
      </c>
      <c r="F399" t="s">
        <v>4022</v>
      </c>
      <c r="G399" s="1"/>
      <c r="H399">
        <v>2015</v>
      </c>
      <c r="I399" t="s">
        <v>2830</v>
      </c>
      <c r="J399" t="s">
        <v>2830</v>
      </c>
      <c r="K399">
        <v>73</v>
      </c>
      <c r="L399">
        <v>80</v>
      </c>
      <c r="M399" t="s">
        <v>4520</v>
      </c>
      <c r="N399" t="s">
        <v>2830</v>
      </c>
      <c r="O399" t="s">
        <v>2830</v>
      </c>
      <c r="P399" t="s">
        <v>5191</v>
      </c>
      <c r="R399" t="s">
        <v>5516</v>
      </c>
      <c r="S399" t="s">
        <v>5849</v>
      </c>
      <c r="AB399" s="1"/>
      <c r="AE399" t="s">
        <v>5954</v>
      </c>
      <c r="AF399" t="s">
        <v>5982</v>
      </c>
      <c r="AG399" t="s">
        <v>5988</v>
      </c>
    </row>
    <row r="400" spans="1:33" x14ac:dyDescent="0.3">
      <c r="A400" s="4">
        <v>528</v>
      </c>
      <c r="B400" s="6" t="s">
        <v>3157</v>
      </c>
      <c r="C400" t="s">
        <v>3365</v>
      </c>
      <c r="D400" t="s">
        <v>3721</v>
      </c>
      <c r="F400" t="s">
        <v>4023</v>
      </c>
      <c r="G400" s="1"/>
      <c r="H400">
        <v>2015</v>
      </c>
      <c r="I400" t="s">
        <v>2830</v>
      </c>
      <c r="J400" t="s">
        <v>2830</v>
      </c>
      <c r="M400" t="s">
        <v>4521</v>
      </c>
      <c r="N400" t="s">
        <v>2830</v>
      </c>
      <c r="O400" t="s">
        <v>4972</v>
      </c>
      <c r="P400" t="s">
        <v>5192</v>
      </c>
      <c r="R400" t="s">
        <v>5517</v>
      </c>
      <c r="S400" t="s">
        <v>2830</v>
      </c>
      <c r="AB400" s="1"/>
      <c r="AE400" t="s">
        <v>5912</v>
      </c>
      <c r="AF400" t="s">
        <v>5982</v>
      </c>
      <c r="AG400" t="s">
        <v>5988</v>
      </c>
    </row>
    <row r="401" spans="1:33" x14ac:dyDescent="0.3">
      <c r="A401" s="3">
        <v>529</v>
      </c>
      <c r="B401" s="3" t="s">
        <v>3157</v>
      </c>
      <c r="C401" t="s">
        <v>3366</v>
      </c>
      <c r="D401" t="s">
        <v>3518</v>
      </c>
      <c r="F401" t="s">
        <v>3875</v>
      </c>
      <c r="G401" s="1"/>
      <c r="H401">
        <v>2015</v>
      </c>
      <c r="I401" t="s">
        <v>4214</v>
      </c>
      <c r="J401" t="s">
        <v>2830</v>
      </c>
      <c r="K401">
        <v>1</v>
      </c>
      <c r="L401">
        <v>400</v>
      </c>
      <c r="M401" t="s">
        <v>4522</v>
      </c>
      <c r="N401" t="s">
        <v>4687</v>
      </c>
      <c r="O401" t="s">
        <v>4973</v>
      </c>
      <c r="P401" t="s">
        <v>2830</v>
      </c>
      <c r="R401" t="s">
        <v>5518</v>
      </c>
      <c r="S401" t="s">
        <v>2830</v>
      </c>
      <c r="AB401" s="1"/>
      <c r="AE401" t="s">
        <v>5936</v>
      </c>
      <c r="AF401" t="s">
        <v>5983</v>
      </c>
      <c r="AG401" t="s">
        <v>5988</v>
      </c>
    </row>
    <row r="402" spans="1:33" x14ac:dyDescent="0.3">
      <c r="A402" s="4">
        <v>530</v>
      </c>
      <c r="B402" s="6" t="s">
        <v>3157</v>
      </c>
      <c r="C402" t="s">
        <v>3367</v>
      </c>
      <c r="D402" t="s">
        <v>3518</v>
      </c>
      <c r="F402" t="s">
        <v>3880</v>
      </c>
      <c r="G402" s="1"/>
      <c r="H402">
        <v>2015</v>
      </c>
      <c r="I402" t="s">
        <v>4215</v>
      </c>
      <c r="J402" t="s">
        <v>2830</v>
      </c>
      <c r="K402">
        <v>1</v>
      </c>
      <c r="L402">
        <v>454</v>
      </c>
      <c r="M402" t="s">
        <v>4523</v>
      </c>
      <c r="N402" t="s">
        <v>4691</v>
      </c>
      <c r="O402" t="s">
        <v>4974</v>
      </c>
      <c r="P402" t="s">
        <v>2830</v>
      </c>
      <c r="R402" t="s">
        <v>5519</v>
      </c>
      <c r="S402" t="s">
        <v>2830</v>
      </c>
      <c r="AB402" s="1"/>
      <c r="AE402" t="s">
        <v>5936</v>
      </c>
      <c r="AF402" t="s">
        <v>5983</v>
      </c>
      <c r="AG402" t="s">
        <v>5988</v>
      </c>
    </row>
    <row r="403" spans="1:33" x14ac:dyDescent="0.3">
      <c r="A403" s="3">
        <v>531</v>
      </c>
      <c r="B403" s="3" t="s">
        <v>3157</v>
      </c>
      <c r="C403" t="s">
        <v>3368</v>
      </c>
      <c r="D403" t="s">
        <v>3722</v>
      </c>
      <c r="F403" t="s">
        <v>3952</v>
      </c>
      <c r="G403" s="1"/>
      <c r="H403">
        <v>2015</v>
      </c>
      <c r="I403" t="s">
        <v>4216</v>
      </c>
      <c r="J403" t="s">
        <v>2830</v>
      </c>
      <c r="M403" t="s">
        <v>4524</v>
      </c>
      <c r="N403" t="s">
        <v>4732</v>
      </c>
      <c r="O403" t="s">
        <v>4975</v>
      </c>
      <c r="P403" t="s">
        <v>5193</v>
      </c>
      <c r="R403" t="s">
        <v>5520</v>
      </c>
      <c r="S403" t="s">
        <v>5850</v>
      </c>
      <c r="AB403" s="1"/>
      <c r="AE403" t="s">
        <v>5934</v>
      </c>
      <c r="AF403" t="s">
        <v>5982</v>
      </c>
      <c r="AG403" t="s">
        <v>5988</v>
      </c>
    </row>
    <row r="404" spans="1:33" x14ac:dyDescent="0.3">
      <c r="A404" s="4">
        <v>532</v>
      </c>
      <c r="B404" s="6" t="s">
        <v>3157</v>
      </c>
      <c r="C404" t="s">
        <v>3369</v>
      </c>
      <c r="D404" t="s">
        <v>3723</v>
      </c>
      <c r="F404" t="s">
        <v>3935</v>
      </c>
      <c r="G404" s="1"/>
      <c r="H404">
        <v>2015</v>
      </c>
      <c r="I404" t="s">
        <v>4217</v>
      </c>
      <c r="J404" t="s">
        <v>2830</v>
      </c>
      <c r="K404">
        <v>1</v>
      </c>
      <c r="L404">
        <v>15</v>
      </c>
      <c r="M404" t="s">
        <v>4525</v>
      </c>
      <c r="N404" t="s">
        <v>4723</v>
      </c>
      <c r="O404" t="s">
        <v>2830</v>
      </c>
      <c r="P404" t="s">
        <v>5194</v>
      </c>
      <c r="R404" t="s">
        <v>5521</v>
      </c>
      <c r="S404" t="s">
        <v>5851</v>
      </c>
      <c r="AB404" s="1"/>
      <c r="AE404" t="s">
        <v>5900</v>
      </c>
      <c r="AF404" t="s">
        <v>5981</v>
      </c>
      <c r="AG404" t="s">
        <v>5988</v>
      </c>
    </row>
    <row r="405" spans="1:33" x14ac:dyDescent="0.3">
      <c r="A405" s="3">
        <v>533</v>
      </c>
      <c r="B405" s="3" t="s">
        <v>3157</v>
      </c>
      <c r="C405" t="s">
        <v>3370</v>
      </c>
      <c r="D405" t="s">
        <v>3724</v>
      </c>
      <c r="F405" t="s">
        <v>4024</v>
      </c>
      <c r="G405" s="1"/>
      <c r="H405">
        <v>2014</v>
      </c>
      <c r="I405" t="s">
        <v>4218</v>
      </c>
      <c r="J405" t="s">
        <v>2830</v>
      </c>
      <c r="K405">
        <v>1</v>
      </c>
      <c r="L405">
        <v>323</v>
      </c>
      <c r="M405" t="s">
        <v>4526</v>
      </c>
      <c r="N405" t="s">
        <v>2830</v>
      </c>
      <c r="O405" t="s">
        <v>4976</v>
      </c>
      <c r="P405" t="s">
        <v>5195</v>
      </c>
      <c r="R405" t="s">
        <v>5522</v>
      </c>
      <c r="S405" t="s">
        <v>2830</v>
      </c>
      <c r="AB405" s="1"/>
      <c r="AE405" t="s">
        <v>5955</v>
      </c>
      <c r="AF405" t="s">
        <v>5986</v>
      </c>
      <c r="AG405" t="s">
        <v>5988</v>
      </c>
    </row>
    <row r="406" spans="1:33" x14ac:dyDescent="0.3">
      <c r="A406" s="4">
        <v>534</v>
      </c>
      <c r="B406" s="6" t="s">
        <v>3157</v>
      </c>
      <c r="C406" t="s">
        <v>3371</v>
      </c>
      <c r="D406" t="s">
        <v>3518</v>
      </c>
      <c r="F406" t="s">
        <v>4025</v>
      </c>
      <c r="G406" s="1"/>
      <c r="H406">
        <v>2014</v>
      </c>
      <c r="I406" t="s">
        <v>4219</v>
      </c>
      <c r="J406" t="s">
        <v>2830</v>
      </c>
      <c r="M406" t="s">
        <v>4527</v>
      </c>
      <c r="N406" t="s">
        <v>4765</v>
      </c>
      <c r="O406" t="s">
        <v>4977</v>
      </c>
      <c r="P406" t="s">
        <v>2830</v>
      </c>
      <c r="R406" t="s">
        <v>5523</v>
      </c>
      <c r="S406" t="s">
        <v>2830</v>
      </c>
      <c r="AB406" s="1"/>
      <c r="AE406" t="s">
        <v>2830</v>
      </c>
      <c r="AF406" t="s">
        <v>5983</v>
      </c>
      <c r="AG406" t="s">
        <v>5988</v>
      </c>
    </row>
    <row r="407" spans="1:33" x14ac:dyDescent="0.3">
      <c r="A407" s="3">
        <v>535</v>
      </c>
      <c r="B407" s="3" t="s">
        <v>3157</v>
      </c>
      <c r="C407" t="s">
        <v>3372</v>
      </c>
      <c r="D407" t="s">
        <v>3518</v>
      </c>
      <c r="F407" t="s">
        <v>3372</v>
      </c>
      <c r="G407" s="1"/>
      <c r="H407">
        <v>2014</v>
      </c>
      <c r="I407" t="s">
        <v>2830</v>
      </c>
      <c r="J407" t="s">
        <v>2830</v>
      </c>
      <c r="K407">
        <v>640</v>
      </c>
      <c r="M407" t="s">
        <v>4528</v>
      </c>
      <c r="N407" t="s">
        <v>2830</v>
      </c>
      <c r="O407" t="s">
        <v>4978</v>
      </c>
      <c r="P407" t="s">
        <v>2830</v>
      </c>
      <c r="R407" t="s">
        <v>5524</v>
      </c>
      <c r="S407" t="s">
        <v>2830</v>
      </c>
      <c r="AB407" s="1"/>
      <c r="AE407" t="s">
        <v>5897</v>
      </c>
      <c r="AF407" t="s">
        <v>5983</v>
      </c>
      <c r="AG407" t="s">
        <v>5988</v>
      </c>
    </row>
    <row r="408" spans="1:33" x14ac:dyDescent="0.3">
      <c r="A408" s="4">
        <v>536</v>
      </c>
      <c r="B408" s="6" t="s">
        <v>3157</v>
      </c>
      <c r="C408" t="s">
        <v>3373</v>
      </c>
      <c r="D408" t="s">
        <v>3725</v>
      </c>
      <c r="F408" t="s">
        <v>4026</v>
      </c>
      <c r="G408" s="1"/>
      <c r="H408">
        <v>2014</v>
      </c>
      <c r="I408" t="s">
        <v>2830</v>
      </c>
      <c r="J408" t="s">
        <v>2830</v>
      </c>
      <c r="K408">
        <v>917</v>
      </c>
      <c r="L408">
        <v>925</v>
      </c>
      <c r="M408" t="s">
        <v>4529</v>
      </c>
      <c r="N408" t="s">
        <v>2830</v>
      </c>
      <c r="O408" t="s">
        <v>4979</v>
      </c>
      <c r="P408" t="s">
        <v>2830</v>
      </c>
      <c r="R408" t="s">
        <v>5525</v>
      </c>
      <c r="S408" t="s">
        <v>2830</v>
      </c>
      <c r="AB408" s="1"/>
      <c r="AE408" t="s">
        <v>5956</v>
      </c>
      <c r="AF408" t="s">
        <v>5982</v>
      </c>
      <c r="AG408" t="s">
        <v>5988</v>
      </c>
    </row>
    <row r="409" spans="1:33" x14ac:dyDescent="0.3">
      <c r="A409" s="3">
        <v>537</v>
      </c>
      <c r="B409" s="3" t="s">
        <v>3157</v>
      </c>
      <c r="C409" t="s">
        <v>3374</v>
      </c>
      <c r="D409" t="s">
        <v>3726</v>
      </c>
      <c r="F409" t="s">
        <v>4027</v>
      </c>
      <c r="G409" s="1"/>
      <c r="H409">
        <v>2014</v>
      </c>
      <c r="I409" t="s">
        <v>2830</v>
      </c>
      <c r="J409" t="s">
        <v>2830</v>
      </c>
      <c r="K409">
        <v>29</v>
      </c>
      <c r="L409">
        <v>116</v>
      </c>
      <c r="M409" t="s">
        <v>4530</v>
      </c>
      <c r="N409" t="s">
        <v>2830</v>
      </c>
      <c r="O409" t="s">
        <v>4980</v>
      </c>
      <c r="P409" t="s">
        <v>2830</v>
      </c>
      <c r="R409" t="s">
        <v>5526</v>
      </c>
      <c r="S409" t="s">
        <v>2830</v>
      </c>
      <c r="AB409" s="1"/>
      <c r="AE409" t="s">
        <v>5957</v>
      </c>
      <c r="AF409" t="s">
        <v>5984</v>
      </c>
      <c r="AG409" t="s">
        <v>5988</v>
      </c>
    </row>
    <row r="410" spans="1:33" x14ac:dyDescent="0.3">
      <c r="A410" s="4">
        <v>538</v>
      </c>
      <c r="B410" s="6" t="s">
        <v>3157</v>
      </c>
      <c r="C410" t="s">
        <v>3375</v>
      </c>
      <c r="D410" t="s">
        <v>3727</v>
      </c>
      <c r="F410" t="s">
        <v>4028</v>
      </c>
      <c r="G410" s="1"/>
      <c r="H410">
        <v>2014</v>
      </c>
      <c r="I410" t="s">
        <v>2891</v>
      </c>
      <c r="J410" t="s">
        <v>2830</v>
      </c>
      <c r="K410">
        <v>122</v>
      </c>
      <c r="L410">
        <v>134</v>
      </c>
      <c r="M410" t="s">
        <v>4531</v>
      </c>
      <c r="N410" t="s">
        <v>2830</v>
      </c>
      <c r="O410" t="s">
        <v>4981</v>
      </c>
      <c r="P410" t="s">
        <v>2830</v>
      </c>
      <c r="R410" t="s">
        <v>5527</v>
      </c>
      <c r="S410" t="s">
        <v>2830</v>
      </c>
      <c r="AB410" s="1"/>
      <c r="AE410" t="s">
        <v>5912</v>
      </c>
      <c r="AF410" t="s">
        <v>5982</v>
      </c>
      <c r="AG410" t="s">
        <v>5988</v>
      </c>
    </row>
    <row r="411" spans="1:33" x14ac:dyDescent="0.3">
      <c r="A411" s="3">
        <v>539</v>
      </c>
      <c r="B411" s="3" t="s">
        <v>3157</v>
      </c>
      <c r="C411" t="s">
        <v>3376</v>
      </c>
      <c r="D411" t="s">
        <v>3728</v>
      </c>
      <c r="F411" t="s">
        <v>4029</v>
      </c>
      <c r="G411" s="1"/>
      <c r="H411">
        <v>2014</v>
      </c>
      <c r="I411" t="s">
        <v>2869</v>
      </c>
      <c r="J411" t="s">
        <v>2830</v>
      </c>
      <c r="K411">
        <v>1241</v>
      </c>
      <c r="L411">
        <v>1246</v>
      </c>
      <c r="M411" t="s">
        <v>4532</v>
      </c>
      <c r="N411" t="s">
        <v>2830</v>
      </c>
      <c r="O411" t="s">
        <v>4982</v>
      </c>
      <c r="P411" t="s">
        <v>2830</v>
      </c>
      <c r="R411" t="s">
        <v>5528</v>
      </c>
      <c r="S411" t="s">
        <v>5852</v>
      </c>
      <c r="AB411" s="1"/>
      <c r="AE411" t="s">
        <v>5958</v>
      </c>
      <c r="AF411" t="s">
        <v>5982</v>
      </c>
      <c r="AG411" t="s">
        <v>5988</v>
      </c>
    </row>
    <row r="412" spans="1:33" x14ac:dyDescent="0.3">
      <c r="A412" s="4">
        <v>540</v>
      </c>
      <c r="B412" s="6" t="s">
        <v>3157</v>
      </c>
      <c r="C412" t="s">
        <v>3377</v>
      </c>
      <c r="D412" t="s">
        <v>3729</v>
      </c>
      <c r="F412" t="s">
        <v>4030</v>
      </c>
      <c r="G412" s="1"/>
      <c r="H412">
        <v>2014</v>
      </c>
      <c r="I412" t="s">
        <v>2830</v>
      </c>
      <c r="J412" t="s">
        <v>2830</v>
      </c>
      <c r="K412">
        <v>693</v>
      </c>
      <c r="L412">
        <v>704</v>
      </c>
      <c r="M412" t="s">
        <v>4533</v>
      </c>
      <c r="N412" t="s">
        <v>2830</v>
      </c>
      <c r="O412" t="s">
        <v>4983</v>
      </c>
      <c r="P412" t="s">
        <v>2830</v>
      </c>
      <c r="R412" t="s">
        <v>5529</v>
      </c>
      <c r="S412" t="s">
        <v>2830</v>
      </c>
      <c r="AB412" s="1"/>
      <c r="AE412" t="s">
        <v>5913</v>
      </c>
      <c r="AF412" t="s">
        <v>5982</v>
      </c>
      <c r="AG412" t="s">
        <v>5988</v>
      </c>
    </row>
    <row r="413" spans="1:33" x14ac:dyDescent="0.3">
      <c r="A413" s="3">
        <v>541</v>
      </c>
      <c r="B413" s="3" t="s">
        <v>3157</v>
      </c>
      <c r="C413" t="s">
        <v>3378</v>
      </c>
      <c r="D413" t="s">
        <v>3518</v>
      </c>
      <c r="F413" t="s">
        <v>3923</v>
      </c>
      <c r="G413" s="1"/>
      <c r="H413">
        <v>2014</v>
      </c>
      <c r="I413" t="s">
        <v>2949</v>
      </c>
      <c r="J413" t="s">
        <v>2830</v>
      </c>
      <c r="K413">
        <v>1</v>
      </c>
      <c r="L413">
        <v>531</v>
      </c>
      <c r="M413" t="s">
        <v>4534</v>
      </c>
      <c r="N413" t="s">
        <v>4715</v>
      </c>
      <c r="O413" t="s">
        <v>4984</v>
      </c>
      <c r="P413" t="s">
        <v>2830</v>
      </c>
      <c r="R413" t="s">
        <v>5530</v>
      </c>
      <c r="S413" t="s">
        <v>2830</v>
      </c>
      <c r="AB413" s="1"/>
      <c r="AE413" t="s">
        <v>5936</v>
      </c>
      <c r="AF413" t="s">
        <v>5983</v>
      </c>
      <c r="AG413" t="s">
        <v>5988</v>
      </c>
    </row>
    <row r="414" spans="1:33" x14ac:dyDescent="0.3">
      <c r="A414" s="4">
        <v>542</v>
      </c>
      <c r="B414" s="6" t="s">
        <v>3157</v>
      </c>
      <c r="C414" t="s">
        <v>3379</v>
      </c>
      <c r="D414" t="s">
        <v>3730</v>
      </c>
      <c r="F414" t="s">
        <v>4031</v>
      </c>
      <c r="G414" s="1"/>
      <c r="H414">
        <v>2014</v>
      </c>
      <c r="I414" t="s">
        <v>2830</v>
      </c>
      <c r="J414" t="s">
        <v>2830</v>
      </c>
      <c r="K414">
        <v>818</v>
      </c>
      <c r="L414">
        <v>827</v>
      </c>
      <c r="M414" t="s">
        <v>4535</v>
      </c>
      <c r="N414" t="s">
        <v>2830</v>
      </c>
      <c r="O414" t="s">
        <v>4985</v>
      </c>
      <c r="P414" t="s">
        <v>5196</v>
      </c>
      <c r="R414" t="s">
        <v>5531</v>
      </c>
      <c r="S414" t="s">
        <v>2830</v>
      </c>
      <c r="AB414" s="1"/>
      <c r="AE414" t="s">
        <v>5959</v>
      </c>
      <c r="AF414" t="s">
        <v>5982</v>
      </c>
      <c r="AG414" t="s">
        <v>5988</v>
      </c>
    </row>
    <row r="415" spans="1:33" x14ac:dyDescent="0.3">
      <c r="A415" s="3">
        <v>543</v>
      </c>
      <c r="B415" s="3" t="s">
        <v>3157</v>
      </c>
      <c r="C415" t="s">
        <v>3380</v>
      </c>
      <c r="D415" t="s">
        <v>3731</v>
      </c>
      <c r="F415" t="s">
        <v>4032</v>
      </c>
      <c r="G415" s="1"/>
      <c r="H415">
        <v>2014</v>
      </c>
      <c r="I415" t="s">
        <v>4220</v>
      </c>
      <c r="J415" t="s">
        <v>2894</v>
      </c>
      <c r="K415">
        <v>723</v>
      </c>
      <c r="L415">
        <v>734</v>
      </c>
      <c r="M415" t="s">
        <v>4536</v>
      </c>
      <c r="N415" t="s">
        <v>4766</v>
      </c>
      <c r="O415" t="s">
        <v>2830</v>
      </c>
      <c r="P415" t="s">
        <v>5197</v>
      </c>
      <c r="R415" t="s">
        <v>5532</v>
      </c>
      <c r="S415" t="s">
        <v>5853</v>
      </c>
      <c r="AB415" s="1"/>
      <c r="AE415" t="s">
        <v>5900</v>
      </c>
      <c r="AF415" t="s">
        <v>5981</v>
      </c>
      <c r="AG415" t="s">
        <v>5988</v>
      </c>
    </row>
    <row r="416" spans="1:33" x14ac:dyDescent="0.3">
      <c r="A416" s="4">
        <v>544</v>
      </c>
      <c r="B416" s="6" t="s">
        <v>3157</v>
      </c>
      <c r="C416" t="s">
        <v>3381</v>
      </c>
      <c r="D416" t="s">
        <v>3732</v>
      </c>
      <c r="F416" t="s">
        <v>4033</v>
      </c>
      <c r="G416" s="1"/>
      <c r="H416">
        <v>2014</v>
      </c>
      <c r="I416" t="s">
        <v>2841</v>
      </c>
      <c r="J416" t="s">
        <v>2830</v>
      </c>
      <c r="K416">
        <v>3167</v>
      </c>
      <c r="L416">
        <v>3175</v>
      </c>
      <c r="M416" t="s">
        <v>4537</v>
      </c>
      <c r="N416" t="s">
        <v>4767</v>
      </c>
      <c r="O416" t="s">
        <v>4986</v>
      </c>
      <c r="P416" t="s">
        <v>2830</v>
      </c>
      <c r="R416" t="s">
        <v>5533</v>
      </c>
      <c r="S416" t="s">
        <v>5854</v>
      </c>
      <c r="AB416" s="1"/>
      <c r="AE416" t="s">
        <v>5960</v>
      </c>
      <c r="AF416" t="s">
        <v>5982</v>
      </c>
      <c r="AG416" t="s">
        <v>5988</v>
      </c>
    </row>
    <row r="417" spans="1:33" x14ac:dyDescent="0.3">
      <c r="A417" s="3">
        <v>545</v>
      </c>
      <c r="B417" s="3" t="s">
        <v>3157</v>
      </c>
      <c r="C417" t="s">
        <v>3382</v>
      </c>
      <c r="D417" t="s">
        <v>3733</v>
      </c>
      <c r="F417" t="s">
        <v>4034</v>
      </c>
      <c r="G417" s="1"/>
      <c r="H417">
        <v>2014</v>
      </c>
      <c r="I417" t="s">
        <v>2830</v>
      </c>
      <c r="J417" t="s">
        <v>2830</v>
      </c>
      <c r="K417">
        <v>994</v>
      </c>
      <c r="L417">
        <v>1003</v>
      </c>
      <c r="M417" t="s">
        <v>4538</v>
      </c>
      <c r="N417" t="s">
        <v>2830</v>
      </c>
      <c r="O417" t="s">
        <v>4987</v>
      </c>
      <c r="P417" t="s">
        <v>5198</v>
      </c>
      <c r="R417" t="s">
        <v>5534</v>
      </c>
      <c r="S417" t="s">
        <v>2830</v>
      </c>
      <c r="AB417" s="1"/>
      <c r="AE417" t="s">
        <v>5959</v>
      </c>
      <c r="AF417" t="s">
        <v>5982</v>
      </c>
      <c r="AG417" t="s">
        <v>5988</v>
      </c>
    </row>
    <row r="418" spans="1:33" x14ac:dyDescent="0.3">
      <c r="A418" s="4">
        <v>546</v>
      </c>
      <c r="B418" s="6" t="s">
        <v>3157</v>
      </c>
      <c r="C418" t="s">
        <v>3383</v>
      </c>
      <c r="D418" t="s">
        <v>3734</v>
      </c>
      <c r="F418" t="s">
        <v>4035</v>
      </c>
      <c r="G418" s="1"/>
      <c r="H418">
        <v>2013</v>
      </c>
      <c r="I418" t="s">
        <v>2830</v>
      </c>
      <c r="J418" t="s">
        <v>2830</v>
      </c>
      <c r="K418">
        <v>351</v>
      </c>
      <c r="L418">
        <v>360</v>
      </c>
      <c r="M418" t="s">
        <v>4539</v>
      </c>
      <c r="N418" t="s">
        <v>4768</v>
      </c>
      <c r="O418" t="s">
        <v>4988</v>
      </c>
      <c r="P418" t="s">
        <v>2830</v>
      </c>
      <c r="R418" t="s">
        <v>5535</v>
      </c>
      <c r="S418" t="s">
        <v>5855</v>
      </c>
      <c r="AB418" s="1"/>
      <c r="AE418" t="s">
        <v>2830</v>
      </c>
      <c r="AF418" t="s">
        <v>5982</v>
      </c>
      <c r="AG418" t="s">
        <v>5988</v>
      </c>
    </row>
    <row r="419" spans="1:33" x14ac:dyDescent="0.3">
      <c r="A419" s="3">
        <v>549</v>
      </c>
      <c r="B419" s="3" t="s">
        <v>3157</v>
      </c>
      <c r="C419" t="s">
        <v>3386</v>
      </c>
      <c r="D419" t="s">
        <v>3737</v>
      </c>
      <c r="F419" t="s">
        <v>3864</v>
      </c>
      <c r="G419" s="1"/>
      <c r="H419">
        <v>2013</v>
      </c>
      <c r="I419" t="s">
        <v>4221</v>
      </c>
      <c r="J419" t="s">
        <v>2830</v>
      </c>
      <c r="K419">
        <v>118</v>
      </c>
      <c r="L419">
        <v>127</v>
      </c>
      <c r="M419" t="s">
        <v>4542</v>
      </c>
      <c r="N419" t="s">
        <v>4677</v>
      </c>
      <c r="O419" t="s">
        <v>4989</v>
      </c>
      <c r="P419" t="s">
        <v>5199</v>
      </c>
      <c r="R419" t="s">
        <v>5538</v>
      </c>
      <c r="S419" t="s">
        <v>5857</v>
      </c>
      <c r="AB419" s="1"/>
      <c r="AE419" t="s">
        <v>2830</v>
      </c>
      <c r="AF419" t="s">
        <v>5982</v>
      </c>
      <c r="AG419" t="s">
        <v>5988</v>
      </c>
    </row>
    <row r="420" spans="1:33" x14ac:dyDescent="0.3">
      <c r="A420" s="4">
        <v>550</v>
      </c>
      <c r="B420" s="6" t="s">
        <v>3157</v>
      </c>
      <c r="C420" t="s">
        <v>3387</v>
      </c>
      <c r="D420" t="s">
        <v>3518</v>
      </c>
      <c r="F420" t="s">
        <v>4025</v>
      </c>
      <c r="G420" s="1"/>
      <c r="H420">
        <v>2013</v>
      </c>
      <c r="I420" t="s">
        <v>4222</v>
      </c>
      <c r="J420" t="s">
        <v>2830</v>
      </c>
      <c r="M420" t="s">
        <v>4543</v>
      </c>
      <c r="N420" t="s">
        <v>4765</v>
      </c>
      <c r="O420" t="s">
        <v>4990</v>
      </c>
      <c r="P420" t="s">
        <v>2830</v>
      </c>
      <c r="R420" t="s">
        <v>5539</v>
      </c>
      <c r="S420" t="s">
        <v>2830</v>
      </c>
      <c r="AB420" s="1"/>
      <c r="AE420" t="s">
        <v>2830</v>
      </c>
      <c r="AF420" t="s">
        <v>5983</v>
      </c>
      <c r="AG420" t="s">
        <v>5988</v>
      </c>
    </row>
    <row r="421" spans="1:33" x14ac:dyDescent="0.3">
      <c r="A421" s="3">
        <v>553</v>
      </c>
      <c r="B421" s="3" t="s">
        <v>3157</v>
      </c>
      <c r="C421" t="s">
        <v>3388</v>
      </c>
      <c r="D421" t="s">
        <v>3740</v>
      </c>
      <c r="F421" t="s">
        <v>4039</v>
      </c>
      <c r="G421" s="1"/>
      <c r="H421">
        <v>2013</v>
      </c>
      <c r="I421" t="s">
        <v>2854</v>
      </c>
      <c r="J421" t="s">
        <v>2894</v>
      </c>
      <c r="M421" t="s">
        <v>4546</v>
      </c>
      <c r="N421" t="s">
        <v>4771</v>
      </c>
      <c r="O421" t="s">
        <v>2830</v>
      </c>
      <c r="P421" t="s">
        <v>5200</v>
      </c>
      <c r="R421" t="s">
        <v>5542</v>
      </c>
      <c r="S421" t="s">
        <v>5859</v>
      </c>
      <c r="AB421" s="1"/>
      <c r="AE421" t="s">
        <v>2830</v>
      </c>
      <c r="AF421" t="s">
        <v>5981</v>
      </c>
      <c r="AG421" t="s">
        <v>5988</v>
      </c>
    </row>
    <row r="422" spans="1:33" x14ac:dyDescent="0.3">
      <c r="A422" s="4">
        <v>554</v>
      </c>
      <c r="B422" s="6" t="s">
        <v>3157</v>
      </c>
      <c r="C422" t="s">
        <v>3389</v>
      </c>
      <c r="D422" t="s">
        <v>3741</v>
      </c>
      <c r="F422" t="s">
        <v>4040</v>
      </c>
      <c r="G422" s="1"/>
      <c r="H422">
        <v>2013</v>
      </c>
      <c r="I422" t="s">
        <v>2830</v>
      </c>
      <c r="J422" t="s">
        <v>2830</v>
      </c>
      <c r="K422">
        <v>198</v>
      </c>
      <c r="L422">
        <v>204</v>
      </c>
      <c r="M422" t="s">
        <v>4547</v>
      </c>
      <c r="N422" t="s">
        <v>2830</v>
      </c>
      <c r="O422" t="s">
        <v>4993</v>
      </c>
      <c r="P422" t="s">
        <v>2830</v>
      </c>
      <c r="R422" t="s">
        <v>5543</v>
      </c>
      <c r="S422" t="s">
        <v>2830</v>
      </c>
      <c r="AB422" s="1"/>
      <c r="AE422" t="s">
        <v>2830</v>
      </c>
      <c r="AF422" t="s">
        <v>5982</v>
      </c>
      <c r="AG422" t="s">
        <v>5988</v>
      </c>
    </row>
    <row r="423" spans="1:33" x14ac:dyDescent="0.3">
      <c r="A423" s="3">
        <v>555</v>
      </c>
      <c r="B423" s="3" t="s">
        <v>3157</v>
      </c>
      <c r="C423" t="s">
        <v>3390</v>
      </c>
      <c r="D423" t="s">
        <v>3742</v>
      </c>
      <c r="F423" t="s">
        <v>4041</v>
      </c>
      <c r="G423" s="1"/>
      <c r="H423">
        <v>2013</v>
      </c>
      <c r="I423" t="s">
        <v>2924</v>
      </c>
      <c r="J423" t="s">
        <v>2883</v>
      </c>
      <c r="K423">
        <v>398</v>
      </c>
      <c r="L423">
        <v>408</v>
      </c>
      <c r="M423" t="s">
        <v>4548</v>
      </c>
      <c r="N423" t="s">
        <v>4772</v>
      </c>
      <c r="O423" t="s">
        <v>2830</v>
      </c>
      <c r="P423" t="s">
        <v>2830</v>
      </c>
      <c r="R423" t="s">
        <v>5544</v>
      </c>
      <c r="S423" t="s">
        <v>5860</v>
      </c>
      <c r="AB423" s="1"/>
      <c r="AE423" t="s">
        <v>2830</v>
      </c>
      <c r="AF423" t="s">
        <v>5981</v>
      </c>
      <c r="AG423" t="s">
        <v>5988</v>
      </c>
    </row>
    <row r="424" spans="1:33" x14ac:dyDescent="0.3">
      <c r="A424" s="4">
        <v>556</v>
      </c>
      <c r="B424" s="6" t="s">
        <v>3157</v>
      </c>
      <c r="C424" t="s">
        <v>3391</v>
      </c>
      <c r="D424" t="s">
        <v>3743</v>
      </c>
      <c r="F424" t="s">
        <v>4025</v>
      </c>
      <c r="G424" s="1"/>
      <c r="H424">
        <v>2013</v>
      </c>
      <c r="I424" t="s">
        <v>4223</v>
      </c>
      <c r="J424" t="s">
        <v>2830</v>
      </c>
      <c r="K424">
        <v>393</v>
      </c>
      <c r="L424">
        <v>398</v>
      </c>
      <c r="M424" t="s">
        <v>4549</v>
      </c>
      <c r="N424" t="s">
        <v>4765</v>
      </c>
      <c r="O424" t="s">
        <v>4994</v>
      </c>
      <c r="P424" t="s">
        <v>5201</v>
      </c>
      <c r="R424" t="s">
        <v>5545</v>
      </c>
      <c r="S424" t="s">
        <v>5861</v>
      </c>
      <c r="AB424" s="1"/>
      <c r="AE424" t="s">
        <v>2830</v>
      </c>
      <c r="AF424" t="s">
        <v>5982</v>
      </c>
      <c r="AG424" t="s">
        <v>5988</v>
      </c>
    </row>
    <row r="425" spans="1:33" x14ac:dyDescent="0.3">
      <c r="A425" s="3">
        <v>557</v>
      </c>
      <c r="B425" s="3" t="s">
        <v>3157</v>
      </c>
      <c r="C425" t="s">
        <v>3392</v>
      </c>
      <c r="D425" t="s">
        <v>3744</v>
      </c>
      <c r="F425" t="s">
        <v>3986</v>
      </c>
      <c r="G425" s="1"/>
      <c r="H425">
        <v>2013</v>
      </c>
      <c r="I425" t="s">
        <v>4224</v>
      </c>
      <c r="J425" t="s">
        <v>2830</v>
      </c>
      <c r="K425">
        <v>49</v>
      </c>
      <c r="L425">
        <v>58</v>
      </c>
      <c r="M425" t="s">
        <v>4550</v>
      </c>
      <c r="N425" t="s">
        <v>4745</v>
      </c>
      <c r="O425" t="s">
        <v>2830</v>
      </c>
      <c r="P425" t="s">
        <v>5202</v>
      </c>
      <c r="R425" t="s">
        <v>5546</v>
      </c>
      <c r="S425" t="s">
        <v>5862</v>
      </c>
      <c r="AB425" s="1"/>
      <c r="AE425" t="s">
        <v>5899</v>
      </c>
      <c r="AF425" t="s">
        <v>5981</v>
      </c>
      <c r="AG425" t="s">
        <v>5988</v>
      </c>
    </row>
    <row r="426" spans="1:33" x14ac:dyDescent="0.3">
      <c r="A426" s="4">
        <v>558</v>
      </c>
      <c r="B426" s="6" t="s">
        <v>3157</v>
      </c>
      <c r="C426" t="s">
        <v>3393</v>
      </c>
      <c r="D426" t="s">
        <v>3745</v>
      </c>
      <c r="F426" t="s">
        <v>3862</v>
      </c>
      <c r="G426" s="1"/>
      <c r="H426">
        <v>2013</v>
      </c>
      <c r="I426" t="s">
        <v>4225</v>
      </c>
      <c r="J426" t="s">
        <v>4245</v>
      </c>
      <c r="K426">
        <v>1091</v>
      </c>
      <c r="L426">
        <v>1109</v>
      </c>
      <c r="M426" t="s">
        <v>4551</v>
      </c>
      <c r="N426" t="s">
        <v>4675</v>
      </c>
      <c r="O426" t="s">
        <v>2830</v>
      </c>
      <c r="P426" t="s">
        <v>5203</v>
      </c>
      <c r="R426" t="s">
        <v>5547</v>
      </c>
      <c r="S426" t="s">
        <v>5863</v>
      </c>
      <c r="AB426" s="1"/>
      <c r="AE426" t="s">
        <v>5961</v>
      </c>
      <c r="AF426" t="s">
        <v>5981</v>
      </c>
      <c r="AG426" t="s">
        <v>5988</v>
      </c>
    </row>
    <row r="427" spans="1:33" x14ac:dyDescent="0.3">
      <c r="A427" s="3">
        <v>559</v>
      </c>
      <c r="B427" s="3" t="s">
        <v>3157</v>
      </c>
      <c r="C427" t="s">
        <v>3394</v>
      </c>
      <c r="D427" t="s">
        <v>3746</v>
      </c>
      <c r="F427" t="s">
        <v>3846</v>
      </c>
      <c r="G427" s="1"/>
      <c r="H427">
        <v>2013</v>
      </c>
      <c r="I427" t="s">
        <v>2830</v>
      </c>
      <c r="J427" t="s">
        <v>2830</v>
      </c>
      <c r="K427">
        <v>237</v>
      </c>
      <c r="L427">
        <v>241</v>
      </c>
      <c r="M427" t="s">
        <v>4552</v>
      </c>
      <c r="N427" t="s">
        <v>2830</v>
      </c>
      <c r="O427" t="s">
        <v>4995</v>
      </c>
      <c r="P427" t="s">
        <v>5204</v>
      </c>
      <c r="R427" t="s">
        <v>5548</v>
      </c>
      <c r="S427" t="s">
        <v>5864</v>
      </c>
      <c r="AB427" s="1"/>
      <c r="AE427" t="s">
        <v>3155</v>
      </c>
      <c r="AF427" t="s">
        <v>5982</v>
      </c>
      <c r="AG427" t="s">
        <v>5988</v>
      </c>
    </row>
    <row r="428" spans="1:33" x14ac:dyDescent="0.3">
      <c r="A428" s="4">
        <v>560</v>
      </c>
      <c r="B428" s="6" t="s">
        <v>3157</v>
      </c>
      <c r="C428" t="s">
        <v>3395</v>
      </c>
      <c r="D428" t="s">
        <v>3747</v>
      </c>
      <c r="F428" t="s">
        <v>4042</v>
      </c>
      <c r="G428" s="1"/>
      <c r="H428">
        <v>2013</v>
      </c>
      <c r="I428" t="s">
        <v>2830</v>
      </c>
      <c r="J428" t="s">
        <v>2830</v>
      </c>
      <c r="M428" t="s">
        <v>4553</v>
      </c>
      <c r="N428" t="s">
        <v>2830</v>
      </c>
      <c r="O428" t="s">
        <v>4996</v>
      </c>
      <c r="P428" t="s">
        <v>5205</v>
      </c>
      <c r="R428" t="s">
        <v>5549</v>
      </c>
      <c r="S428" t="s">
        <v>5865</v>
      </c>
      <c r="AB428" s="1"/>
      <c r="AE428" t="s">
        <v>3155</v>
      </c>
      <c r="AF428" t="s">
        <v>5982</v>
      </c>
      <c r="AG428" t="s">
        <v>5988</v>
      </c>
    </row>
    <row r="429" spans="1:33" x14ac:dyDescent="0.3">
      <c r="A429" s="3">
        <v>561</v>
      </c>
      <c r="B429" s="3" t="s">
        <v>3157</v>
      </c>
      <c r="C429" t="s">
        <v>3396</v>
      </c>
      <c r="D429" t="s">
        <v>3748</v>
      </c>
      <c r="F429" t="s">
        <v>4043</v>
      </c>
      <c r="G429" s="1"/>
      <c r="H429">
        <v>2013</v>
      </c>
      <c r="I429" t="s">
        <v>2830</v>
      </c>
      <c r="J429" t="s">
        <v>2830</v>
      </c>
      <c r="K429">
        <v>974</v>
      </c>
      <c r="L429">
        <v>983</v>
      </c>
      <c r="M429" t="s">
        <v>4554</v>
      </c>
      <c r="N429" t="s">
        <v>2830</v>
      </c>
      <c r="O429" t="s">
        <v>4997</v>
      </c>
      <c r="P429" t="s">
        <v>5206</v>
      </c>
      <c r="R429" t="s">
        <v>5550</v>
      </c>
      <c r="S429" t="s">
        <v>2830</v>
      </c>
      <c r="AB429" s="1"/>
      <c r="AE429" t="s">
        <v>5959</v>
      </c>
      <c r="AF429" t="s">
        <v>5982</v>
      </c>
      <c r="AG429" t="s">
        <v>5988</v>
      </c>
    </row>
    <row r="430" spans="1:33" x14ac:dyDescent="0.3">
      <c r="A430" s="4">
        <v>562</v>
      </c>
      <c r="B430" s="6" t="s">
        <v>3157</v>
      </c>
      <c r="C430" t="s">
        <v>3397</v>
      </c>
      <c r="D430" t="s">
        <v>3749</v>
      </c>
      <c r="F430" t="s">
        <v>4044</v>
      </c>
      <c r="G430" s="1"/>
      <c r="H430">
        <v>2013</v>
      </c>
      <c r="I430" t="s">
        <v>2924</v>
      </c>
      <c r="J430" t="s">
        <v>2830</v>
      </c>
      <c r="K430">
        <v>480</v>
      </c>
      <c r="L430">
        <v>485</v>
      </c>
      <c r="M430" t="s">
        <v>4555</v>
      </c>
      <c r="N430" t="s">
        <v>4773</v>
      </c>
      <c r="O430" t="s">
        <v>2830</v>
      </c>
      <c r="P430" t="s">
        <v>5207</v>
      </c>
      <c r="R430" t="s">
        <v>5551</v>
      </c>
      <c r="S430" t="s">
        <v>5866</v>
      </c>
      <c r="AB430" s="1"/>
      <c r="AE430" t="s">
        <v>5899</v>
      </c>
      <c r="AF430" t="s">
        <v>5982</v>
      </c>
      <c r="AG430" t="s">
        <v>5988</v>
      </c>
    </row>
    <row r="431" spans="1:33" x14ac:dyDescent="0.3">
      <c r="A431" s="3">
        <v>563</v>
      </c>
      <c r="B431" s="3" t="s">
        <v>3157</v>
      </c>
      <c r="C431" t="s">
        <v>3398</v>
      </c>
      <c r="D431" t="s">
        <v>3750</v>
      </c>
      <c r="F431" t="s">
        <v>4045</v>
      </c>
      <c r="G431" s="1"/>
      <c r="H431">
        <v>2013</v>
      </c>
      <c r="I431" t="s">
        <v>2833</v>
      </c>
      <c r="J431" t="s">
        <v>2894</v>
      </c>
      <c r="K431">
        <v>567</v>
      </c>
      <c r="L431">
        <v>583</v>
      </c>
      <c r="M431" t="s">
        <v>4556</v>
      </c>
      <c r="N431" t="s">
        <v>4774</v>
      </c>
      <c r="O431" t="s">
        <v>2830</v>
      </c>
      <c r="P431" t="s">
        <v>5208</v>
      </c>
      <c r="R431" t="s">
        <v>5552</v>
      </c>
      <c r="S431" t="s">
        <v>5867</v>
      </c>
      <c r="AB431" s="1"/>
      <c r="AE431" t="s">
        <v>5962</v>
      </c>
      <c r="AF431" t="s">
        <v>5981</v>
      </c>
      <c r="AG431" t="s">
        <v>5988</v>
      </c>
    </row>
    <row r="432" spans="1:33" x14ac:dyDescent="0.3">
      <c r="A432" s="4">
        <v>564</v>
      </c>
      <c r="B432" s="6" t="s">
        <v>3157</v>
      </c>
      <c r="C432" t="s">
        <v>3399</v>
      </c>
      <c r="D432" t="s">
        <v>3751</v>
      </c>
      <c r="F432" t="s">
        <v>4046</v>
      </c>
      <c r="G432" s="1"/>
      <c r="H432">
        <v>2012</v>
      </c>
      <c r="I432" t="s">
        <v>2830</v>
      </c>
      <c r="J432" t="s">
        <v>2830</v>
      </c>
      <c r="K432">
        <v>527</v>
      </c>
      <c r="L432">
        <v>542</v>
      </c>
      <c r="M432" t="s">
        <v>4557</v>
      </c>
      <c r="N432" t="s">
        <v>2830</v>
      </c>
      <c r="O432" t="s">
        <v>4998</v>
      </c>
      <c r="P432" t="s">
        <v>2830</v>
      </c>
      <c r="R432" t="s">
        <v>5553</v>
      </c>
      <c r="S432" t="s">
        <v>2830</v>
      </c>
      <c r="AB432" s="1"/>
      <c r="AE432" t="s">
        <v>2830</v>
      </c>
      <c r="AF432" t="s">
        <v>5982</v>
      </c>
      <c r="AG432" t="s">
        <v>5988</v>
      </c>
    </row>
    <row r="433" spans="1:33" x14ac:dyDescent="0.3">
      <c r="A433" s="4">
        <v>566</v>
      </c>
      <c r="B433" s="5" t="s">
        <v>3157</v>
      </c>
      <c r="C433" t="s">
        <v>3401</v>
      </c>
      <c r="D433" t="s">
        <v>3753</v>
      </c>
      <c r="F433" t="s">
        <v>4048</v>
      </c>
      <c r="G433" s="1"/>
      <c r="H433">
        <v>2012</v>
      </c>
      <c r="I433" t="s">
        <v>2868</v>
      </c>
      <c r="J433" t="s">
        <v>2830</v>
      </c>
      <c r="K433">
        <v>2443</v>
      </c>
      <c r="L433">
        <v>2468</v>
      </c>
      <c r="M433" t="s">
        <v>4559</v>
      </c>
      <c r="N433" t="s">
        <v>2830</v>
      </c>
      <c r="O433" t="s">
        <v>5000</v>
      </c>
      <c r="P433" t="s">
        <v>2830</v>
      </c>
      <c r="R433" t="s">
        <v>5555</v>
      </c>
      <c r="S433" t="s">
        <v>2830</v>
      </c>
      <c r="AB433" s="1"/>
      <c r="AE433" t="s">
        <v>2830</v>
      </c>
      <c r="AF433" t="s">
        <v>5982</v>
      </c>
      <c r="AG433" t="s">
        <v>5988</v>
      </c>
    </row>
    <row r="434" spans="1:33" x14ac:dyDescent="0.3">
      <c r="A434" s="3">
        <v>569</v>
      </c>
      <c r="B434" s="14" t="s">
        <v>3157</v>
      </c>
      <c r="C434" t="s">
        <v>3402</v>
      </c>
      <c r="D434" t="s">
        <v>3756</v>
      </c>
      <c r="F434" t="s">
        <v>3864</v>
      </c>
      <c r="G434" s="1"/>
      <c r="H434">
        <v>2012</v>
      </c>
      <c r="I434" t="s">
        <v>4226</v>
      </c>
      <c r="J434" t="s">
        <v>2830</v>
      </c>
      <c r="K434">
        <v>424</v>
      </c>
      <c r="L434">
        <v>433</v>
      </c>
      <c r="M434" t="s">
        <v>4562</v>
      </c>
      <c r="N434" t="s">
        <v>4677</v>
      </c>
      <c r="O434" t="s">
        <v>5003</v>
      </c>
      <c r="P434" t="s">
        <v>5209</v>
      </c>
      <c r="R434" t="s">
        <v>5558</v>
      </c>
      <c r="S434" t="s">
        <v>5870</v>
      </c>
      <c r="AB434" s="1"/>
      <c r="AE434" t="s">
        <v>2830</v>
      </c>
      <c r="AF434" t="s">
        <v>5982</v>
      </c>
      <c r="AG434" t="s">
        <v>5988</v>
      </c>
    </row>
    <row r="435" spans="1:33" x14ac:dyDescent="0.3">
      <c r="A435" s="4">
        <v>570</v>
      </c>
      <c r="B435" s="5" t="s">
        <v>3157</v>
      </c>
      <c r="C435" t="s">
        <v>3403</v>
      </c>
      <c r="D435" t="s">
        <v>3757</v>
      </c>
      <c r="F435" t="s">
        <v>4050</v>
      </c>
      <c r="G435" s="1"/>
      <c r="H435">
        <v>2012</v>
      </c>
      <c r="I435" t="s">
        <v>2956</v>
      </c>
      <c r="J435" t="s">
        <v>2891</v>
      </c>
      <c r="M435" t="s">
        <v>4563</v>
      </c>
      <c r="N435" t="s">
        <v>4776</v>
      </c>
      <c r="O435" t="s">
        <v>2830</v>
      </c>
      <c r="P435" t="s">
        <v>5210</v>
      </c>
      <c r="R435" t="s">
        <v>5559</v>
      </c>
      <c r="S435" t="s">
        <v>5871</v>
      </c>
      <c r="AB435" s="1"/>
      <c r="AE435" t="s">
        <v>2830</v>
      </c>
      <c r="AF435" t="s">
        <v>5982</v>
      </c>
      <c r="AG435" t="s">
        <v>5988</v>
      </c>
    </row>
    <row r="436" spans="1:33" x14ac:dyDescent="0.3">
      <c r="A436" s="3">
        <v>571</v>
      </c>
      <c r="B436" s="14" t="s">
        <v>3157</v>
      </c>
      <c r="C436" t="s">
        <v>3404</v>
      </c>
      <c r="D436" t="s">
        <v>3758</v>
      </c>
      <c r="F436" t="s">
        <v>4051</v>
      </c>
      <c r="G436" s="1"/>
      <c r="H436">
        <v>2012</v>
      </c>
      <c r="I436" t="s">
        <v>2830</v>
      </c>
      <c r="J436" t="s">
        <v>2830</v>
      </c>
      <c r="K436">
        <v>307</v>
      </c>
      <c r="L436">
        <v>320</v>
      </c>
      <c r="M436" t="s">
        <v>4564</v>
      </c>
      <c r="N436" t="s">
        <v>2830</v>
      </c>
      <c r="O436" t="s">
        <v>5004</v>
      </c>
      <c r="P436" t="s">
        <v>2830</v>
      </c>
      <c r="R436" t="s">
        <v>5560</v>
      </c>
      <c r="S436" t="s">
        <v>2830</v>
      </c>
      <c r="AB436" s="1"/>
      <c r="AE436" t="s">
        <v>5935</v>
      </c>
      <c r="AF436" t="s">
        <v>5982</v>
      </c>
      <c r="AG436" t="s">
        <v>5988</v>
      </c>
    </row>
    <row r="437" spans="1:33" x14ac:dyDescent="0.3">
      <c r="A437" s="4">
        <v>572</v>
      </c>
      <c r="B437" s="5" t="s">
        <v>3157</v>
      </c>
      <c r="C437" t="s">
        <v>3405</v>
      </c>
      <c r="D437" t="s">
        <v>3759</v>
      </c>
      <c r="F437" t="s">
        <v>3886</v>
      </c>
      <c r="G437" s="1"/>
      <c r="H437">
        <v>2012</v>
      </c>
      <c r="I437" t="s">
        <v>2876</v>
      </c>
      <c r="J437" t="s">
        <v>2830</v>
      </c>
      <c r="K437">
        <v>1052</v>
      </c>
      <c r="L437">
        <v>1056</v>
      </c>
      <c r="M437" t="s">
        <v>4565</v>
      </c>
      <c r="N437" t="s">
        <v>4695</v>
      </c>
      <c r="O437" t="s">
        <v>2830</v>
      </c>
      <c r="P437" t="s">
        <v>5211</v>
      </c>
      <c r="R437" t="s">
        <v>5561</v>
      </c>
      <c r="S437" t="s">
        <v>5872</v>
      </c>
      <c r="AB437" s="1"/>
      <c r="AE437" t="s">
        <v>5899</v>
      </c>
      <c r="AF437" t="s">
        <v>5982</v>
      </c>
      <c r="AG437" t="s">
        <v>5988</v>
      </c>
    </row>
    <row r="438" spans="1:33" x14ac:dyDescent="0.3">
      <c r="A438" s="3">
        <v>669</v>
      </c>
      <c r="B438" s="14" t="s">
        <v>5992</v>
      </c>
      <c r="C438" t="s">
        <v>5994</v>
      </c>
      <c r="D438" t="s">
        <v>6141</v>
      </c>
      <c r="E438" t="s">
        <v>6412</v>
      </c>
      <c r="F438" t="s">
        <v>6645</v>
      </c>
      <c r="G438" s="1"/>
      <c r="H438">
        <v>2022</v>
      </c>
      <c r="K438">
        <v>3064</v>
      </c>
      <c r="L438">
        <v>3069</v>
      </c>
      <c r="M438" t="s">
        <v>6884</v>
      </c>
      <c r="N438" t="s">
        <v>7192</v>
      </c>
      <c r="O438" t="s">
        <v>2830</v>
      </c>
      <c r="P438" t="s">
        <v>7103</v>
      </c>
      <c r="R438" t="str">
        <f>HYPERLINK("http://dx.doi.org/10.1016/j.ifacol.2022.10.199","http://dx.doi.org/10.1016/j.ifacol.2022.10.199")</f>
        <v>http://dx.doi.org/10.1016/j.ifacol.2022.10.199</v>
      </c>
      <c r="S438" t="s">
        <v>7394</v>
      </c>
      <c r="AB438" s="1"/>
      <c r="AE438" t="s">
        <v>7614</v>
      </c>
      <c r="AF438" t="s">
        <v>7607</v>
      </c>
      <c r="AG438" t="s">
        <v>5988</v>
      </c>
    </row>
    <row r="439" spans="1:33" x14ac:dyDescent="0.3">
      <c r="A439" s="3">
        <v>671</v>
      </c>
      <c r="B439" s="3" t="s">
        <v>5992</v>
      </c>
      <c r="C439" t="s">
        <v>5995</v>
      </c>
      <c r="D439" t="s">
        <v>6143</v>
      </c>
      <c r="E439" t="s">
        <v>6414</v>
      </c>
      <c r="F439" t="s">
        <v>6647</v>
      </c>
      <c r="G439" s="1"/>
      <c r="H439">
        <v>2021</v>
      </c>
      <c r="K439">
        <v>1448</v>
      </c>
      <c r="L439">
        <v>1460</v>
      </c>
      <c r="M439" t="s">
        <v>6885</v>
      </c>
      <c r="N439" t="s">
        <v>7194</v>
      </c>
      <c r="O439" t="s">
        <v>7327</v>
      </c>
      <c r="P439" t="s">
        <v>7104</v>
      </c>
      <c r="R439" t="str">
        <f>HYPERLINK("http://dx.doi.org/10.1109/ICSE43902.2021.00130","http://dx.doi.org/10.1109/ICSE43902.2021.00130")</f>
        <v>http://dx.doi.org/10.1109/ICSE43902.2021.00130</v>
      </c>
      <c r="S439" t="s">
        <v>7395</v>
      </c>
      <c r="AB439" s="1"/>
      <c r="AE439" t="s">
        <v>7612</v>
      </c>
      <c r="AF439" t="s">
        <v>7607</v>
      </c>
      <c r="AG439" t="s">
        <v>5988</v>
      </c>
    </row>
    <row r="440" spans="1:33" x14ac:dyDescent="0.3">
      <c r="A440" s="3">
        <v>675</v>
      </c>
      <c r="B440" s="14" t="s">
        <v>5992</v>
      </c>
      <c r="C440" t="s">
        <v>5997</v>
      </c>
      <c r="D440" t="s">
        <v>6147</v>
      </c>
      <c r="E440" t="s">
        <v>6418</v>
      </c>
      <c r="F440" t="s">
        <v>6651</v>
      </c>
      <c r="G440" s="1"/>
      <c r="H440">
        <v>2019</v>
      </c>
      <c r="K440" t="s">
        <v>2830</v>
      </c>
      <c r="L440" t="s">
        <v>2830</v>
      </c>
      <c r="M440" t="s">
        <v>6888</v>
      </c>
      <c r="N440" t="s">
        <v>2830</v>
      </c>
      <c r="O440" t="s">
        <v>2830</v>
      </c>
      <c r="P440" t="s">
        <v>7105</v>
      </c>
      <c r="R440" t="str">
        <f>HYPERLINK("http://dx.doi.org/10.3390/jmmp3040097","http://dx.doi.org/10.3390/jmmp3040097")</f>
        <v>http://dx.doi.org/10.3390/jmmp3040097</v>
      </c>
      <c r="S440" t="s">
        <v>7399</v>
      </c>
      <c r="AB440" s="1"/>
      <c r="AE440" t="s">
        <v>5895</v>
      </c>
      <c r="AF440" t="s">
        <v>5981</v>
      </c>
      <c r="AG440" t="s">
        <v>5988</v>
      </c>
    </row>
    <row r="441" spans="1:33" x14ac:dyDescent="0.3">
      <c r="A441" s="3">
        <v>683</v>
      </c>
      <c r="B441" s="3" t="s">
        <v>5992</v>
      </c>
      <c r="C441" t="s">
        <v>5998</v>
      </c>
      <c r="D441" t="s">
        <v>6155</v>
      </c>
      <c r="E441" t="s">
        <v>6425</v>
      </c>
      <c r="F441" t="s">
        <v>6659</v>
      </c>
      <c r="G441" s="1"/>
      <c r="H441">
        <v>2017</v>
      </c>
      <c r="K441">
        <v>174</v>
      </c>
      <c r="L441">
        <v>179</v>
      </c>
      <c r="M441" t="s">
        <v>6894</v>
      </c>
      <c r="N441" t="s">
        <v>7200</v>
      </c>
      <c r="O441" t="s">
        <v>2830</v>
      </c>
      <c r="P441" t="s">
        <v>7106</v>
      </c>
      <c r="R441" t="str">
        <f>HYPERLINK("http://dx.doi.org/10.1080/10903127.2016.1241327","http://dx.doi.org/10.1080/10903127.2016.1241327")</f>
        <v>http://dx.doi.org/10.1080/10903127.2016.1241327</v>
      </c>
      <c r="S441" t="s">
        <v>7407</v>
      </c>
      <c r="AB441" s="1"/>
      <c r="AE441" t="s">
        <v>7620</v>
      </c>
      <c r="AF441" t="s">
        <v>5981</v>
      </c>
      <c r="AG441" t="s">
        <v>5988</v>
      </c>
    </row>
    <row r="442" spans="1:33" x14ac:dyDescent="0.3">
      <c r="A442" s="4">
        <v>688</v>
      </c>
      <c r="B442" s="6" t="s">
        <v>5992</v>
      </c>
      <c r="C442" t="s">
        <v>6001</v>
      </c>
      <c r="D442" t="s">
        <v>6160</v>
      </c>
      <c r="E442" t="s">
        <v>2830</v>
      </c>
      <c r="F442" t="s">
        <v>6663</v>
      </c>
      <c r="G442" s="1"/>
      <c r="H442">
        <v>2018</v>
      </c>
      <c r="K442" t="s">
        <v>2830</v>
      </c>
      <c r="L442" t="s">
        <v>2830</v>
      </c>
      <c r="M442" t="s">
        <v>6898</v>
      </c>
      <c r="N442" t="s">
        <v>7202</v>
      </c>
      <c r="O442" t="s">
        <v>7332</v>
      </c>
      <c r="P442" t="s">
        <v>7108</v>
      </c>
      <c r="R442" t="str">
        <f>HYPERLINK("http://dx.doi.org/10.1117/12.2502675","http://dx.doi.org/10.1117/12.2502675")</f>
        <v>http://dx.doi.org/10.1117/12.2502675</v>
      </c>
      <c r="S442" t="s">
        <v>7412</v>
      </c>
      <c r="AB442" s="1"/>
      <c r="AE442" t="s">
        <v>7622</v>
      </c>
      <c r="AF442" t="s">
        <v>7607</v>
      </c>
      <c r="AG442" t="s">
        <v>5988</v>
      </c>
    </row>
    <row r="443" spans="1:33" x14ac:dyDescent="0.3">
      <c r="A443" s="3">
        <v>689</v>
      </c>
      <c r="B443" s="3" t="s">
        <v>5992</v>
      </c>
      <c r="C443" t="s">
        <v>6002</v>
      </c>
      <c r="D443" t="s">
        <v>6161</v>
      </c>
      <c r="E443" t="s">
        <v>6430</v>
      </c>
      <c r="F443" t="s">
        <v>6664</v>
      </c>
      <c r="G443" s="1"/>
      <c r="H443">
        <v>2021</v>
      </c>
      <c r="K443">
        <v>222</v>
      </c>
      <c r="L443">
        <v>235</v>
      </c>
      <c r="M443" t="s">
        <v>6899</v>
      </c>
      <c r="N443" t="s">
        <v>7195</v>
      </c>
      <c r="O443" t="s">
        <v>7333</v>
      </c>
      <c r="P443" t="s">
        <v>7109</v>
      </c>
      <c r="R443" t="str">
        <f>HYPERLINK("http://dx.doi.org/10.1007/978-3-030-82153-1_19","http://dx.doi.org/10.1007/978-3-030-82153-1_19")</f>
        <v>http://dx.doi.org/10.1007/978-3-030-82153-1_19</v>
      </c>
      <c r="S443" t="s">
        <v>7413</v>
      </c>
      <c r="AB443" s="1"/>
      <c r="AE443" t="s">
        <v>7615</v>
      </c>
      <c r="AF443" t="s">
        <v>7607</v>
      </c>
      <c r="AG443" t="s">
        <v>5988</v>
      </c>
    </row>
    <row r="444" spans="1:33" x14ac:dyDescent="0.3">
      <c r="A444" s="3">
        <v>691</v>
      </c>
      <c r="B444" s="14" t="s">
        <v>5992</v>
      </c>
      <c r="C444" t="s">
        <v>6003</v>
      </c>
      <c r="D444" t="s">
        <v>6163</v>
      </c>
      <c r="E444" t="s">
        <v>2830</v>
      </c>
      <c r="F444" t="s">
        <v>6666</v>
      </c>
      <c r="G444" s="1"/>
      <c r="H444">
        <v>2022</v>
      </c>
      <c r="K444">
        <v>139</v>
      </c>
      <c r="L444">
        <v>150</v>
      </c>
      <c r="M444" t="s">
        <v>6900</v>
      </c>
      <c r="N444" t="s">
        <v>7195</v>
      </c>
      <c r="O444" t="s">
        <v>7334</v>
      </c>
      <c r="P444" t="s">
        <v>5078</v>
      </c>
      <c r="R444" t="str">
        <f>HYPERLINK("http://dx.doi.org/10.1007/978-3-031-14135-5_11","http://dx.doi.org/10.1007/978-3-031-14135-5_11")</f>
        <v>http://dx.doi.org/10.1007/978-3-031-14135-5_11</v>
      </c>
      <c r="S444" t="s">
        <v>5693</v>
      </c>
      <c r="AB444" s="1"/>
      <c r="AE444" t="s">
        <v>7615</v>
      </c>
      <c r="AF444" t="s">
        <v>7607</v>
      </c>
      <c r="AG444" t="s">
        <v>5988</v>
      </c>
    </row>
    <row r="445" spans="1:33" x14ac:dyDescent="0.3">
      <c r="A445" s="4">
        <v>692</v>
      </c>
      <c r="B445" s="5" t="s">
        <v>5992</v>
      </c>
      <c r="C445" t="s">
        <v>6004</v>
      </c>
      <c r="D445" t="s">
        <v>6164</v>
      </c>
      <c r="E445" t="s">
        <v>6432</v>
      </c>
      <c r="F445" t="s">
        <v>6645</v>
      </c>
      <c r="G445" s="1"/>
      <c r="H445">
        <v>2022</v>
      </c>
      <c r="K445">
        <v>3082</v>
      </c>
      <c r="L445">
        <v>3087</v>
      </c>
      <c r="M445" t="s">
        <v>6901</v>
      </c>
      <c r="N445" t="s">
        <v>7192</v>
      </c>
      <c r="O445" t="s">
        <v>2830</v>
      </c>
      <c r="P445" t="s">
        <v>7110</v>
      </c>
      <c r="R445" t="str">
        <f>HYPERLINK("http://dx.doi.org/10.1016/j.ifacol.2022.10.202","http://dx.doi.org/10.1016/j.ifacol.2022.10.202")</f>
        <v>http://dx.doi.org/10.1016/j.ifacol.2022.10.202</v>
      </c>
      <c r="S445" t="s">
        <v>7415</v>
      </c>
      <c r="AB445" s="1"/>
      <c r="AE445" t="s">
        <v>7614</v>
      </c>
      <c r="AF445" t="s">
        <v>7607</v>
      </c>
      <c r="AG445" t="s">
        <v>5988</v>
      </c>
    </row>
    <row r="446" spans="1:33" x14ac:dyDescent="0.3">
      <c r="A446" s="3">
        <v>693</v>
      </c>
      <c r="B446" s="14" t="s">
        <v>5992</v>
      </c>
      <c r="C446" t="s">
        <v>6005</v>
      </c>
      <c r="D446" t="s">
        <v>6165</v>
      </c>
      <c r="E446" t="s">
        <v>6433</v>
      </c>
      <c r="F446" t="s">
        <v>6667</v>
      </c>
      <c r="G446" s="1"/>
      <c r="H446">
        <v>2014</v>
      </c>
      <c r="K446">
        <v>697</v>
      </c>
      <c r="L446">
        <v>708</v>
      </c>
      <c r="M446" t="s">
        <v>6902</v>
      </c>
      <c r="N446" t="s">
        <v>7195</v>
      </c>
      <c r="O446" t="s">
        <v>7335</v>
      </c>
      <c r="P446" t="s">
        <v>2830</v>
      </c>
      <c r="R446" t="s">
        <v>2830</v>
      </c>
      <c r="S446" t="s">
        <v>7416</v>
      </c>
      <c r="AB446" s="1"/>
      <c r="AE446" t="s">
        <v>7623</v>
      </c>
      <c r="AF446" t="s">
        <v>7607</v>
      </c>
      <c r="AG446" t="s">
        <v>5988</v>
      </c>
    </row>
    <row r="447" spans="1:33" x14ac:dyDescent="0.3">
      <c r="A447" s="4">
        <v>696</v>
      </c>
      <c r="B447" s="5" t="s">
        <v>5992</v>
      </c>
      <c r="C447" t="s">
        <v>6006</v>
      </c>
      <c r="D447" t="s">
        <v>6167</v>
      </c>
      <c r="E447" t="s">
        <v>6435</v>
      </c>
      <c r="F447" t="s">
        <v>6669</v>
      </c>
      <c r="G447" s="1"/>
      <c r="H447">
        <v>2022</v>
      </c>
      <c r="K447">
        <v>318</v>
      </c>
      <c r="L447">
        <v>328</v>
      </c>
      <c r="M447" t="s">
        <v>6905</v>
      </c>
      <c r="N447" t="s">
        <v>7195</v>
      </c>
      <c r="O447" t="s">
        <v>7336</v>
      </c>
      <c r="P447" t="s">
        <v>7111</v>
      </c>
      <c r="R447" t="str">
        <f>HYPERLINK("http://dx.doi.org/10.1007/978-3-030-97774-0_29","http://dx.doi.org/10.1007/978-3-030-97774-0_29")</f>
        <v>http://dx.doi.org/10.1007/978-3-030-97774-0_29</v>
      </c>
      <c r="S447" t="s">
        <v>7418</v>
      </c>
      <c r="AB447" s="1"/>
      <c r="AE447" t="s">
        <v>7615</v>
      </c>
      <c r="AF447" t="s">
        <v>7607</v>
      </c>
      <c r="AG447" t="s">
        <v>5988</v>
      </c>
    </row>
    <row r="448" spans="1:33" x14ac:dyDescent="0.3">
      <c r="A448" s="3">
        <v>697</v>
      </c>
      <c r="B448" s="14" t="s">
        <v>5992</v>
      </c>
      <c r="C448" t="s">
        <v>6007</v>
      </c>
      <c r="D448" t="s">
        <v>6168</v>
      </c>
      <c r="E448" t="s">
        <v>2830</v>
      </c>
      <c r="F448" t="s">
        <v>6670</v>
      </c>
      <c r="G448" s="1"/>
      <c r="H448">
        <v>2022</v>
      </c>
      <c r="K448">
        <v>383</v>
      </c>
      <c r="L448">
        <v>391</v>
      </c>
      <c r="M448" t="s">
        <v>6906</v>
      </c>
      <c r="N448" t="s">
        <v>7204</v>
      </c>
      <c r="O448" t="s">
        <v>7337</v>
      </c>
      <c r="P448" t="s">
        <v>5080</v>
      </c>
      <c r="R448" t="str">
        <f>HYPERLINK("http://dx.doi.org/10.1007/978-3-031-14343-4_36","http://dx.doi.org/10.1007/978-3-031-14343-4_36")</f>
        <v>http://dx.doi.org/10.1007/978-3-031-14343-4_36</v>
      </c>
      <c r="S448" t="s">
        <v>7419</v>
      </c>
      <c r="AB448" s="1"/>
      <c r="AE448" t="s">
        <v>7615</v>
      </c>
      <c r="AF448" t="s">
        <v>7607</v>
      </c>
      <c r="AG448" t="s">
        <v>5988</v>
      </c>
    </row>
    <row r="449" spans="1:33" x14ac:dyDescent="0.3">
      <c r="A449" s="3">
        <v>703</v>
      </c>
      <c r="B449" s="3" t="s">
        <v>5992</v>
      </c>
      <c r="C449" t="s">
        <v>6008</v>
      </c>
      <c r="D449" t="s">
        <v>6174</v>
      </c>
      <c r="E449" t="s">
        <v>6440</v>
      </c>
      <c r="F449" t="s">
        <v>6675</v>
      </c>
      <c r="G449" s="1"/>
      <c r="H449">
        <v>2018</v>
      </c>
      <c r="K449">
        <v>567</v>
      </c>
      <c r="L449">
        <v>576</v>
      </c>
      <c r="M449" t="s">
        <v>6910</v>
      </c>
      <c r="N449" t="s">
        <v>7197</v>
      </c>
      <c r="O449" t="s">
        <v>7338</v>
      </c>
      <c r="P449" t="s">
        <v>7112</v>
      </c>
      <c r="R449" t="str">
        <f>HYPERLINK("http://dx.doi.org/10.1007/978-3-319-67180-2_55","http://dx.doi.org/10.1007/978-3-319-67180-2_55")</f>
        <v>http://dx.doi.org/10.1007/978-3-319-67180-2_55</v>
      </c>
      <c r="S449" t="s">
        <v>7423</v>
      </c>
      <c r="AB449" s="1"/>
      <c r="AE449" t="s">
        <v>7615</v>
      </c>
      <c r="AF449" t="s">
        <v>7607</v>
      </c>
      <c r="AG449" t="s">
        <v>5988</v>
      </c>
    </row>
    <row r="450" spans="1:33" x14ac:dyDescent="0.3">
      <c r="A450" s="4">
        <v>704</v>
      </c>
      <c r="B450" s="6" t="s">
        <v>5992</v>
      </c>
      <c r="C450" t="s">
        <v>6009</v>
      </c>
      <c r="D450" t="s">
        <v>6168</v>
      </c>
      <c r="E450" t="s">
        <v>2830</v>
      </c>
      <c r="F450" t="s">
        <v>6670</v>
      </c>
      <c r="G450" s="1"/>
      <c r="H450">
        <v>2022</v>
      </c>
      <c r="K450">
        <v>424</v>
      </c>
      <c r="L450">
        <v>431</v>
      </c>
      <c r="M450" t="s">
        <v>6911</v>
      </c>
      <c r="N450" t="s">
        <v>7204</v>
      </c>
      <c r="O450" t="s">
        <v>7337</v>
      </c>
      <c r="P450" t="s">
        <v>5079</v>
      </c>
      <c r="R450" t="str">
        <f>HYPERLINK("http://dx.doi.org/10.1007/978-3-031-14343-4_40","http://dx.doi.org/10.1007/978-3-031-14343-4_40")</f>
        <v>http://dx.doi.org/10.1007/978-3-031-14343-4_40</v>
      </c>
      <c r="S450" t="s">
        <v>7424</v>
      </c>
      <c r="AB450" s="1"/>
      <c r="AE450" t="s">
        <v>7615</v>
      </c>
      <c r="AF450" t="s">
        <v>7607</v>
      </c>
      <c r="AG450" t="s">
        <v>5988</v>
      </c>
    </row>
    <row r="451" spans="1:33" x14ac:dyDescent="0.3">
      <c r="A451" s="3">
        <v>707</v>
      </c>
      <c r="B451" s="3" t="s">
        <v>5992</v>
      </c>
      <c r="C451" t="s">
        <v>6010</v>
      </c>
      <c r="D451" t="s">
        <v>6177</v>
      </c>
      <c r="E451" t="s">
        <v>6443</v>
      </c>
      <c r="F451" t="s">
        <v>6677</v>
      </c>
      <c r="G451" s="1"/>
      <c r="H451">
        <v>2019</v>
      </c>
      <c r="K451">
        <v>47</v>
      </c>
      <c r="L451">
        <v>54</v>
      </c>
      <c r="M451" t="s">
        <v>6914</v>
      </c>
      <c r="N451" t="s">
        <v>7208</v>
      </c>
      <c r="O451" t="s">
        <v>2830</v>
      </c>
      <c r="P451" t="s">
        <v>7113</v>
      </c>
      <c r="R451" t="str">
        <f>HYPERLINK("http://dx.doi.org/10.1016/j.jlp.2018.08.010","http://dx.doi.org/10.1016/j.jlp.2018.08.010")</f>
        <v>http://dx.doi.org/10.1016/j.jlp.2018.08.010</v>
      </c>
      <c r="S451" t="s">
        <v>7426</v>
      </c>
      <c r="AB451" s="1"/>
      <c r="AE451" t="s">
        <v>7625</v>
      </c>
      <c r="AF451" t="s">
        <v>5981</v>
      </c>
      <c r="AG451" t="s">
        <v>5988</v>
      </c>
    </row>
    <row r="452" spans="1:33" x14ac:dyDescent="0.3">
      <c r="A452" s="4">
        <v>708</v>
      </c>
      <c r="B452" s="6" t="s">
        <v>5992</v>
      </c>
      <c r="C452" t="s">
        <v>6011</v>
      </c>
      <c r="D452" t="s">
        <v>6178</v>
      </c>
      <c r="E452" t="s">
        <v>6444</v>
      </c>
      <c r="F452" t="s">
        <v>6645</v>
      </c>
      <c r="G452" s="1"/>
      <c r="H452">
        <v>2019</v>
      </c>
      <c r="K452">
        <v>1204</v>
      </c>
      <c r="L452">
        <v>1209</v>
      </c>
      <c r="M452" t="s">
        <v>6915</v>
      </c>
      <c r="N452" t="s">
        <v>7192</v>
      </c>
      <c r="O452" t="s">
        <v>2830</v>
      </c>
      <c r="P452" t="s">
        <v>7114</v>
      </c>
      <c r="R452" t="str">
        <f>HYPERLINK("http://dx.doi.org/10.1016/j.ifacol.2019.11.362","http://dx.doi.org/10.1016/j.ifacol.2019.11.362")</f>
        <v>http://dx.doi.org/10.1016/j.ifacol.2019.11.362</v>
      </c>
      <c r="S452" t="s">
        <v>7427</v>
      </c>
      <c r="AB452" s="1"/>
      <c r="AE452" t="s">
        <v>7614</v>
      </c>
      <c r="AF452" t="s">
        <v>7607</v>
      </c>
      <c r="AG452" t="s">
        <v>5988</v>
      </c>
    </row>
    <row r="453" spans="1:33" x14ac:dyDescent="0.3">
      <c r="A453" s="4">
        <v>710</v>
      </c>
      <c r="B453" s="5" t="s">
        <v>5992</v>
      </c>
      <c r="C453" t="s">
        <v>6012</v>
      </c>
      <c r="D453" t="s">
        <v>6180</v>
      </c>
      <c r="E453" t="s">
        <v>6446</v>
      </c>
      <c r="F453" t="s">
        <v>6679</v>
      </c>
      <c r="G453" s="1"/>
      <c r="H453">
        <v>2020</v>
      </c>
      <c r="K453">
        <v>142</v>
      </c>
      <c r="L453">
        <v>150</v>
      </c>
      <c r="M453" t="s">
        <v>6917</v>
      </c>
      <c r="N453" t="s">
        <v>2830</v>
      </c>
      <c r="O453" t="s">
        <v>7339</v>
      </c>
      <c r="P453" t="s">
        <v>7115</v>
      </c>
      <c r="R453" t="str">
        <f>HYPERLINK("http://dx.doi.org/10.1109/ICWS49710.2020.00026","http://dx.doi.org/10.1109/ICWS49710.2020.00026")</f>
        <v>http://dx.doi.org/10.1109/ICWS49710.2020.00026</v>
      </c>
      <c r="S453" t="s">
        <v>2830</v>
      </c>
      <c r="AB453" s="1"/>
      <c r="AE453" t="s">
        <v>7612</v>
      </c>
      <c r="AF453" t="s">
        <v>7607</v>
      </c>
      <c r="AG453" t="s">
        <v>5988</v>
      </c>
    </row>
    <row r="454" spans="1:33" x14ac:dyDescent="0.3">
      <c r="A454" s="3">
        <v>715</v>
      </c>
      <c r="B454" s="14" t="s">
        <v>5992</v>
      </c>
      <c r="C454" t="s">
        <v>6014</v>
      </c>
      <c r="D454" t="s">
        <v>6185</v>
      </c>
      <c r="E454" t="s">
        <v>6451</v>
      </c>
      <c r="F454" t="s">
        <v>6684</v>
      </c>
      <c r="G454" s="1"/>
      <c r="H454">
        <v>2014</v>
      </c>
      <c r="K454">
        <v>83</v>
      </c>
      <c r="L454">
        <v>92</v>
      </c>
      <c r="M454" t="s">
        <v>1150</v>
      </c>
      <c r="N454" t="s">
        <v>7212</v>
      </c>
      <c r="O454" t="s">
        <v>1151</v>
      </c>
      <c r="P454" t="s">
        <v>2830</v>
      </c>
      <c r="R454" t="s">
        <v>2830</v>
      </c>
      <c r="S454" t="s">
        <v>7431</v>
      </c>
      <c r="AB454" s="1"/>
      <c r="AE454" t="s">
        <v>43</v>
      </c>
      <c r="AF454" t="s">
        <v>7607</v>
      </c>
      <c r="AG454" t="s">
        <v>5988</v>
      </c>
    </row>
    <row r="455" spans="1:33" x14ac:dyDescent="0.3">
      <c r="A455" s="3">
        <v>717</v>
      </c>
      <c r="B455" s="3" t="s">
        <v>5992</v>
      </c>
      <c r="C455" t="s">
        <v>6015</v>
      </c>
      <c r="D455" t="s">
        <v>6187</v>
      </c>
      <c r="E455" t="s">
        <v>6453</v>
      </c>
      <c r="F455" t="s">
        <v>6686</v>
      </c>
      <c r="G455" s="1"/>
      <c r="H455">
        <v>2022</v>
      </c>
      <c r="K455">
        <v>65</v>
      </c>
      <c r="L455">
        <v>72</v>
      </c>
      <c r="M455" t="s">
        <v>6921</v>
      </c>
      <c r="N455" t="s">
        <v>7214</v>
      </c>
      <c r="O455" t="s">
        <v>7340</v>
      </c>
      <c r="P455" t="s">
        <v>7116</v>
      </c>
      <c r="R455" t="str">
        <f>HYPERLINK("http://dx.doi.org/10.1007/978-3-030-93639-6_6","http://dx.doi.org/10.1007/978-3-030-93639-6_6")</f>
        <v>http://dx.doi.org/10.1007/978-3-030-93639-6_6</v>
      </c>
      <c r="S455" t="s">
        <v>7432</v>
      </c>
      <c r="AB455" s="1"/>
      <c r="AE455" t="s">
        <v>7629</v>
      </c>
      <c r="AF455" t="s">
        <v>7607</v>
      </c>
      <c r="AG455" t="s">
        <v>5988</v>
      </c>
    </row>
    <row r="456" spans="1:33" x14ac:dyDescent="0.3">
      <c r="A456" s="4">
        <v>720</v>
      </c>
      <c r="B456" s="6" t="s">
        <v>5992</v>
      </c>
      <c r="C456" t="s">
        <v>6018</v>
      </c>
      <c r="D456" t="s">
        <v>6190</v>
      </c>
      <c r="E456" t="s">
        <v>6456</v>
      </c>
      <c r="F456" t="s">
        <v>6689</v>
      </c>
      <c r="G456" s="1"/>
      <c r="H456">
        <v>2016</v>
      </c>
      <c r="K456" t="s">
        <v>2830</v>
      </c>
      <c r="L456" t="s">
        <v>2830</v>
      </c>
      <c r="M456" t="s">
        <v>6923</v>
      </c>
      <c r="N456" t="s">
        <v>7216</v>
      </c>
      <c r="O456" t="s">
        <v>2830</v>
      </c>
      <c r="P456" t="s">
        <v>7117</v>
      </c>
      <c r="R456" t="str">
        <f>HYPERLINK("http://dx.doi.org/10.1051/matecconf/20166810006","http://dx.doi.org/10.1051/matecconf/20166810006")</f>
        <v>http://dx.doi.org/10.1051/matecconf/20166810006</v>
      </c>
      <c r="S456" t="s">
        <v>2830</v>
      </c>
      <c r="AB456" s="1"/>
      <c r="AE456" t="s">
        <v>7630</v>
      </c>
      <c r="AF456" t="s">
        <v>7607</v>
      </c>
      <c r="AG456" t="s">
        <v>5988</v>
      </c>
    </row>
    <row r="457" spans="1:33" x14ac:dyDescent="0.3">
      <c r="A457" s="3">
        <v>731</v>
      </c>
      <c r="B457" s="14" t="s">
        <v>5992</v>
      </c>
      <c r="C457" t="s">
        <v>6023</v>
      </c>
      <c r="D457" t="s">
        <v>6201</v>
      </c>
      <c r="E457" t="s">
        <v>2830</v>
      </c>
      <c r="F457" t="s">
        <v>6700</v>
      </c>
      <c r="G457" s="1"/>
      <c r="H457">
        <v>2022</v>
      </c>
      <c r="K457">
        <v>44</v>
      </c>
      <c r="L457">
        <v>59</v>
      </c>
      <c r="M457" t="s">
        <v>6932</v>
      </c>
      <c r="N457" t="s">
        <v>2830</v>
      </c>
      <c r="O457" t="s">
        <v>7346</v>
      </c>
      <c r="P457" t="s">
        <v>7119</v>
      </c>
      <c r="R457" t="str">
        <f>HYPERLINK("http://dx.doi.org/10.1109/EuroSP53844.2022.00011","http://dx.doi.org/10.1109/EuroSP53844.2022.00011")</f>
        <v>http://dx.doi.org/10.1109/EuroSP53844.2022.00011</v>
      </c>
      <c r="S457" t="s">
        <v>7442</v>
      </c>
      <c r="AB457" s="1"/>
      <c r="AE457" t="s">
        <v>7612</v>
      </c>
      <c r="AF457" t="s">
        <v>7607</v>
      </c>
      <c r="AG457" t="s">
        <v>5988</v>
      </c>
    </row>
    <row r="458" spans="1:33" x14ac:dyDescent="0.3">
      <c r="A458" s="4">
        <v>738</v>
      </c>
      <c r="B458" s="5" t="s">
        <v>5992</v>
      </c>
      <c r="C458" t="s">
        <v>6026</v>
      </c>
      <c r="D458" t="s">
        <v>6207</v>
      </c>
      <c r="E458" t="s">
        <v>6472</v>
      </c>
      <c r="F458" t="s">
        <v>6707</v>
      </c>
      <c r="G458" s="1"/>
      <c r="H458">
        <v>2022</v>
      </c>
      <c r="K458">
        <v>51</v>
      </c>
      <c r="L458">
        <v>62</v>
      </c>
      <c r="M458" t="s">
        <v>6938</v>
      </c>
      <c r="N458" t="s">
        <v>7223</v>
      </c>
      <c r="O458" t="s">
        <v>7347</v>
      </c>
      <c r="P458" t="s">
        <v>7120</v>
      </c>
      <c r="R458" t="str">
        <f>HYPERLINK("http://dx.doi.org/10.5220/0010774900003124","http://dx.doi.org/10.5220/0010774900003124")</f>
        <v>http://dx.doi.org/10.5220/0010774900003124</v>
      </c>
      <c r="S458" t="s">
        <v>7447</v>
      </c>
      <c r="AB458" s="1"/>
      <c r="AE458" t="s">
        <v>7635</v>
      </c>
      <c r="AF458" t="s">
        <v>7607</v>
      </c>
      <c r="AG458" t="s">
        <v>5988</v>
      </c>
    </row>
    <row r="459" spans="1:33" x14ac:dyDescent="0.3">
      <c r="A459" s="4">
        <v>740</v>
      </c>
      <c r="B459" s="6" t="s">
        <v>5992</v>
      </c>
      <c r="C459" t="s">
        <v>6028</v>
      </c>
      <c r="D459" t="s">
        <v>6209</v>
      </c>
      <c r="E459" t="s">
        <v>6474</v>
      </c>
      <c r="F459" t="s">
        <v>6709</v>
      </c>
      <c r="G459" s="1"/>
      <c r="H459">
        <v>2017</v>
      </c>
      <c r="K459">
        <v>90</v>
      </c>
      <c r="L459">
        <v>100</v>
      </c>
      <c r="M459" t="s">
        <v>6940</v>
      </c>
      <c r="N459" t="s">
        <v>7203</v>
      </c>
      <c r="O459" t="s">
        <v>7349</v>
      </c>
      <c r="P459" t="s">
        <v>7121</v>
      </c>
      <c r="R459" t="str">
        <f>HYPERLINK("http://dx.doi.org/10.1109/ISSRE.2017.12","http://dx.doi.org/10.1109/ISSRE.2017.12")</f>
        <v>http://dx.doi.org/10.1109/ISSRE.2017.12</v>
      </c>
      <c r="S459" t="s">
        <v>7449</v>
      </c>
      <c r="AB459" s="1"/>
      <c r="AE459" t="s">
        <v>43</v>
      </c>
      <c r="AF459" t="s">
        <v>7607</v>
      </c>
      <c r="AG459" t="s">
        <v>5988</v>
      </c>
    </row>
    <row r="460" spans="1:33" x14ac:dyDescent="0.3">
      <c r="A460" s="4">
        <v>742</v>
      </c>
      <c r="B460" s="5" t="s">
        <v>5992</v>
      </c>
      <c r="C460" t="s">
        <v>6030</v>
      </c>
      <c r="D460" t="s">
        <v>6211</v>
      </c>
      <c r="E460" t="s">
        <v>6476</v>
      </c>
      <c r="F460" t="s">
        <v>6711</v>
      </c>
      <c r="G460" s="1"/>
      <c r="H460">
        <v>2019</v>
      </c>
      <c r="K460">
        <v>387</v>
      </c>
      <c r="L460">
        <v>396</v>
      </c>
      <c r="M460" t="s">
        <v>6941</v>
      </c>
      <c r="N460" t="s">
        <v>7224</v>
      </c>
      <c r="O460" t="s">
        <v>2830</v>
      </c>
      <c r="P460" t="s">
        <v>7122</v>
      </c>
      <c r="R460" t="str">
        <f>HYPERLINK("http://dx.doi.org/10.1504/IJCSE.2019.103943","http://dx.doi.org/10.1504/IJCSE.2019.103943")</f>
        <v>http://dx.doi.org/10.1504/IJCSE.2019.103943</v>
      </c>
      <c r="S460" t="s">
        <v>7451</v>
      </c>
      <c r="AB460" s="1"/>
      <c r="AE460" t="s">
        <v>7636</v>
      </c>
      <c r="AF460" t="s">
        <v>5981</v>
      </c>
      <c r="AG460" t="s">
        <v>5988</v>
      </c>
    </row>
    <row r="461" spans="1:33" x14ac:dyDescent="0.3">
      <c r="A461" s="3">
        <v>745</v>
      </c>
      <c r="B461" s="14" t="s">
        <v>5992</v>
      </c>
      <c r="C461" t="s">
        <v>6031</v>
      </c>
      <c r="D461" t="s">
        <v>6214</v>
      </c>
      <c r="E461" t="s">
        <v>6440</v>
      </c>
      <c r="F461" t="s">
        <v>6675</v>
      </c>
      <c r="G461" s="1"/>
      <c r="H461">
        <v>2018</v>
      </c>
      <c r="K461">
        <v>428</v>
      </c>
      <c r="L461">
        <v>438</v>
      </c>
      <c r="M461" t="s">
        <v>6944</v>
      </c>
      <c r="N461" t="s">
        <v>7197</v>
      </c>
      <c r="O461" t="s">
        <v>7338</v>
      </c>
      <c r="P461" t="s">
        <v>7123</v>
      </c>
      <c r="R461" t="str">
        <f>HYPERLINK("http://dx.doi.org/10.1007/978-3-319-67180-2_42","http://dx.doi.org/10.1007/978-3-319-67180-2_42")</f>
        <v>http://dx.doi.org/10.1007/978-3-319-67180-2_42</v>
      </c>
      <c r="S461" t="s">
        <v>7454</v>
      </c>
      <c r="AB461" s="1"/>
      <c r="AE461" t="s">
        <v>7615</v>
      </c>
      <c r="AF461" t="s">
        <v>7607</v>
      </c>
      <c r="AG461" t="s">
        <v>5988</v>
      </c>
    </row>
    <row r="462" spans="1:33" x14ac:dyDescent="0.3">
      <c r="A462" s="4">
        <v>748</v>
      </c>
      <c r="B462" s="5" t="s">
        <v>5992</v>
      </c>
      <c r="C462" t="s">
        <v>6033</v>
      </c>
      <c r="D462" t="s">
        <v>6217</v>
      </c>
      <c r="E462" t="s">
        <v>6481</v>
      </c>
      <c r="F462" t="s">
        <v>6675</v>
      </c>
      <c r="G462" s="1"/>
      <c r="H462">
        <v>2018</v>
      </c>
      <c r="K462">
        <v>661</v>
      </c>
      <c r="L462">
        <v>671</v>
      </c>
      <c r="M462" t="s">
        <v>6946</v>
      </c>
      <c r="N462" t="s">
        <v>7197</v>
      </c>
      <c r="O462" t="s">
        <v>7338</v>
      </c>
      <c r="P462" t="s">
        <v>7124</v>
      </c>
      <c r="R462" t="str">
        <f>HYPERLINK("http://dx.doi.org/10.1007/978-3-319-67180-2_64","http://dx.doi.org/10.1007/978-3-319-67180-2_64")</f>
        <v>http://dx.doi.org/10.1007/978-3-319-67180-2_64</v>
      </c>
      <c r="S462" t="s">
        <v>7456</v>
      </c>
      <c r="AB462" s="1"/>
      <c r="AE462" t="s">
        <v>7615</v>
      </c>
      <c r="AF462" t="s">
        <v>7607</v>
      </c>
      <c r="AG462" t="s">
        <v>5988</v>
      </c>
    </row>
    <row r="463" spans="1:33" x14ac:dyDescent="0.3">
      <c r="A463" s="3">
        <v>751</v>
      </c>
      <c r="B463" s="14" t="s">
        <v>5992</v>
      </c>
      <c r="C463" t="s">
        <v>6035</v>
      </c>
      <c r="D463" t="s">
        <v>6220</v>
      </c>
      <c r="E463" t="s">
        <v>6483</v>
      </c>
      <c r="F463" t="s">
        <v>6717</v>
      </c>
      <c r="G463" s="1"/>
      <c r="H463">
        <v>2022</v>
      </c>
      <c r="K463" t="s">
        <v>2830</v>
      </c>
      <c r="L463" t="s">
        <v>2830</v>
      </c>
      <c r="M463" t="s">
        <v>6948</v>
      </c>
      <c r="N463" t="s">
        <v>7228</v>
      </c>
      <c r="O463" t="s">
        <v>2830</v>
      </c>
      <c r="P463" t="s">
        <v>7125</v>
      </c>
      <c r="R463" t="str">
        <f>HYPERLINK("http://dx.doi.org/10.1016/j.ymssp.2021.108105","http://dx.doi.org/10.1016/j.ymssp.2021.108105")</f>
        <v>http://dx.doi.org/10.1016/j.ymssp.2021.108105</v>
      </c>
      <c r="S463" t="s">
        <v>7458</v>
      </c>
      <c r="AB463" s="1"/>
      <c r="AE463" t="s">
        <v>7637</v>
      </c>
      <c r="AF463" t="s">
        <v>5981</v>
      </c>
      <c r="AG463" t="s">
        <v>5988</v>
      </c>
    </row>
    <row r="464" spans="1:33" x14ac:dyDescent="0.3">
      <c r="A464" s="3">
        <v>759</v>
      </c>
      <c r="B464" s="3" t="s">
        <v>5992</v>
      </c>
      <c r="C464" t="s">
        <v>6037</v>
      </c>
      <c r="D464" t="s">
        <v>6228</v>
      </c>
      <c r="E464" t="s">
        <v>6491</v>
      </c>
      <c r="F464" t="s">
        <v>6724</v>
      </c>
      <c r="G464" s="1"/>
      <c r="H464">
        <v>2022</v>
      </c>
      <c r="K464">
        <v>66</v>
      </c>
      <c r="L464">
        <v>78</v>
      </c>
      <c r="M464" t="s">
        <v>6953</v>
      </c>
      <c r="N464" t="s">
        <v>7232</v>
      </c>
      <c r="O464" t="s">
        <v>2830</v>
      </c>
      <c r="P464" t="s">
        <v>5083</v>
      </c>
      <c r="R464" t="str">
        <f>HYPERLINK("http://dx.doi.org/10.18799/24131830/2022/4/3590","http://dx.doi.org/10.18799/24131830/2022/4/3590")</f>
        <v>http://dx.doi.org/10.18799/24131830/2022/4/3590</v>
      </c>
      <c r="S464" t="s">
        <v>7465</v>
      </c>
      <c r="AB464" s="1"/>
      <c r="AE464" t="s">
        <v>7639</v>
      </c>
      <c r="AF464" t="s">
        <v>5981</v>
      </c>
      <c r="AG464" t="s">
        <v>5990</v>
      </c>
    </row>
    <row r="465" spans="1:33" x14ac:dyDescent="0.3">
      <c r="A465" s="4">
        <v>762</v>
      </c>
      <c r="B465" s="6" t="s">
        <v>5992</v>
      </c>
      <c r="C465" t="s">
        <v>6039</v>
      </c>
      <c r="D465" t="s">
        <v>6231</v>
      </c>
      <c r="E465" t="s">
        <v>6494</v>
      </c>
      <c r="F465" t="s">
        <v>6727</v>
      </c>
      <c r="G465" s="1"/>
      <c r="H465">
        <v>2022</v>
      </c>
      <c r="K465" t="s">
        <v>2830</v>
      </c>
      <c r="L465" t="s">
        <v>2830</v>
      </c>
      <c r="M465" t="s">
        <v>6955</v>
      </c>
      <c r="N465" t="s">
        <v>7234</v>
      </c>
      <c r="O465" t="s">
        <v>2830</v>
      </c>
      <c r="P465" t="s">
        <v>7126</v>
      </c>
      <c r="R465" t="str">
        <f>HYPERLINK("http://dx.doi.org/10.1016/j.engstruct.2022.114586","http://dx.doi.org/10.1016/j.engstruct.2022.114586")</f>
        <v>http://dx.doi.org/10.1016/j.engstruct.2022.114586</v>
      </c>
      <c r="S465" t="s">
        <v>7468</v>
      </c>
      <c r="AB465" s="1"/>
      <c r="AE465" t="s">
        <v>7625</v>
      </c>
      <c r="AF465" t="s">
        <v>5981</v>
      </c>
      <c r="AG465" t="s">
        <v>5988</v>
      </c>
    </row>
    <row r="466" spans="1:33" x14ac:dyDescent="0.3">
      <c r="A466" s="4">
        <v>768</v>
      </c>
      <c r="B466" s="5" t="s">
        <v>5992</v>
      </c>
      <c r="C466" t="s">
        <v>6042</v>
      </c>
      <c r="D466" t="s">
        <v>6237</v>
      </c>
      <c r="E466" t="s">
        <v>6500</v>
      </c>
      <c r="F466" t="s">
        <v>6732</v>
      </c>
      <c r="G466" s="1"/>
      <c r="H466">
        <v>2015</v>
      </c>
      <c r="K466" t="s">
        <v>2830</v>
      </c>
      <c r="L466" t="s">
        <v>2830</v>
      </c>
      <c r="M466" t="s">
        <v>6960</v>
      </c>
      <c r="N466" t="s">
        <v>7202</v>
      </c>
      <c r="O466" t="s">
        <v>7356</v>
      </c>
      <c r="P466" t="s">
        <v>7127</v>
      </c>
      <c r="R466" t="str">
        <f>HYPERLINK("http://dx.doi.org/10.1117/12.2205963","http://dx.doi.org/10.1117/12.2205963")</f>
        <v>http://dx.doi.org/10.1117/12.2205963</v>
      </c>
      <c r="S466" t="s">
        <v>7474</v>
      </c>
      <c r="AB466" s="1"/>
      <c r="AE466" t="s">
        <v>7622</v>
      </c>
      <c r="AF466" t="s">
        <v>7607</v>
      </c>
      <c r="AG466" t="s">
        <v>5988</v>
      </c>
    </row>
    <row r="467" spans="1:33" x14ac:dyDescent="0.3">
      <c r="A467" s="4">
        <v>778</v>
      </c>
      <c r="B467" s="6" t="s">
        <v>5992</v>
      </c>
      <c r="C467" t="s">
        <v>6044</v>
      </c>
      <c r="D467" t="s">
        <v>6246</v>
      </c>
      <c r="E467" t="s">
        <v>6509</v>
      </c>
      <c r="F467" t="s">
        <v>6726</v>
      </c>
      <c r="G467" s="1"/>
      <c r="H467">
        <v>2018</v>
      </c>
      <c r="K467">
        <v>258</v>
      </c>
      <c r="L467">
        <v>266</v>
      </c>
      <c r="M467" t="s">
        <v>6967</v>
      </c>
      <c r="N467" t="s">
        <v>7233</v>
      </c>
      <c r="O467" t="s">
        <v>2830</v>
      </c>
      <c r="P467" t="s">
        <v>7128</v>
      </c>
      <c r="R467" t="str">
        <f>HYPERLINK("http://dx.doi.org/10.1016/j.compind.2018.04.020","http://dx.doi.org/10.1016/j.compind.2018.04.020")</f>
        <v>http://dx.doi.org/10.1016/j.compind.2018.04.020</v>
      </c>
      <c r="S467" t="s">
        <v>7484</v>
      </c>
      <c r="AB467" s="1"/>
      <c r="AE467" t="s">
        <v>7619</v>
      </c>
      <c r="AF467" t="s">
        <v>5981</v>
      </c>
      <c r="AG467" t="s">
        <v>5988</v>
      </c>
    </row>
    <row r="468" spans="1:33" x14ac:dyDescent="0.3">
      <c r="A468" s="3">
        <v>787</v>
      </c>
      <c r="B468" s="3" t="s">
        <v>5992</v>
      </c>
      <c r="C468" t="s">
        <v>6047</v>
      </c>
      <c r="D468" t="s">
        <v>6255</v>
      </c>
      <c r="E468" t="s">
        <v>6517</v>
      </c>
      <c r="F468" t="s">
        <v>6748</v>
      </c>
      <c r="G468" s="1"/>
      <c r="H468">
        <v>2017</v>
      </c>
      <c r="K468">
        <v>432</v>
      </c>
      <c r="L468">
        <v>436</v>
      </c>
      <c r="M468" t="s">
        <v>6974</v>
      </c>
      <c r="N468" t="s">
        <v>2830</v>
      </c>
      <c r="O468" t="s">
        <v>7362</v>
      </c>
      <c r="P468" t="s">
        <v>7130</v>
      </c>
      <c r="R468" t="str">
        <f>HYPERLINK("http://dx.doi.org/10.1109/ICMLA.2017.0-123","http://dx.doi.org/10.1109/ICMLA.2017.0-123")</f>
        <v>http://dx.doi.org/10.1109/ICMLA.2017.0-123</v>
      </c>
      <c r="S468" t="s">
        <v>7491</v>
      </c>
      <c r="AB468" s="1"/>
      <c r="AE468" t="s">
        <v>43</v>
      </c>
      <c r="AF468" t="s">
        <v>7607</v>
      </c>
      <c r="AG468" t="s">
        <v>5988</v>
      </c>
    </row>
    <row r="469" spans="1:33" x14ac:dyDescent="0.3">
      <c r="A469" s="4">
        <v>794</v>
      </c>
      <c r="B469" s="6" t="s">
        <v>5992</v>
      </c>
      <c r="C469" t="s">
        <v>6050</v>
      </c>
      <c r="D469" t="s">
        <v>6262</v>
      </c>
      <c r="E469" t="s">
        <v>2830</v>
      </c>
      <c r="F469" t="s">
        <v>6754</v>
      </c>
      <c r="G469" s="1"/>
      <c r="H469">
        <v>2022</v>
      </c>
      <c r="K469" t="s">
        <v>2830</v>
      </c>
      <c r="L469" t="s">
        <v>2830</v>
      </c>
      <c r="M469" t="s">
        <v>6979</v>
      </c>
      <c r="N469" t="s">
        <v>7246</v>
      </c>
      <c r="O469" t="s">
        <v>2830</v>
      </c>
      <c r="P469" t="s">
        <v>7131</v>
      </c>
      <c r="R469" t="str">
        <f>HYPERLINK("http://dx.doi.org/10.4018/IJIRR.298647","http://dx.doi.org/10.4018/IJIRR.298647")</f>
        <v>http://dx.doi.org/10.4018/IJIRR.298647</v>
      </c>
      <c r="S469" t="s">
        <v>7497</v>
      </c>
      <c r="AB469" s="1"/>
      <c r="AE469" t="s">
        <v>7642</v>
      </c>
      <c r="AF469" t="s">
        <v>5981</v>
      </c>
      <c r="AG469" t="s">
        <v>5988</v>
      </c>
    </row>
    <row r="470" spans="1:33" x14ac:dyDescent="0.3">
      <c r="A470" s="3">
        <v>797</v>
      </c>
      <c r="B470" s="3" t="s">
        <v>5992</v>
      </c>
      <c r="C470" t="s">
        <v>6052</v>
      </c>
      <c r="D470" t="s">
        <v>6265</v>
      </c>
      <c r="E470" t="s">
        <v>6525</v>
      </c>
      <c r="F470" t="s">
        <v>6757</v>
      </c>
      <c r="G470" s="1"/>
      <c r="H470">
        <v>2019</v>
      </c>
      <c r="K470">
        <v>646</v>
      </c>
      <c r="L470">
        <v>652</v>
      </c>
      <c r="M470" t="s">
        <v>6982</v>
      </c>
      <c r="N470" t="s">
        <v>7248</v>
      </c>
      <c r="O470" t="s">
        <v>2830</v>
      </c>
      <c r="P470" t="s">
        <v>7133</v>
      </c>
      <c r="R470" t="str">
        <f>HYPERLINK("http://dx.doi.org/10.1016/j.eng.2019.03.012","http://dx.doi.org/10.1016/j.eng.2019.03.012")</f>
        <v>http://dx.doi.org/10.1016/j.eng.2019.03.012</v>
      </c>
      <c r="S470" t="s">
        <v>7498</v>
      </c>
      <c r="AB470" s="1"/>
      <c r="AE470" t="s">
        <v>7614</v>
      </c>
      <c r="AF470" t="s">
        <v>5981</v>
      </c>
      <c r="AG470" t="s">
        <v>5988</v>
      </c>
    </row>
    <row r="471" spans="1:33" x14ac:dyDescent="0.3">
      <c r="A471" s="4">
        <v>804</v>
      </c>
      <c r="B471" s="6" t="s">
        <v>5992</v>
      </c>
      <c r="C471" t="s">
        <v>6056</v>
      </c>
      <c r="D471" t="s">
        <v>6272</v>
      </c>
      <c r="E471" t="s">
        <v>6532</v>
      </c>
      <c r="F471" t="s">
        <v>6657</v>
      </c>
      <c r="G471" s="1"/>
      <c r="H471">
        <v>2020</v>
      </c>
      <c r="K471">
        <v>16225</v>
      </c>
      <c r="L471">
        <v>16235</v>
      </c>
      <c r="M471" t="s">
        <v>6986</v>
      </c>
      <c r="N471" t="s">
        <v>148</v>
      </c>
      <c r="O471" t="s">
        <v>2830</v>
      </c>
      <c r="P471" t="s">
        <v>7134</v>
      </c>
      <c r="R471" t="str">
        <f>HYPERLINK("http://dx.doi.org/10.1109/ACCESS.2019.2962248","http://dx.doi.org/10.1109/ACCESS.2019.2962248")</f>
        <v>http://dx.doi.org/10.1109/ACCESS.2019.2962248</v>
      </c>
      <c r="S471" t="s">
        <v>7504</v>
      </c>
      <c r="AB471" s="1"/>
      <c r="AE471" t="s">
        <v>7618</v>
      </c>
      <c r="AF471" t="s">
        <v>5981</v>
      </c>
      <c r="AG471" t="s">
        <v>5988</v>
      </c>
    </row>
    <row r="472" spans="1:33" x14ac:dyDescent="0.3">
      <c r="A472" s="4">
        <v>806</v>
      </c>
      <c r="B472" s="5" t="s">
        <v>5992</v>
      </c>
      <c r="C472" t="s">
        <v>6057</v>
      </c>
      <c r="D472" t="s">
        <v>6274</v>
      </c>
      <c r="E472" t="s">
        <v>6534</v>
      </c>
      <c r="F472" t="s">
        <v>6764</v>
      </c>
      <c r="G472" s="1"/>
      <c r="H472">
        <v>2016</v>
      </c>
      <c r="K472">
        <v>670</v>
      </c>
      <c r="L472">
        <v>674</v>
      </c>
      <c r="M472" t="s">
        <v>6988</v>
      </c>
      <c r="N472" t="s">
        <v>7252</v>
      </c>
      <c r="O472" t="s">
        <v>7366</v>
      </c>
      <c r="P472" t="s">
        <v>2830</v>
      </c>
      <c r="R472" t="s">
        <v>2830</v>
      </c>
      <c r="S472" t="s">
        <v>7505</v>
      </c>
      <c r="AB472" s="1"/>
      <c r="AE472" t="s">
        <v>7643</v>
      </c>
      <c r="AF472" t="s">
        <v>7607</v>
      </c>
      <c r="AG472" t="s">
        <v>5988</v>
      </c>
    </row>
    <row r="473" spans="1:33" x14ac:dyDescent="0.3">
      <c r="A473" s="3">
        <v>807</v>
      </c>
      <c r="B473" s="14" t="s">
        <v>5992</v>
      </c>
      <c r="C473" t="s">
        <v>6058</v>
      </c>
      <c r="D473" t="s">
        <v>6275</v>
      </c>
      <c r="E473" t="s">
        <v>6535</v>
      </c>
      <c r="F473" t="s">
        <v>6765</v>
      </c>
      <c r="G473" s="1"/>
      <c r="H473">
        <v>2021</v>
      </c>
      <c r="K473" t="s">
        <v>2830</v>
      </c>
      <c r="L473" t="s">
        <v>2830</v>
      </c>
      <c r="M473" t="s">
        <v>6989</v>
      </c>
      <c r="N473" t="s">
        <v>2830</v>
      </c>
      <c r="O473" t="s">
        <v>2830</v>
      </c>
      <c r="P473" t="s">
        <v>5097</v>
      </c>
      <c r="R473" t="str">
        <f>HYPERLINK("http://dx.doi.org/10.3390/sym13071293","http://dx.doi.org/10.3390/sym13071293")</f>
        <v>http://dx.doi.org/10.3390/sym13071293</v>
      </c>
      <c r="S473" t="s">
        <v>7506</v>
      </c>
      <c r="AB473" s="1"/>
      <c r="AE473" t="s">
        <v>5895</v>
      </c>
      <c r="AF473" t="s">
        <v>5981</v>
      </c>
      <c r="AG473" t="s">
        <v>5988</v>
      </c>
    </row>
    <row r="474" spans="1:33" x14ac:dyDescent="0.3">
      <c r="A474" s="3">
        <v>809</v>
      </c>
      <c r="B474" s="3" t="s">
        <v>5992</v>
      </c>
      <c r="C474" t="s">
        <v>6059</v>
      </c>
      <c r="D474" t="s">
        <v>6277</v>
      </c>
      <c r="E474" t="s">
        <v>6408</v>
      </c>
      <c r="F474" t="s">
        <v>6766</v>
      </c>
      <c r="G474" s="1"/>
      <c r="H474">
        <v>2021</v>
      </c>
      <c r="K474" t="s">
        <v>2830</v>
      </c>
      <c r="L474" t="s">
        <v>2830</v>
      </c>
      <c r="M474" t="s">
        <v>6990</v>
      </c>
      <c r="N474" t="s">
        <v>2830</v>
      </c>
      <c r="O474" t="s">
        <v>2830</v>
      </c>
      <c r="P474" t="s">
        <v>7135</v>
      </c>
      <c r="R474" t="str">
        <f>HYPERLINK("http://dx.doi.org/10.7717/peerj-cs.489","http://dx.doi.org/10.7717/peerj-cs.489")</f>
        <v>http://dx.doi.org/10.7717/peerj-cs.489</v>
      </c>
      <c r="S474" t="s">
        <v>7508</v>
      </c>
      <c r="AB474" s="1"/>
      <c r="AE474" t="s">
        <v>7644</v>
      </c>
      <c r="AF474" t="s">
        <v>5981</v>
      </c>
      <c r="AG474" t="s">
        <v>5988</v>
      </c>
    </row>
    <row r="475" spans="1:33" x14ac:dyDescent="0.3">
      <c r="A475" s="4">
        <v>810</v>
      </c>
      <c r="B475" s="6" t="s">
        <v>5992</v>
      </c>
      <c r="C475" t="s">
        <v>6060</v>
      </c>
      <c r="D475" t="s">
        <v>6278</v>
      </c>
      <c r="E475" t="s">
        <v>6537</v>
      </c>
      <c r="F475" t="s">
        <v>6657</v>
      </c>
      <c r="G475" s="1"/>
      <c r="H475">
        <v>2019</v>
      </c>
      <c r="K475">
        <v>24788</v>
      </c>
      <c r="L475">
        <v>24805</v>
      </c>
      <c r="M475" t="s">
        <v>1356</v>
      </c>
      <c r="N475" t="s">
        <v>148</v>
      </c>
      <c r="O475" t="s">
        <v>2830</v>
      </c>
      <c r="P475" t="s">
        <v>1357</v>
      </c>
      <c r="R475" t="str">
        <f>HYPERLINK("http://dx.doi.org/10.1109/ACCESS.2019.2896129","http://dx.doi.org/10.1109/ACCESS.2019.2896129")</f>
        <v>http://dx.doi.org/10.1109/ACCESS.2019.2896129</v>
      </c>
      <c r="S475" t="s">
        <v>7509</v>
      </c>
      <c r="AB475" s="1"/>
      <c r="AE475" t="s">
        <v>7618</v>
      </c>
      <c r="AF475" t="s">
        <v>5981</v>
      </c>
      <c r="AG475" t="s">
        <v>5988</v>
      </c>
    </row>
    <row r="476" spans="1:33" x14ac:dyDescent="0.3">
      <c r="A476" s="3">
        <v>823</v>
      </c>
      <c r="B476" s="3" t="s">
        <v>5992</v>
      </c>
      <c r="C476" t="s">
        <v>6063</v>
      </c>
      <c r="D476" t="s">
        <v>6289</v>
      </c>
      <c r="E476" t="s">
        <v>6546</v>
      </c>
      <c r="F476" t="s">
        <v>6776</v>
      </c>
      <c r="G476" s="1"/>
      <c r="H476">
        <v>2021</v>
      </c>
      <c r="K476" t="s">
        <v>2830</v>
      </c>
      <c r="L476" t="s">
        <v>2830</v>
      </c>
      <c r="M476" t="s">
        <v>6998</v>
      </c>
      <c r="N476" t="s">
        <v>2830</v>
      </c>
      <c r="O476" t="s">
        <v>2830</v>
      </c>
      <c r="P476" t="s">
        <v>7137</v>
      </c>
      <c r="R476" t="str">
        <f>HYPERLINK("http://dx.doi.org/10.3390/su132212337","http://dx.doi.org/10.3390/su132212337")</f>
        <v>http://dx.doi.org/10.3390/su132212337</v>
      </c>
      <c r="S476" t="s">
        <v>7519</v>
      </c>
      <c r="AB476" s="1"/>
      <c r="AE476" t="s">
        <v>5895</v>
      </c>
      <c r="AF476" t="s">
        <v>5981</v>
      </c>
      <c r="AG476" t="s">
        <v>5988</v>
      </c>
    </row>
    <row r="477" spans="1:33" x14ac:dyDescent="0.3">
      <c r="A477" s="3">
        <v>829</v>
      </c>
      <c r="B477" s="14" t="s">
        <v>5992</v>
      </c>
      <c r="C477" t="s">
        <v>6065</v>
      </c>
      <c r="D477" t="s">
        <v>6295</v>
      </c>
      <c r="E477" t="s">
        <v>6551</v>
      </c>
      <c r="F477" t="s">
        <v>6781</v>
      </c>
      <c r="G477" s="1"/>
      <c r="H477">
        <v>2021</v>
      </c>
      <c r="K477" t="s">
        <v>2830</v>
      </c>
      <c r="L477" t="s">
        <v>2830</v>
      </c>
      <c r="M477" t="s">
        <v>7002</v>
      </c>
      <c r="N477" t="s">
        <v>7262</v>
      </c>
      <c r="O477" t="s">
        <v>2830</v>
      </c>
      <c r="P477" t="s">
        <v>5094</v>
      </c>
      <c r="R477" t="str">
        <f>HYPERLINK("http://dx.doi.org/10.1016/j.comnet.2021.108413","http://dx.doi.org/10.1016/j.comnet.2021.108413")</f>
        <v>http://dx.doi.org/10.1016/j.comnet.2021.108413</v>
      </c>
      <c r="S477" t="s">
        <v>7525</v>
      </c>
      <c r="AB477" s="1"/>
      <c r="AE477" t="s">
        <v>7614</v>
      </c>
      <c r="AF477" t="s">
        <v>5981</v>
      </c>
      <c r="AG477" t="s">
        <v>5988</v>
      </c>
    </row>
    <row r="478" spans="1:33" x14ac:dyDescent="0.3">
      <c r="A478" s="3">
        <v>831</v>
      </c>
      <c r="B478" s="3" t="s">
        <v>5992</v>
      </c>
      <c r="C478" t="s">
        <v>6066</v>
      </c>
      <c r="D478" t="s">
        <v>6297</v>
      </c>
      <c r="E478" t="s">
        <v>6552</v>
      </c>
      <c r="F478" t="s">
        <v>6783</v>
      </c>
      <c r="G478" s="1"/>
      <c r="H478">
        <v>2020</v>
      </c>
      <c r="K478">
        <v>998</v>
      </c>
      <c r="L478">
        <v>1013</v>
      </c>
      <c r="M478" t="s">
        <v>7004</v>
      </c>
      <c r="N478" t="s">
        <v>7263</v>
      </c>
      <c r="O478" t="s">
        <v>2830</v>
      </c>
      <c r="P478" t="s">
        <v>7138</v>
      </c>
      <c r="R478" t="str">
        <f>HYPERLINK("http://dx.doi.org/10.1080/24725854.2019.1676937","http://dx.doi.org/10.1080/24725854.2019.1676937")</f>
        <v>http://dx.doi.org/10.1080/24725854.2019.1676937</v>
      </c>
      <c r="S478" t="s">
        <v>7526</v>
      </c>
      <c r="AB478" s="1"/>
      <c r="AE478" t="s">
        <v>7620</v>
      </c>
      <c r="AF478" t="s">
        <v>5981</v>
      </c>
      <c r="AG478" t="s">
        <v>5988</v>
      </c>
    </row>
    <row r="479" spans="1:33" x14ac:dyDescent="0.3">
      <c r="A479" s="4">
        <v>838</v>
      </c>
      <c r="B479" s="6" t="s">
        <v>5992</v>
      </c>
      <c r="C479" t="s">
        <v>6068</v>
      </c>
      <c r="D479" t="s">
        <v>6304</v>
      </c>
      <c r="E479" t="s">
        <v>6557</v>
      </c>
      <c r="F479" t="s">
        <v>6789</v>
      </c>
      <c r="G479" s="1"/>
      <c r="H479">
        <v>2021</v>
      </c>
      <c r="K479">
        <v>210</v>
      </c>
      <c r="L479">
        <v>236</v>
      </c>
      <c r="M479" t="s">
        <v>7009</v>
      </c>
      <c r="N479" t="s">
        <v>7267</v>
      </c>
      <c r="O479" t="s">
        <v>2830</v>
      </c>
      <c r="P479" t="s">
        <v>7139</v>
      </c>
      <c r="R479" t="str">
        <f>HYPERLINK("http://dx.doi.org/10.1016/j.jfranklin.2019.03.037","http://dx.doi.org/10.1016/j.jfranklin.2019.03.037")</f>
        <v>http://dx.doi.org/10.1016/j.jfranklin.2019.03.037</v>
      </c>
      <c r="S479" t="s">
        <v>2830</v>
      </c>
      <c r="AB479" s="1"/>
      <c r="AE479" t="s">
        <v>7617</v>
      </c>
      <c r="AF479" t="s">
        <v>5981</v>
      </c>
      <c r="AG479" t="s">
        <v>5988</v>
      </c>
    </row>
    <row r="480" spans="1:33" x14ac:dyDescent="0.3">
      <c r="A480" s="3">
        <v>843</v>
      </c>
      <c r="B480" s="3" t="s">
        <v>5992</v>
      </c>
      <c r="C480" t="s">
        <v>6069</v>
      </c>
      <c r="D480" t="s">
        <v>6309</v>
      </c>
      <c r="E480" t="s">
        <v>6562</v>
      </c>
      <c r="F480" t="s">
        <v>6793</v>
      </c>
      <c r="G480" s="1"/>
      <c r="H480">
        <v>2021</v>
      </c>
      <c r="K480">
        <v>3693</v>
      </c>
      <c r="L480">
        <v>3712</v>
      </c>
      <c r="M480" t="s">
        <v>7011</v>
      </c>
      <c r="N480" t="s">
        <v>7270</v>
      </c>
      <c r="O480" t="s">
        <v>2830</v>
      </c>
      <c r="P480" t="s">
        <v>7140</v>
      </c>
      <c r="R480" t="str">
        <f>HYPERLINK("http://dx.doi.org/10.1002/qre.2942","http://dx.doi.org/10.1002/qre.2942")</f>
        <v>http://dx.doi.org/10.1002/qre.2942</v>
      </c>
      <c r="S480" t="s">
        <v>7536</v>
      </c>
      <c r="AB480" s="1"/>
      <c r="AE480" t="s">
        <v>7626</v>
      </c>
      <c r="AF480" t="s">
        <v>5981</v>
      </c>
      <c r="AG480" t="s">
        <v>5988</v>
      </c>
    </row>
    <row r="481" spans="1:33" x14ac:dyDescent="0.3">
      <c r="A481" s="3">
        <v>845</v>
      </c>
      <c r="B481" s="14" t="s">
        <v>5992</v>
      </c>
      <c r="C481" t="s">
        <v>6070</v>
      </c>
      <c r="D481" t="s">
        <v>6311</v>
      </c>
      <c r="E481" t="s">
        <v>6564</v>
      </c>
      <c r="F481" t="s">
        <v>6794</v>
      </c>
      <c r="G481" s="1"/>
      <c r="H481">
        <v>2020</v>
      </c>
      <c r="K481">
        <v>418</v>
      </c>
      <c r="L481">
        <v>435</v>
      </c>
      <c r="M481" t="s">
        <v>7012</v>
      </c>
      <c r="N481" t="s">
        <v>7271</v>
      </c>
      <c r="O481" t="s">
        <v>2830</v>
      </c>
      <c r="P481" t="s">
        <v>2830</v>
      </c>
      <c r="R481" t="s">
        <v>2830</v>
      </c>
      <c r="S481" t="s">
        <v>7538</v>
      </c>
      <c r="AB481" s="1"/>
      <c r="AE481" t="s">
        <v>7652</v>
      </c>
      <c r="AF481" t="s">
        <v>5985</v>
      </c>
      <c r="AG481" t="s">
        <v>5988</v>
      </c>
    </row>
    <row r="482" spans="1:33" x14ac:dyDescent="0.3">
      <c r="A482" s="4">
        <v>846</v>
      </c>
      <c r="B482" s="5" t="s">
        <v>5992</v>
      </c>
      <c r="C482" t="s">
        <v>6071</v>
      </c>
      <c r="D482" t="s">
        <v>6312</v>
      </c>
      <c r="E482" t="s">
        <v>2830</v>
      </c>
      <c r="F482" t="s">
        <v>6795</v>
      </c>
      <c r="G482" s="1"/>
      <c r="H482">
        <v>2017</v>
      </c>
      <c r="K482">
        <v>804</v>
      </c>
      <c r="L482">
        <v>811</v>
      </c>
      <c r="M482" t="s">
        <v>7013</v>
      </c>
      <c r="N482" t="s">
        <v>7272</v>
      </c>
      <c r="O482" t="s">
        <v>1237</v>
      </c>
      <c r="P482" t="s">
        <v>7141</v>
      </c>
      <c r="R482" t="str">
        <f>HYPERLINK("http://dx.doi.org/10.1109/ICDMW.2017.111","http://dx.doi.org/10.1109/ICDMW.2017.111")</f>
        <v>http://dx.doi.org/10.1109/ICDMW.2017.111</v>
      </c>
      <c r="S482" t="s">
        <v>2830</v>
      </c>
      <c r="AB482" s="1"/>
      <c r="AE482" t="s">
        <v>43</v>
      </c>
      <c r="AF482" t="s">
        <v>7607</v>
      </c>
      <c r="AG482" t="s">
        <v>5988</v>
      </c>
    </row>
    <row r="483" spans="1:33" x14ac:dyDescent="0.3">
      <c r="A483" s="4">
        <v>856</v>
      </c>
      <c r="B483" s="6" t="s">
        <v>5992</v>
      </c>
      <c r="C483" t="s">
        <v>6075</v>
      </c>
      <c r="D483" t="s">
        <v>6321</v>
      </c>
      <c r="E483" t="s">
        <v>6572</v>
      </c>
      <c r="F483" t="s">
        <v>6803</v>
      </c>
      <c r="G483" s="1"/>
      <c r="H483">
        <v>2017</v>
      </c>
      <c r="K483">
        <v>358</v>
      </c>
      <c r="L483">
        <v>369</v>
      </c>
      <c r="M483" t="s">
        <v>7023</v>
      </c>
      <c r="N483" t="s">
        <v>7276</v>
      </c>
      <c r="O483" t="s">
        <v>2830</v>
      </c>
      <c r="P483" t="s">
        <v>7143</v>
      </c>
      <c r="R483" t="str">
        <f>HYPERLINK("http://dx.doi.org/10.1109/TASE.2016.2542186","http://dx.doi.org/10.1109/TASE.2016.2542186")</f>
        <v>http://dx.doi.org/10.1109/TASE.2016.2542186</v>
      </c>
      <c r="S483" t="s">
        <v>7545</v>
      </c>
      <c r="AB483" s="1"/>
      <c r="AE483" t="s">
        <v>7618</v>
      </c>
      <c r="AF483" t="s">
        <v>5981</v>
      </c>
      <c r="AG483" t="s">
        <v>5988</v>
      </c>
    </row>
    <row r="484" spans="1:33" x14ac:dyDescent="0.3">
      <c r="A484" s="3">
        <v>857</v>
      </c>
      <c r="B484" s="3" t="s">
        <v>5992</v>
      </c>
      <c r="C484" t="s">
        <v>6076</v>
      </c>
      <c r="D484" t="s">
        <v>6322</v>
      </c>
      <c r="E484" t="s">
        <v>6573</v>
      </c>
      <c r="F484" t="s">
        <v>6804</v>
      </c>
      <c r="G484" s="1"/>
      <c r="H484">
        <v>2016</v>
      </c>
      <c r="K484">
        <v>957</v>
      </c>
      <c r="L484">
        <v>970</v>
      </c>
      <c r="M484" t="s">
        <v>7024</v>
      </c>
      <c r="N484" t="s">
        <v>7277</v>
      </c>
      <c r="O484" t="s">
        <v>2830</v>
      </c>
      <c r="P484" t="s">
        <v>7144</v>
      </c>
      <c r="R484" t="str">
        <f>HYPERLINK("http://dx.doi.org/10.1093/jigpal/jzw056","http://dx.doi.org/10.1093/jigpal/jzw056")</f>
        <v>http://dx.doi.org/10.1093/jigpal/jzw056</v>
      </c>
      <c r="S484" t="s">
        <v>7546</v>
      </c>
      <c r="AB484" s="1"/>
      <c r="AE484" t="s">
        <v>7654</v>
      </c>
      <c r="AF484" t="s">
        <v>5981</v>
      </c>
      <c r="AG484" t="s">
        <v>5988</v>
      </c>
    </row>
    <row r="485" spans="1:33" x14ac:dyDescent="0.3">
      <c r="A485" s="3">
        <v>859</v>
      </c>
      <c r="B485" s="14" t="s">
        <v>5992</v>
      </c>
      <c r="C485" t="s">
        <v>6078</v>
      </c>
      <c r="D485" t="s">
        <v>6324</v>
      </c>
      <c r="E485" t="s">
        <v>6574</v>
      </c>
      <c r="F485" t="s">
        <v>6650</v>
      </c>
      <c r="G485" s="1"/>
      <c r="H485">
        <v>2021</v>
      </c>
      <c r="K485" t="s">
        <v>2830</v>
      </c>
      <c r="L485" t="s">
        <v>2830</v>
      </c>
      <c r="M485" t="s">
        <v>7026</v>
      </c>
      <c r="N485" t="s">
        <v>7196</v>
      </c>
      <c r="O485" t="s">
        <v>2830</v>
      </c>
      <c r="P485" t="s">
        <v>7145</v>
      </c>
      <c r="R485" t="str">
        <f>HYPERLINK("http://dx.doi.org/10.1016/j.cose.2020.102152","http://dx.doi.org/10.1016/j.cose.2020.102152")</f>
        <v>http://dx.doi.org/10.1016/j.cose.2020.102152</v>
      </c>
      <c r="S485" t="s">
        <v>7548</v>
      </c>
      <c r="AB485" s="1"/>
      <c r="AE485" t="s">
        <v>7616</v>
      </c>
      <c r="AF485" t="s">
        <v>5981</v>
      </c>
      <c r="AG485" t="s">
        <v>5988</v>
      </c>
    </row>
    <row r="486" spans="1:33" x14ac:dyDescent="0.3">
      <c r="A486" s="3">
        <v>863</v>
      </c>
      <c r="B486" s="3" t="s">
        <v>5992</v>
      </c>
      <c r="C486" t="s">
        <v>6081</v>
      </c>
      <c r="D486" t="s">
        <v>6328</v>
      </c>
      <c r="E486" t="s">
        <v>6578</v>
      </c>
      <c r="F486" t="s">
        <v>6809</v>
      </c>
      <c r="G486" s="1"/>
      <c r="H486">
        <v>2021</v>
      </c>
      <c r="K486" t="s">
        <v>2830</v>
      </c>
      <c r="L486" t="s">
        <v>2830</v>
      </c>
      <c r="M486" t="s">
        <v>7028</v>
      </c>
      <c r="N486" t="s">
        <v>7279</v>
      </c>
      <c r="O486" t="s">
        <v>2830</v>
      </c>
      <c r="P486" t="s">
        <v>7146</v>
      </c>
      <c r="R486" t="str">
        <f>HYPERLINK("http://dx.doi.org/10.1016/j.dss.2020.113422","http://dx.doi.org/10.1016/j.dss.2020.113422")</f>
        <v>http://dx.doi.org/10.1016/j.dss.2020.113422</v>
      </c>
      <c r="S486" t="s">
        <v>7552</v>
      </c>
      <c r="AB486" s="1"/>
      <c r="AE486" t="s">
        <v>7614</v>
      </c>
      <c r="AF486" t="s">
        <v>5981</v>
      </c>
      <c r="AG486" t="s">
        <v>5988</v>
      </c>
    </row>
    <row r="487" spans="1:33" x14ac:dyDescent="0.3">
      <c r="A487" s="3">
        <v>865</v>
      </c>
      <c r="B487" s="14" t="s">
        <v>5992</v>
      </c>
      <c r="C487" t="s">
        <v>6082</v>
      </c>
      <c r="D487" t="s">
        <v>6330</v>
      </c>
      <c r="E487" t="s">
        <v>6580</v>
      </c>
      <c r="F487" t="s">
        <v>6657</v>
      </c>
      <c r="G487" s="1"/>
      <c r="H487">
        <v>2021</v>
      </c>
      <c r="K487">
        <v>57542</v>
      </c>
      <c r="L487">
        <v>57564</v>
      </c>
      <c r="M487" t="s">
        <v>7029</v>
      </c>
      <c r="N487" t="s">
        <v>148</v>
      </c>
      <c r="O487" t="s">
        <v>2830</v>
      </c>
      <c r="P487" t="s">
        <v>7147</v>
      </c>
      <c r="R487" t="str">
        <f>HYPERLINK("http://dx.doi.org/10.1109/ACCESS.2021.3071263","http://dx.doi.org/10.1109/ACCESS.2021.3071263")</f>
        <v>http://dx.doi.org/10.1109/ACCESS.2021.3071263</v>
      </c>
      <c r="S487" t="s">
        <v>7554</v>
      </c>
      <c r="AB487" s="1"/>
      <c r="AE487" t="s">
        <v>7618</v>
      </c>
      <c r="AF487" t="s">
        <v>5981</v>
      </c>
      <c r="AG487" t="s">
        <v>5988</v>
      </c>
    </row>
    <row r="488" spans="1:33" x14ac:dyDescent="0.3">
      <c r="A488" s="3">
        <v>871</v>
      </c>
      <c r="B488" s="3" t="s">
        <v>5992</v>
      </c>
      <c r="C488" t="s">
        <v>6084</v>
      </c>
      <c r="D488" t="s">
        <v>6336</v>
      </c>
      <c r="E488" t="s">
        <v>6585</v>
      </c>
      <c r="F488" t="s">
        <v>6816</v>
      </c>
      <c r="G488" s="1"/>
      <c r="H488">
        <v>2021</v>
      </c>
      <c r="K488">
        <v>364</v>
      </c>
      <c r="L488">
        <v>379</v>
      </c>
      <c r="M488" t="s">
        <v>7035</v>
      </c>
      <c r="N488" t="s">
        <v>7282</v>
      </c>
      <c r="O488" t="s">
        <v>2830</v>
      </c>
      <c r="P488" t="s">
        <v>7148</v>
      </c>
      <c r="R488" t="str">
        <f>HYPERLINK("http://dx.doi.org/10.15507/2658-4123.031.202103.364-379","http://dx.doi.org/10.15507/2658-4123.031.202103.364-379")</f>
        <v>http://dx.doi.org/10.15507/2658-4123.031.202103.364-379</v>
      </c>
      <c r="S488" t="s">
        <v>7560</v>
      </c>
      <c r="AB488" s="1"/>
      <c r="AE488" t="s">
        <v>7657</v>
      </c>
      <c r="AF488" t="s">
        <v>5981</v>
      </c>
      <c r="AG488" t="s">
        <v>5990</v>
      </c>
    </row>
    <row r="489" spans="1:33" x14ac:dyDescent="0.3">
      <c r="A489" s="4">
        <v>874</v>
      </c>
      <c r="B489" s="6" t="s">
        <v>5992</v>
      </c>
      <c r="C489" t="s">
        <v>6085</v>
      </c>
      <c r="D489" t="s">
        <v>6339</v>
      </c>
      <c r="E489" t="s">
        <v>6587</v>
      </c>
      <c r="F489" t="s">
        <v>6791</v>
      </c>
      <c r="G489" s="1"/>
      <c r="H489">
        <v>2017</v>
      </c>
      <c r="K489">
        <v>893</v>
      </c>
      <c r="L489">
        <v>913</v>
      </c>
      <c r="M489" t="s">
        <v>7038</v>
      </c>
      <c r="N489" t="s">
        <v>7268</v>
      </c>
      <c r="O489" t="s">
        <v>2830</v>
      </c>
      <c r="P489" t="s">
        <v>7149</v>
      </c>
      <c r="R489" t="str">
        <f>HYPERLINK("http://dx.doi.org/10.1109/TR.2017.2693821","http://dx.doi.org/10.1109/TR.2017.2693821")</f>
        <v>http://dx.doi.org/10.1109/TR.2017.2693821</v>
      </c>
      <c r="S489" t="s">
        <v>7563</v>
      </c>
      <c r="AB489" s="1"/>
      <c r="AE489" t="s">
        <v>7618</v>
      </c>
      <c r="AF489" t="s">
        <v>5981</v>
      </c>
      <c r="AG489" t="s">
        <v>5988</v>
      </c>
    </row>
    <row r="490" spans="1:33" x14ac:dyDescent="0.3">
      <c r="A490" s="3">
        <v>877</v>
      </c>
      <c r="B490" s="3" t="s">
        <v>5992</v>
      </c>
      <c r="C490" t="s">
        <v>6086</v>
      </c>
      <c r="D490" t="s">
        <v>6342</v>
      </c>
      <c r="E490" t="s">
        <v>6589</v>
      </c>
      <c r="F490" t="s">
        <v>6821</v>
      </c>
      <c r="G490" s="1"/>
      <c r="H490" t="s">
        <v>2830</v>
      </c>
      <c r="K490" t="s">
        <v>2830</v>
      </c>
      <c r="L490" t="s">
        <v>2830</v>
      </c>
      <c r="M490" t="s">
        <v>7040</v>
      </c>
      <c r="N490" t="s">
        <v>7284</v>
      </c>
      <c r="O490" t="s">
        <v>2830</v>
      </c>
      <c r="P490" t="s">
        <v>7150</v>
      </c>
      <c r="R490" t="str">
        <f>HYPERLINK("http://dx.doi.org/10.1002/dac.5296","http://dx.doi.org/10.1002/dac.5296")</f>
        <v>http://dx.doi.org/10.1002/dac.5296</v>
      </c>
      <c r="S490" t="s">
        <v>7564</v>
      </c>
      <c r="AB490" s="1"/>
      <c r="AE490" t="s">
        <v>7626</v>
      </c>
      <c r="AF490" t="s">
        <v>7608</v>
      </c>
      <c r="AG490" t="s">
        <v>5988</v>
      </c>
    </row>
    <row r="491" spans="1:33" x14ac:dyDescent="0.3">
      <c r="A491" s="4">
        <v>878</v>
      </c>
      <c r="B491" s="6" t="s">
        <v>5992</v>
      </c>
      <c r="C491" t="s">
        <v>6087</v>
      </c>
      <c r="D491" t="s">
        <v>6343</v>
      </c>
      <c r="E491" t="s">
        <v>2830</v>
      </c>
      <c r="F491" t="s">
        <v>6822</v>
      </c>
      <c r="G491" s="1"/>
      <c r="H491">
        <v>2018</v>
      </c>
      <c r="K491" t="s">
        <v>2830</v>
      </c>
      <c r="L491" t="s">
        <v>2830</v>
      </c>
      <c r="M491" t="s">
        <v>7041</v>
      </c>
      <c r="N491" t="s">
        <v>7285</v>
      </c>
      <c r="O491" t="s">
        <v>7377</v>
      </c>
      <c r="P491" t="s">
        <v>7151</v>
      </c>
      <c r="R491" t="str">
        <f>HYPERLINK("http://dx.doi.org/10.1063/1.5039117","http://dx.doi.org/10.1063/1.5039117")</f>
        <v>http://dx.doi.org/10.1063/1.5039117</v>
      </c>
      <c r="S491" t="s">
        <v>7565</v>
      </c>
      <c r="AB491" s="1"/>
      <c r="AE491" t="s">
        <v>7651</v>
      </c>
      <c r="AF491" t="s">
        <v>7607</v>
      </c>
      <c r="AG491" t="s">
        <v>5988</v>
      </c>
    </row>
    <row r="492" spans="1:33" x14ac:dyDescent="0.3">
      <c r="A492" s="3">
        <v>879</v>
      </c>
      <c r="B492" s="3" t="s">
        <v>5992</v>
      </c>
      <c r="C492" t="s">
        <v>6088</v>
      </c>
      <c r="D492" t="s">
        <v>6344</v>
      </c>
      <c r="E492" t="s">
        <v>6590</v>
      </c>
      <c r="F492" t="s">
        <v>6823</v>
      </c>
      <c r="G492" s="1"/>
      <c r="H492">
        <v>2022</v>
      </c>
      <c r="K492" t="s">
        <v>2830</v>
      </c>
      <c r="L492" t="s">
        <v>2830</v>
      </c>
      <c r="M492" t="s">
        <v>7042</v>
      </c>
      <c r="N492" t="s">
        <v>7286</v>
      </c>
      <c r="O492" t="s">
        <v>2830</v>
      </c>
      <c r="P492" t="s">
        <v>7152</v>
      </c>
      <c r="R492" t="str">
        <f>HYPERLINK("http://dx.doi.org/10.1016/j.addma.2022.103007","http://dx.doi.org/10.1016/j.addma.2022.103007")</f>
        <v>http://dx.doi.org/10.1016/j.addma.2022.103007</v>
      </c>
      <c r="S492" t="s">
        <v>7566</v>
      </c>
      <c r="AB492" s="1"/>
      <c r="AE492" t="s">
        <v>7614</v>
      </c>
      <c r="AF492" t="s">
        <v>5981</v>
      </c>
      <c r="AG492" t="s">
        <v>5988</v>
      </c>
    </row>
    <row r="493" spans="1:33" x14ac:dyDescent="0.3">
      <c r="A493" s="4">
        <v>880</v>
      </c>
      <c r="B493" s="6" t="s">
        <v>5992</v>
      </c>
      <c r="C493" t="s">
        <v>6089</v>
      </c>
      <c r="D493" t="s">
        <v>6345</v>
      </c>
      <c r="E493" t="s">
        <v>6591</v>
      </c>
      <c r="F493" t="s">
        <v>6824</v>
      </c>
      <c r="G493" s="1"/>
      <c r="H493">
        <v>2022</v>
      </c>
      <c r="K493">
        <v>181</v>
      </c>
      <c r="L493">
        <v>204</v>
      </c>
      <c r="M493" t="s">
        <v>7043</v>
      </c>
      <c r="N493" t="s">
        <v>7287</v>
      </c>
      <c r="O493" t="s">
        <v>2830</v>
      </c>
      <c r="P493" t="s">
        <v>7153</v>
      </c>
      <c r="R493" t="str">
        <f>HYPERLINK("http://dx.doi.org/10.1080/17452759.2022.2028380","http://dx.doi.org/10.1080/17452759.2022.2028380")</f>
        <v>http://dx.doi.org/10.1080/17452759.2022.2028380</v>
      </c>
      <c r="S493" t="s">
        <v>7567</v>
      </c>
      <c r="AB493" s="1"/>
      <c r="AE493" t="s">
        <v>7658</v>
      </c>
      <c r="AF493" t="s">
        <v>5981</v>
      </c>
      <c r="AG493" t="s">
        <v>5988</v>
      </c>
    </row>
    <row r="494" spans="1:33" x14ac:dyDescent="0.3">
      <c r="A494" s="3">
        <v>881</v>
      </c>
      <c r="B494" s="3" t="s">
        <v>5992</v>
      </c>
      <c r="C494" t="s">
        <v>6090</v>
      </c>
      <c r="D494" t="s">
        <v>6346</v>
      </c>
      <c r="E494" t="s">
        <v>6592</v>
      </c>
      <c r="F494" t="s">
        <v>6825</v>
      </c>
      <c r="G494" s="1"/>
      <c r="H494" t="s">
        <v>2830</v>
      </c>
      <c r="K494" t="s">
        <v>2830</v>
      </c>
      <c r="L494" t="s">
        <v>2830</v>
      </c>
      <c r="M494" t="s">
        <v>7044</v>
      </c>
      <c r="N494" t="s">
        <v>7288</v>
      </c>
      <c r="O494" t="s">
        <v>2830</v>
      </c>
      <c r="P494" t="s">
        <v>7154</v>
      </c>
      <c r="R494" t="str">
        <f>HYPERLINK("http://dx.doi.org/10.1002/cjce.24701","http://dx.doi.org/10.1002/cjce.24701")</f>
        <v>http://dx.doi.org/10.1002/cjce.24701</v>
      </c>
      <c r="S494" t="s">
        <v>7568</v>
      </c>
      <c r="AB494" s="1"/>
      <c r="AE494" t="s">
        <v>7626</v>
      </c>
      <c r="AF494" t="s">
        <v>7608</v>
      </c>
      <c r="AG494" t="s">
        <v>5988</v>
      </c>
    </row>
    <row r="495" spans="1:33" x14ac:dyDescent="0.3">
      <c r="A495" s="4">
        <v>882</v>
      </c>
      <c r="B495" s="6" t="s">
        <v>5992</v>
      </c>
      <c r="C495" t="s">
        <v>6091</v>
      </c>
      <c r="D495" t="s">
        <v>6347</v>
      </c>
      <c r="E495" t="s">
        <v>6593</v>
      </c>
      <c r="F495" t="s">
        <v>6826</v>
      </c>
      <c r="G495" s="1"/>
      <c r="H495">
        <v>2021</v>
      </c>
      <c r="K495">
        <v>7480</v>
      </c>
      <c r="L495">
        <v>7488</v>
      </c>
      <c r="M495" t="s">
        <v>7045</v>
      </c>
      <c r="N495" t="s">
        <v>7289</v>
      </c>
      <c r="O495" t="s">
        <v>2830</v>
      </c>
      <c r="P495" t="s">
        <v>7155</v>
      </c>
      <c r="R495" t="str">
        <f>HYPERLINK("http://dx.doi.org/10.3168/jds.2020-19808","http://dx.doi.org/10.3168/jds.2020-19808")</f>
        <v>http://dx.doi.org/10.3168/jds.2020-19808</v>
      </c>
      <c r="S495" t="s">
        <v>7569</v>
      </c>
      <c r="AB495" s="1"/>
      <c r="AE495" t="s">
        <v>7613</v>
      </c>
      <c r="AF495" t="s">
        <v>5981</v>
      </c>
      <c r="AG495" t="s">
        <v>5988</v>
      </c>
    </row>
    <row r="496" spans="1:33" x14ac:dyDescent="0.3">
      <c r="A496" s="3">
        <v>883</v>
      </c>
      <c r="B496" s="3" t="s">
        <v>5992</v>
      </c>
      <c r="C496" t="s">
        <v>6092</v>
      </c>
      <c r="D496" t="s">
        <v>6348</v>
      </c>
      <c r="E496" t="s">
        <v>6594</v>
      </c>
      <c r="F496" t="s">
        <v>6827</v>
      </c>
      <c r="G496" s="1"/>
      <c r="H496">
        <v>2022</v>
      </c>
      <c r="K496" t="s">
        <v>2830</v>
      </c>
      <c r="L496" t="s">
        <v>2830</v>
      </c>
      <c r="M496" t="s">
        <v>7046</v>
      </c>
      <c r="N496" t="s">
        <v>7290</v>
      </c>
      <c r="O496" t="s">
        <v>2830</v>
      </c>
      <c r="P496" t="s">
        <v>7156</v>
      </c>
      <c r="R496" t="str">
        <f>HYPERLINK("http://dx.doi.org/10.1016/j.measurement.2022.110939","http://dx.doi.org/10.1016/j.measurement.2022.110939")</f>
        <v>http://dx.doi.org/10.1016/j.measurement.2022.110939</v>
      </c>
      <c r="S496" t="s">
        <v>7570</v>
      </c>
      <c r="AB496" s="1"/>
      <c r="AE496" t="s">
        <v>7625</v>
      </c>
      <c r="AF496" t="s">
        <v>5985</v>
      </c>
      <c r="AG496" t="s">
        <v>5988</v>
      </c>
    </row>
    <row r="497" spans="1:33" x14ac:dyDescent="0.3">
      <c r="A497" s="3">
        <v>887</v>
      </c>
      <c r="B497" s="14" t="s">
        <v>5992</v>
      </c>
      <c r="C497" t="s">
        <v>6093</v>
      </c>
      <c r="D497" t="s">
        <v>6352</v>
      </c>
      <c r="E497" t="s">
        <v>6598</v>
      </c>
      <c r="F497" t="s">
        <v>6830</v>
      </c>
      <c r="G497" s="1"/>
      <c r="H497">
        <v>2013</v>
      </c>
      <c r="K497">
        <v>413</v>
      </c>
      <c r="L497">
        <v>424</v>
      </c>
      <c r="M497" t="s">
        <v>7049</v>
      </c>
      <c r="N497" t="s">
        <v>7293</v>
      </c>
      <c r="O497" t="s">
        <v>2830</v>
      </c>
      <c r="P497" t="s">
        <v>7157</v>
      </c>
      <c r="R497" t="str">
        <f>HYPERLINK("http://dx.doi.org/10.1007/s10126-013-9493-4","http://dx.doi.org/10.1007/s10126-013-9493-4")</f>
        <v>http://dx.doi.org/10.1007/s10126-013-9493-4</v>
      </c>
      <c r="S497" t="s">
        <v>7574</v>
      </c>
      <c r="AB497" s="1"/>
      <c r="AE497" t="s">
        <v>7611</v>
      </c>
      <c r="AF497" t="s">
        <v>5981</v>
      </c>
      <c r="AG497" t="s">
        <v>5988</v>
      </c>
    </row>
    <row r="498" spans="1:33" x14ac:dyDescent="0.3">
      <c r="A498" s="3">
        <v>889</v>
      </c>
      <c r="B498" s="3" t="s">
        <v>5992</v>
      </c>
      <c r="C498" t="s">
        <v>6094</v>
      </c>
      <c r="D498" t="s">
        <v>6354</v>
      </c>
      <c r="E498" t="s">
        <v>2830</v>
      </c>
      <c r="F498" t="s">
        <v>6832</v>
      </c>
      <c r="G498" s="1"/>
      <c r="H498">
        <v>2016</v>
      </c>
      <c r="K498">
        <v>309</v>
      </c>
      <c r="L498">
        <v>319</v>
      </c>
      <c r="M498" t="s">
        <v>4508</v>
      </c>
      <c r="N498" t="s">
        <v>7294</v>
      </c>
      <c r="O498" t="s">
        <v>2830</v>
      </c>
      <c r="P498" t="s">
        <v>7158</v>
      </c>
      <c r="R498" t="str">
        <f>HYPERLINK("http://dx.doi.org/10.32964/TJ15.5.309","http://dx.doi.org/10.32964/TJ15.5.309")</f>
        <v>http://dx.doi.org/10.32964/TJ15.5.309</v>
      </c>
      <c r="S498" t="s">
        <v>2830</v>
      </c>
      <c r="AB498" s="1"/>
      <c r="AE498" t="s">
        <v>7660</v>
      </c>
      <c r="AF498" t="s">
        <v>5981</v>
      </c>
      <c r="AG498" t="s">
        <v>5988</v>
      </c>
    </row>
    <row r="499" spans="1:33" x14ac:dyDescent="0.3">
      <c r="A499" s="4">
        <v>890</v>
      </c>
      <c r="B499" s="6" t="s">
        <v>5992</v>
      </c>
      <c r="C499" t="s">
        <v>6095</v>
      </c>
      <c r="D499" t="s">
        <v>6355</v>
      </c>
      <c r="E499" t="s">
        <v>6600</v>
      </c>
      <c r="F499" t="s">
        <v>6833</v>
      </c>
      <c r="G499" s="1"/>
      <c r="H499">
        <v>2014</v>
      </c>
      <c r="K499" t="s">
        <v>2830</v>
      </c>
      <c r="L499" t="s">
        <v>2830</v>
      </c>
      <c r="M499" t="s">
        <v>7051</v>
      </c>
      <c r="N499" t="s">
        <v>7295</v>
      </c>
      <c r="O499" t="s">
        <v>2830</v>
      </c>
      <c r="P499" t="s">
        <v>7159</v>
      </c>
      <c r="R499" t="str">
        <f>HYPERLINK("http://dx.doi.org/10.1186/1475-2859-13-85","http://dx.doi.org/10.1186/1475-2859-13-85")</f>
        <v>http://dx.doi.org/10.1186/1475-2859-13-85</v>
      </c>
      <c r="S499" t="s">
        <v>2830</v>
      </c>
      <c r="AB499" s="1"/>
      <c r="AE499" t="s">
        <v>7661</v>
      </c>
      <c r="AF499" t="s">
        <v>5981</v>
      </c>
      <c r="AG499" t="s">
        <v>5988</v>
      </c>
    </row>
    <row r="500" spans="1:33" x14ac:dyDescent="0.3">
      <c r="A500" s="3">
        <v>893</v>
      </c>
      <c r="B500" s="3" t="s">
        <v>5992</v>
      </c>
      <c r="C500" t="s">
        <v>6098</v>
      </c>
      <c r="D500" t="s">
        <v>6358</v>
      </c>
      <c r="E500" t="s">
        <v>6602</v>
      </c>
      <c r="F500" t="s">
        <v>6836</v>
      </c>
      <c r="G500" s="1"/>
      <c r="H500">
        <v>2015</v>
      </c>
      <c r="K500">
        <v>292</v>
      </c>
      <c r="L500">
        <v>304</v>
      </c>
      <c r="M500" t="s">
        <v>7053</v>
      </c>
      <c r="N500" t="s">
        <v>7298</v>
      </c>
      <c r="O500" t="s">
        <v>2830</v>
      </c>
      <c r="P500" t="s">
        <v>7160</v>
      </c>
      <c r="R500" t="str">
        <f>HYPERLINK("http://dx.doi.org/10.1007/s13361-014-1058-x","http://dx.doi.org/10.1007/s13361-014-1058-x")</f>
        <v>http://dx.doi.org/10.1007/s13361-014-1058-x</v>
      </c>
      <c r="S500" t="s">
        <v>7575</v>
      </c>
      <c r="AB500" s="1"/>
      <c r="AE500" t="s">
        <v>7663</v>
      </c>
      <c r="AF500" t="s">
        <v>5981</v>
      </c>
      <c r="AG500" t="s">
        <v>5988</v>
      </c>
    </row>
    <row r="501" spans="1:33" x14ac:dyDescent="0.3">
      <c r="A501" s="3">
        <v>897</v>
      </c>
      <c r="B501" s="14" t="s">
        <v>5992</v>
      </c>
      <c r="C501" t="s">
        <v>6100</v>
      </c>
      <c r="D501" t="s">
        <v>6362</v>
      </c>
      <c r="E501" t="s">
        <v>6605</v>
      </c>
      <c r="F501" t="s">
        <v>6840</v>
      </c>
      <c r="G501" s="1"/>
      <c r="H501">
        <v>2020</v>
      </c>
      <c r="K501">
        <v>1204</v>
      </c>
      <c r="L501">
        <v>1211</v>
      </c>
      <c r="M501" t="s">
        <v>7057</v>
      </c>
      <c r="N501" t="s">
        <v>7301</v>
      </c>
      <c r="O501" t="s">
        <v>2830</v>
      </c>
      <c r="P501" t="s">
        <v>7161</v>
      </c>
      <c r="R501" t="str">
        <f>HYPERLINK("http://dx.doi.org/10.1021/acschembio.9b00907","http://dx.doi.org/10.1021/acschembio.9b00907")</f>
        <v>http://dx.doi.org/10.1021/acschembio.9b00907</v>
      </c>
      <c r="S501" t="s">
        <v>2830</v>
      </c>
      <c r="AB501" s="1"/>
      <c r="AE501" t="s">
        <v>7663</v>
      </c>
      <c r="AF501" t="s">
        <v>5981</v>
      </c>
      <c r="AG501" t="s">
        <v>5988</v>
      </c>
    </row>
    <row r="502" spans="1:33" x14ac:dyDescent="0.3">
      <c r="A502" s="4">
        <v>906</v>
      </c>
      <c r="B502" s="5" t="s">
        <v>5992</v>
      </c>
      <c r="C502" t="s">
        <v>6106</v>
      </c>
      <c r="D502" t="s">
        <v>6371</v>
      </c>
      <c r="E502" t="s">
        <v>6611</v>
      </c>
      <c r="F502" t="s">
        <v>6849</v>
      </c>
      <c r="G502" s="1"/>
      <c r="H502">
        <v>2017</v>
      </c>
      <c r="K502">
        <v>77</v>
      </c>
      <c r="L502">
        <v>84</v>
      </c>
      <c r="M502" t="s">
        <v>7063</v>
      </c>
      <c r="N502" t="s">
        <v>7304</v>
      </c>
      <c r="O502" t="s">
        <v>2830</v>
      </c>
      <c r="P502" t="s">
        <v>7163</v>
      </c>
      <c r="R502" t="str">
        <f>HYPERLINK("http://dx.doi.org/10.1016/j.colsurfb.2017.02.011","http://dx.doi.org/10.1016/j.colsurfb.2017.02.011")</f>
        <v>http://dx.doi.org/10.1016/j.colsurfb.2017.02.011</v>
      </c>
      <c r="S502" t="s">
        <v>7583</v>
      </c>
      <c r="AB502" s="1"/>
      <c r="AE502" t="s">
        <v>7619</v>
      </c>
      <c r="AF502" t="s">
        <v>5981</v>
      </c>
      <c r="AG502" t="s">
        <v>5988</v>
      </c>
    </row>
    <row r="503" spans="1:33" x14ac:dyDescent="0.3">
      <c r="A503" s="3">
        <v>907</v>
      </c>
      <c r="B503" s="14" t="s">
        <v>5992</v>
      </c>
      <c r="C503" t="s">
        <v>6107</v>
      </c>
      <c r="D503" t="s">
        <v>6372</v>
      </c>
      <c r="E503" t="s">
        <v>6612</v>
      </c>
      <c r="F503" t="s">
        <v>6850</v>
      </c>
      <c r="G503" s="1"/>
      <c r="H503">
        <v>2014</v>
      </c>
      <c r="K503">
        <v>589</v>
      </c>
      <c r="L503">
        <v>603</v>
      </c>
      <c r="M503" t="s">
        <v>7064</v>
      </c>
      <c r="N503" t="s">
        <v>7305</v>
      </c>
      <c r="O503" t="s">
        <v>2830</v>
      </c>
      <c r="P503" t="s">
        <v>7164</v>
      </c>
      <c r="R503" t="str">
        <f>HYPERLINK("http://dx.doi.org/10.1016/j.jmsy.2014.05.007","http://dx.doi.org/10.1016/j.jmsy.2014.05.007")</f>
        <v>http://dx.doi.org/10.1016/j.jmsy.2014.05.007</v>
      </c>
      <c r="S503" t="s">
        <v>7584</v>
      </c>
      <c r="AB503" s="1"/>
      <c r="AE503" t="s">
        <v>7625</v>
      </c>
      <c r="AF503" t="s">
        <v>5981</v>
      </c>
      <c r="AG503" t="s">
        <v>5988</v>
      </c>
    </row>
    <row r="504" spans="1:33" x14ac:dyDescent="0.3">
      <c r="A504" s="3">
        <v>911</v>
      </c>
      <c r="B504" s="3" t="s">
        <v>5992</v>
      </c>
      <c r="C504" t="s">
        <v>6108</v>
      </c>
      <c r="D504" t="s">
        <v>6376</v>
      </c>
      <c r="E504" t="s">
        <v>6614</v>
      </c>
      <c r="F504" t="s">
        <v>6853</v>
      </c>
      <c r="G504" s="1"/>
      <c r="H504">
        <v>2016</v>
      </c>
      <c r="K504">
        <v>38</v>
      </c>
      <c r="L504">
        <v>48</v>
      </c>
      <c r="M504" t="s">
        <v>7068</v>
      </c>
      <c r="N504" t="s">
        <v>7307</v>
      </c>
      <c r="O504" t="s">
        <v>2830</v>
      </c>
      <c r="P504" t="s">
        <v>7165</v>
      </c>
      <c r="R504" t="str">
        <f>HYPERLINK("http://dx.doi.org/10.1016/j.jembe.2015.11.009","http://dx.doi.org/10.1016/j.jembe.2015.11.009")</f>
        <v>http://dx.doi.org/10.1016/j.jembe.2015.11.009</v>
      </c>
      <c r="S504" t="s">
        <v>7587</v>
      </c>
      <c r="AB504" s="1"/>
      <c r="AE504" t="s">
        <v>7614</v>
      </c>
      <c r="AF504" t="s">
        <v>5981</v>
      </c>
      <c r="AG504" t="s">
        <v>5988</v>
      </c>
    </row>
    <row r="505" spans="1:33" x14ac:dyDescent="0.3">
      <c r="A505" s="3">
        <v>919</v>
      </c>
      <c r="B505" s="14" t="s">
        <v>5992</v>
      </c>
      <c r="C505" t="s">
        <v>6114</v>
      </c>
      <c r="D505" t="s">
        <v>6384</v>
      </c>
      <c r="E505" t="s">
        <v>6620</v>
      </c>
      <c r="F505" t="s">
        <v>6861</v>
      </c>
      <c r="G505" s="1"/>
      <c r="H505">
        <v>2013</v>
      </c>
      <c r="K505">
        <v>1131</v>
      </c>
      <c r="L505">
        <v>1140</v>
      </c>
      <c r="M505" t="s">
        <v>7075</v>
      </c>
      <c r="N505" t="s">
        <v>7309</v>
      </c>
      <c r="O505" t="s">
        <v>2830</v>
      </c>
      <c r="P505" t="s">
        <v>7166</v>
      </c>
      <c r="R505" t="str">
        <f>HYPERLINK("http://dx.doi.org/10.1644/13-MAMM-A-001.1","http://dx.doi.org/10.1644/13-MAMM-A-001.1")</f>
        <v>http://dx.doi.org/10.1644/13-MAMM-A-001.1</v>
      </c>
      <c r="S505" t="s">
        <v>7590</v>
      </c>
      <c r="AB505" s="1"/>
      <c r="AE505" t="s">
        <v>7667</v>
      </c>
      <c r="AF505" t="s">
        <v>5981</v>
      </c>
      <c r="AG505" t="s">
        <v>5988</v>
      </c>
    </row>
    <row r="506" spans="1:33" x14ac:dyDescent="0.3">
      <c r="A506" s="4">
        <v>920</v>
      </c>
      <c r="B506" s="5" t="s">
        <v>5992</v>
      </c>
      <c r="C506" t="s">
        <v>6115</v>
      </c>
      <c r="D506" t="s">
        <v>6385</v>
      </c>
      <c r="E506" t="s">
        <v>6621</v>
      </c>
      <c r="F506" t="s">
        <v>6862</v>
      </c>
      <c r="G506" s="1"/>
      <c r="H506">
        <v>2022</v>
      </c>
      <c r="K506" t="s">
        <v>2830</v>
      </c>
      <c r="L506" t="s">
        <v>2830</v>
      </c>
      <c r="M506" t="s">
        <v>7076</v>
      </c>
      <c r="N506" t="s">
        <v>7310</v>
      </c>
      <c r="O506" t="s">
        <v>2830</v>
      </c>
      <c r="P506" t="s">
        <v>7167</v>
      </c>
      <c r="R506" t="str">
        <f>HYPERLINK("http://dx.doi.org/10.34133/2022/9761095","http://dx.doi.org/10.34133/2022/9761095")</f>
        <v>http://dx.doi.org/10.34133/2022/9761095</v>
      </c>
      <c r="S506" t="s">
        <v>2830</v>
      </c>
      <c r="AB506" s="1"/>
      <c r="AE506" t="s">
        <v>7668</v>
      </c>
      <c r="AF506" t="s">
        <v>5981</v>
      </c>
      <c r="AG506" t="s">
        <v>5988</v>
      </c>
    </row>
    <row r="507" spans="1:33" x14ac:dyDescent="0.3">
      <c r="A507" s="3">
        <v>921</v>
      </c>
      <c r="B507" s="14" t="s">
        <v>5992</v>
      </c>
      <c r="C507" t="s">
        <v>6116</v>
      </c>
      <c r="D507" t="s">
        <v>6386</v>
      </c>
      <c r="E507" t="s">
        <v>6622</v>
      </c>
      <c r="F507" t="s">
        <v>6863</v>
      </c>
      <c r="G507" s="1"/>
      <c r="H507">
        <v>2022</v>
      </c>
      <c r="K507" t="s">
        <v>2830</v>
      </c>
      <c r="L507" t="s">
        <v>2830</v>
      </c>
      <c r="M507" t="s">
        <v>7077</v>
      </c>
      <c r="N507" t="s">
        <v>7202</v>
      </c>
      <c r="O507" t="s">
        <v>7387</v>
      </c>
      <c r="P507" t="s">
        <v>7168</v>
      </c>
      <c r="R507" t="str">
        <f>HYPERLINK("http://dx.doi.org/10.1117/12.2605264","http://dx.doi.org/10.1117/12.2605264")</f>
        <v>http://dx.doi.org/10.1117/12.2605264</v>
      </c>
      <c r="S507" t="s">
        <v>7591</v>
      </c>
      <c r="AB507" s="1"/>
      <c r="AE507" t="s">
        <v>7622</v>
      </c>
      <c r="AF507" t="s">
        <v>7607</v>
      </c>
      <c r="AG507" t="s">
        <v>5988</v>
      </c>
    </row>
    <row r="508" spans="1:33" x14ac:dyDescent="0.3">
      <c r="A508" s="4">
        <v>922</v>
      </c>
      <c r="B508" s="5" t="s">
        <v>5992</v>
      </c>
      <c r="C508" t="s">
        <v>6117</v>
      </c>
      <c r="D508" t="s">
        <v>6387</v>
      </c>
      <c r="E508" t="s">
        <v>6593</v>
      </c>
      <c r="F508" t="s">
        <v>6826</v>
      </c>
      <c r="G508" s="1"/>
      <c r="H508">
        <v>2021</v>
      </c>
      <c r="K508">
        <v>6508</v>
      </c>
      <c r="L508">
        <v>6515</v>
      </c>
      <c r="M508" t="s">
        <v>7078</v>
      </c>
      <c r="N508" t="s">
        <v>7289</v>
      </c>
      <c r="O508" t="s">
        <v>2830</v>
      </c>
      <c r="P508" t="s">
        <v>7169</v>
      </c>
      <c r="R508" t="str">
        <f>HYPERLINK("http://dx.doi.org/10.3168/jds.2020-19837","http://dx.doi.org/10.3168/jds.2020-19837")</f>
        <v>http://dx.doi.org/10.3168/jds.2020-19837</v>
      </c>
      <c r="S508" t="s">
        <v>7592</v>
      </c>
      <c r="AB508" s="1"/>
      <c r="AE508" t="s">
        <v>7613</v>
      </c>
      <c r="AF508" t="s">
        <v>5981</v>
      </c>
      <c r="AG508" t="s">
        <v>5988</v>
      </c>
    </row>
    <row r="509" spans="1:33" x14ac:dyDescent="0.3">
      <c r="A509" s="3">
        <v>923</v>
      </c>
      <c r="B509" s="14" t="s">
        <v>5992</v>
      </c>
      <c r="C509" t="s">
        <v>6118</v>
      </c>
      <c r="D509" t="s">
        <v>6388</v>
      </c>
      <c r="E509" t="s">
        <v>6623</v>
      </c>
      <c r="F509" t="s">
        <v>6864</v>
      </c>
      <c r="G509" s="1"/>
      <c r="H509">
        <v>2021</v>
      </c>
      <c r="K509">
        <v>617</v>
      </c>
      <c r="L509">
        <v>630</v>
      </c>
      <c r="M509" t="s">
        <v>7079</v>
      </c>
      <c r="N509" t="s">
        <v>7311</v>
      </c>
      <c r="O509" t="s">
        <v>2830</v>
      </c>
      <c r="P509" t="s">
        <v>7170</v>
      </c>
      <c r="R509" t="str">
        <f>HYPERLINK("http://dx.doi.org/10.1002/jwmg.21996","http://dx.doi.org/10.1002/jwmg.21996")</f>
        <v>http://dx.doi.org/10.1002/jwmg.21996</v>
      </c>
      <c r="S509" t="s">
        <v>7593</v>
      </c>
      <c r="AB509" s="1"/>
      <c r="AE509" t="s">
        <v>7626</v>
      </c>
      <c r="AF509" t="s">
        <v>5981</v>
      </c>
      <c r="AG509" t="s">
        <v>5988</v>
      </c>
    </row>
    <row r="510" spans="1:33" x14ac:dyDescent="0.3">
      <c r="A510" s="4">
        <v>924</v>
      </c>
      <c r="B510" s="5" t="s">
        <v>5992</v>
      </c>
      <c r="C510" t="s">
        <v>6119</v>
      </c>
      <c r="D510" t="s">
        <v>6389</v>
      </c>
      <c r="E510" t="s">
        <v>6419</v>
      </c>
      <c r="F510" t="s">
        <v>6865</v>
      </c>
      <c r="G510" s="1"/>
      <c r="H510">
        <v>2022</v>
      </c>
      <c r="K510">
        <v>121</v>
      </c>
      <c r="L510">
        <v>127</v>
      </c>
      <c r="M510" t="s">
        <v>7080</v>
      </c>
      <c r="N510" t="s">
        <v>7312</v>
      </c>
      <c r="O510" t="s">
        <v>2830</v>
      </c>
      <c r="P510" t="s">
        <v>7171</v>
      </c>
      <c r="R510" t="str">
        <f>HYPERLINK("http://dx.doi.org/10.3103/S1052618822020091","http://dx.doi.org/10.3103/S1052618822020091")</f>
        <v>http://dx.doi.org/10.3103/S1052618822020091</v>
      </c>
      <c r="S510" t="s">
        <v>7594</v>
      </c>
      <c r="AB510" s="1"/>
      <c r="AE510" t="s">
        <v>7669</v>
      </c>
      <c r="AF510" t="s">
        <v>5981</v>
      </c>
      <c r="AG510" t="s">
        <v>5988</v>
      </c>
    </row>
    <row r="511" spans="1:33" x14ac:dyDescent="0.3">
      <c r="A511" s="3">
        <v>925</v>
      </c>
      <c r="B511" s="14" t="s">
        <v>5992</v>
      </c>
      <c r="C511" t="s">
        <v>6120</v>
      </c>
      <c r="D511" t="s">
        <v>6390</v>
      </c>
      <c r="E511" t="s">
        <v>6624</v>
      </c>
      <c r="F511" t="s">
        <v>6866</v>
      </c>
      <c r="G511" s="1"/>
      <c r="H511">
        <v>2021</v>
      </c>
      <c r="K511" t="s">
        <v>2830</v>
      </c>
      <c r="L511" t="s">
        <v>2830</v>
      </c>
      <c r="M511" t="s">
        <v>7081</v>
      </c>
      <c r="N511" t="s">
        <v>2830</v>
      </c>
      <c r="O511" t="s">
        <v>2830</v>
      </c>
      <c r="P511" t="s">
        <v>7172</v>
      </c>
      <c r="R511" t="str">
        <f>HYPERLINK("http://dx.doi.org/10.2196/20739","http://dx.doi.org/10.2196/20739")</f>
        <v>http://dx.doi.org/10.2196/20739</v>
      </c>
      <c r="S511" t="s">
        <v>7595</v>
      </c>
      <c r="AB511" s="1"/>
      <c r="AE511" t="s">
        <v>7670</v>
      </c>
      <c r="AF511" t="s">
        <v>5981</v>
      </c>
      <c r="AG511" t="s">
        <v>5988</v>
      </c>
    </row>
    <row r="512" spans="1:33" x14ac:dyDescent="0.3">
      <c r="A512" s="3">
        <v>927</v>
      </c>
      <c r="B512" s="3" t="s">
        <v>5992</v>
      </c>
      <c r="C512" t="s">
        <v>6121</v>
      </c>
      <c r="D512" t="s">
        <v>6392</v>
      </c>
      <c r="E512" t="s">
        <v>6625</v>
      </c>
      <c r="F512" t="s">
        <v>6868</v>
      </c>
      <c r="G512" s="1"/>
      <c r="H512">
        <v>2017</v>
      </c>
      <c r="K512">
        <v>1611</v>
      </c>
      <c r="L512">
        <v>1614</v>
      </c>
      <c r="M512" t="s">
        <v>7083</v>
      </c>
      <c r="N512" t="s">
        <v>2830</v>
      </c>
      <c r="O512" t="s">
        <v>7388</v>
      </c>
      <c r="P512" t="s">
        <v>7173</v>
      </c>
      <c r="R512" t="str">
        <f>HYPERLINK("http://dx.doi.org/10.1145/3035918.3058733","http://dx.doi.org/10.1145/3035918.3058733")</f>
        <v>http://dx.doi.org/10.1145/3035918.3058733</v>
      </c>
      <c r="S512" t="s">
        <v>2830</v>
      </c>
      <c r="AB512" s="1"/>
      <c r="AE512" t="s">
        <v>7621</v>
      </c>
      <c r="AF512" t="s">
        <v>7607</v>
      </c>
      <c r="AG512" t="s">
        <v>5988</v>
      </c>
    </row>
    <row r="513" spans="1:33" x14ac:dyDescent="0.3">
      <c r="A513" s="4">
        <v>928</v>
      </c>
      <c r="B513" s="6" t="s">
        <v>5992</v>
      </c>
      <c r="C513" t="s">
        <v>6122</v>
      </c>
      <c r="D513" t="s">
        <v>6393</v>
      </c>
      <c r="E513" t="s">
        <v>6626</v>
      </c>
      <c r="F513" t="s">
        <v>6869</v>
      </c>
      <c r="G513" s="1"/>
      <c r="H513">
        <v>2016</v>
      </c>
      <c r="K513">
        <v>2453</v>
      </c>
      <c r="L513">
        <v>2473</v>
      </c>
      <c r="M513" t="s">
        <v>7084</v>
      </c>
      <c r="N513" t="s">
        <v>7314</v>
      </c>
      <c r="O513" t="s">
        <v>2830</v>
      </c>
      <c r="P513" t="s">
        <v>7174</v>
      </c>
      <c r="R513" t="str">
        <f>HYPERLINK("http://dx.doi.org/10.5194/bg-13-2453-2016","http://dx.doi.org/10.5194/bg-13-2453-2016")</f>
        <v>http://dx.doi.org/10.5194/bg-13-2453-2016</v>
      </c>
      <c r="S513" t="s">
        <v>2830</v>
      </c>
      <c r="AB513" s="1"/>
      <c r="AE513" t="s">
        <v>7671</v>
      </c>
      <c r="AF513" t="s">
        <v>5981</v>
      </c>
      <c r="AG513" t="s">
        <v>5988</v>
      </c>
    </row>
    <row r="514" spans="1:33" x14ac:dyDescent="0.3">
      <c r="A514" s="3">
        <v>929</v>
      </c>
      <c r="B514" s="3" t="s">
        <v>5992</v>
      </c>
      <c r="C514" t="s">
        <v>6123</v>
      </c>
      <c r="D514" t="s">
        <v>6394</v>
      </c>
      <c r="E514" t="s">
        <v>6627</v>
      </c>
      <c r="F514" t="s">
        <v>6698</v>
      </c>
      <c r="G514" s="1"/>
      <c r="H514">
        <v>2015</v>
      </c>
      <c r="K514" t="s">
        <v>2830</v>
      </c>
      <c r="L514" t="s">
        <v>2830</v>
      </c>
      <c r="M514" t="s">
        <v>7085</v>
      </c>
      <c r="N514" t="s">
        <v>7218</v>
      </c>
      <c r="O514" t="s">
        <v>2830</v>
      </c>
      <c r="P514" t="s">
        <v>7175</v>
      </c>
      <c r="R514" t="str">
        <f>HYPERLINK("http://dx.doi.org/10.1371/journal.pone.0144656","http://dx.doi.org/10.1371/journal.pone.0144656")</f>
        <v>http://dx.doi.org/10.1371/journal.pone.0144656</v>
      </c>
      <c r="S514" t="s">
        <v>2830</v>
      </c>
      <c r="AB514" s="1"/>
      <c r="AE514" t="s">
        <v>7631</v>
      </c>
      <c r="AF514" t="s">
        <v>5981</v>
      </c>
      <c r="AG514" t="s">
        <v>5988</v>
      </c>
    </row>
    <row r="515" spans="1:33" x14ac:dyDescent="0.3">
      <c r="A515" s="4">
        <v>930</v>
      </c>
      <c r="B515" s="6" t="s">
        <v>5992</v>
      </c>
      <c r="C515" t="s">
        <v>6124</v>
      </c>
      <c r="D515" t="s">
        <v>6395</v>
      </c>
      <c r="E515" t="s">
        <v>6628</v>
      </c>
      <c r="F515" t="s">
        <v>6870</v>
      </c>
      <c r="G515" s="1"/>
      <c r="H515">
        <v>2018</v>
      </c>
      <c r="K515">
        <v>493</v>
      </c>
      <c r="L515">
        <v>502</v>
      </c>
      <c r="M515" t="s">
        <v>7086</v>
      </c>
      <c r="N515" t="s">
        <v>7315</v>
      </c>
      <c r="O515" t="s">
        <v>2830</v>
      </c>
      <c r="P515" t="s">
        <v>7176</v>
      </c>
      <c r="R515" t="str">
        <f>HYPERLINK("http://dx.doi.org/10.1016/j.envint.2018.06.009","http://dx.doi.org/10.1016/j.envint.2018.06.009")</f>
        <v>http://dx.doi.org/10.1016/j.envint.2018.06.009</v>
      </c>
      <c r="S515" t="s">
        <v>7597</v>
      </c>
      <c r="AB515" s="1"/>
      <c r="AE515" t="s">
        <v>7617</v>
      </c>
      <c r="AF515" t="s">
        <v>5981</v>
      </c>
      <c r="AG515" t="s">
        <v>5988</v>
      </c>
    </row>
    <row r="516" spans="1:33" x14ac:dyDescent="0.3">
      <c r="A516" s="3">
        <v>931</v>
      </c>
      <c r="B516" s="3" t="s">
        <v>5992</v>
      </c>
      <c r="C516" t="s">
        <v>6125</v>
      </c>
      <c r="D516" t="s">
        <v>6396</v>
      </c>
      <c r="E516" t="s">
        <v>6629</v>
      </c>
      <c r="F516" t="s">
        <v>6871</v>
      </c>
      <c r="G516" s="1"/>
      <c r="H516">
        <v>2015</v>
      </c>
      <c r="K516" t="s">
        <v>7099</v>
      </c>
      <c r="L516" t="s">
        <v>7102</v>
      </c>
      <c r="M516" t="s">
        <v>7087</v>
      </c>
      <c r="N516" t="s">
        <v>7316</v>
      </c>
      <c r="O516" t="s">
        <v>2830</v>
      </c>
      <c r="P516" t="s">
        <v>7177</v>
      </c>
      <c r="R516" t="str">
        <f>HYPERLINK("http://dx.doi.org/10.1111/1750-3841.12937","http://dx.doi.org/10.1111/1750-3841.12937")</f>
        <v>http://dx.doi.org/10.1111/1750-3841.12937</v>
      </c>
      <c r="S516" t="s">
        <v>7598</v>
      </c>
      <c r="AB516" s="1"/>
      <c r="AE516" t="s">
        <v>7626</v>
      </c>
      <c r="AF516" t="s">
        <v>5981</v>
      </c>
      <c r="AG516" t="s">
        <v>5988</v>
      </c>
    </row>
    <row r="517" spans="1:33" x14ac:dyDescent="0.3">
      <c r="A517" s="4">
        <v>932</v>
      </c>
      <c r="B517" s="6" t="s">
        <v>5992</v>
      </c>
      <c r="C517" t="s">
        <v>6126</v>
      </c>
      <c r="D517" t="s">
        <v>6397</v>
      </c>
      <c r="E517" t="s">
        <v>6630</v>
      </c>
      <c r="F517" t="s">
        <v>6872</v>
      </c>
      <c r="G517" s="1"/>
      <c r="H517">
        <v>2021</v>
      </c>
      <c r="K517">
        <v>428</v>
      </c>
      <c r="L517" t="s">
        <v>7100</v>
      </c>
      <c r="M517" t="s">
        <v>7088</v>
      </c>
      <c r="N517" t="s">
        <v>7317</v>
      </c>
      <c r="O517" t="s">
        <v>2830</v>
      </c>
      <c r="P517" t="s">
        <v>7178</v>
      </c>
      <c r="R517" t="str">
        <f>HYPERLINK("http://dx.doi.org/10.1038/s41586-021-03260-5","http://dx.doi.org/10.1038/s41586-021-03260-5")</f>
        <v>http://dx.doi.org/10.1038/s41586-021-03260-5</v>
      </c>
      <c r="S517" t="s">
        <v>2830</v>
      </c>
      <c r="AB517" s="1"/>
      <c r="AE517" t="s">
        <v>7672</v>
      </c>
      <c r="AF517" t="s">
        <v>5981</v>
      </c>
      <c r="AG517" t="s">
        <v>5988</v>
      </c>
    </row>
    <row r="518" spans="1:33" x14ac:dyDescent="0.3">
      <c r="A518" s="3">
        <v>933</v>
      </c>
      <c r="B518" s="3" t="s">
        <v>5992</v>
      </c>
      <c r="C518" t="s">
        <v>6127</v>
      </c>
      <c r="D518" t="s">
        <v>6398</v>
      </c>
      <c r="E518" t="s">
        <v>6631</v>
      </c>
      <c r="F518" t="s">
        <v>6873</v>
      </c>
      <c r="G518" s="1"/>
      <c r="H518">
        <v>2020</v>
      </c>
      <c r="K518" t="s">
        <v>2830</v>
      </c>
      <c r="L518" t="s">
        <v>2830</v>
      </c>
      <c r="M518" t="s">
        <v>7089</v>
      </c>
      <c r="N518" t="s">
        <v>7318</v>
      </c>
      <c r="O518" t="s">
        <v>2830</v>
      </c>
      <c r="P518" t="s">
        <v>7179</v>
      </c>
      <c r="R518" t="str">
        <f>HYPERLINK("http://dx.doi.org/10.1016/j.cbpa.2019.110583","http://dx.doi.org/10.1016/j.cbpa.2019.110583")</f>
        <v>http://dx.doi.org/10.1016/j.cbpa.2019.110583</v>
      </c>
      <c r="S518" t="s">
        <v>7599</v>
      </c>
      <c r="AB518" s="1"/>
      <c r="AE518" t="s">
        <v>7613</v>
      </c>
      <c r="AF518" t="s">
        <v>5981</v>
      </c>
      <c r="AG518" t="s">
        <v>5988</v>
      </c>
    </row>
    <row r="519" spans="1:33" x14ac:dyDescent="0.3">
      <c r="A519" s="4">
        <v>934</v>
      </c>
      <c r="B519" s="6" t="s">
        <v>5992</v>
      </c>
      <c r="C519" t="s">
        <v>6128</v>
      </c>
      <c r="D519" t="s">
        <v>6399</v>
      </c>
      <c r="E519" t="s">
        <v>6632</v>
      </c>
      <c r="F519" t="s">
        <v>6874</v>
      </c>
      <c r="G519" s="1"/>
      <c r="H519">
        <v>2019</v>
      </c>
      <c r="K519">
        <v>148</v>
      </c>
      <c r="L519">
        <v>157</v>
      </c>
      <c r="M519" t="s">
        <v>7090</v>
      </c>
      <c r="N519" t="s">
        <v>7319</v>
      </c>
      <c r="O519" t="s">
        <v>2830</v>
      </c>
      <c r="P519" t="s">
        <v>7180</v>
      </c>
      <c r="R519" t="str">
        <f>HYPERLINK("http://dx.doi.org/10.1139/bcb-2018-0198","http://dx.doi.org/10.1139/bcb-2018-0198")</f>
        <v>http://dx.doi.org/10.1139/bcb-2018-0198</v>
      </c>
      <c r="S519" t="s">
        <v>7600</v>
      </c>
      <c r="AB519" s="1"/>
      <c r="AE519" t="s">
        <v>7673</v>
      </c>
      <c r="AF519" t="s">
        <v>5981</v>
      </c>
      <c r="AG519" t="s">
        <v>5988</v>
      </c>
    </row>
    <row r="520" spans="1:33" x14ac:dyDescent="0.3">
      <c r="A520" s="3">
        <v>935</v>
      </c>
      <c r="B520" s="3" t="s">
        <v>5992</v>
      </c>
      <c r="C520" t="s">
        <v>6129</v>
      </c>
      <c r="D520" t="s">
        <v>6400</v>
      </c>
      <c r="E520" t="s">
        <v>6633</v>
      </c>
      <c r="F520" t="s">
        <v>6872</v>
      </c>
      <c r="G520" s="1"/>
      <c r="H520">
        <v>2018</v>
      </c>
      <c r="K520">
        <v>413</v>
      </c>
      <c r="L520" t="s">
        <v>7100</v>
      </c>
      <c r="M520" t="s">
        <v>7091</v>
      </c>
      <c r="N520" t="s">
        <v>7317</v>
      </c>
      <c r="O520" t="s">
        <v>2830</v>
      </c>
      <c r="P520" t="s">
        <v>7181</v>
      </c>
      <c r="R520" t="str">
        <f>HYPERLINK("http://dx.doi.org/10.1038/s41586-018-0106-2","http://dx.doi.org/10.1038/s41586-018-0106-2")</f>
        <v>http://dx.doi.org/10.1038/s41586-018-0106-2</v>
      </c>
      <c r="S520" t="s">
        <v>2830</v>
      </c>
      <c r="AB520" s="1"/>
      <c r="AE520" t="s">
        <v>7674</v>
      </c>
      <c r="AF520" t="s">
        <v>5981</v>
      </c>
      <c r="AG520" t="s">
        <v>5988</v>
      </c>
    </row>
    <row r="521" spans="1:33" x14ac:dyDescent="0.3">
      <c r="A521" s="4">
        <v>936</v>
      </c>
      <c r="B521" s="6" t="s">
        <v>5992</v>
      </c>
      <c r="C521" t="s">
        <v>6130</v>
      </c>
      <c r="D521" t="s">
        <v>6401</v>
      </c>
      <c r="E521" t="s">
        <v>6634</v>
      </c>
      <c r="F521" t="s">
        <v>6875</v>
      </c>
      <c r="G521" s="1"/>
      <c r="H521">
        <v>2017</v>
      </c>
      <c r="K521">
        <v>710</v>
      </c>
      <c r="L521">
        <v>718</v>
      </c>
      <c r="M521" t="s">
        <v>7092</v>
      </c>
      <c r="N521" t="s">
        <v>7320</v>
      </c>
      <c r="O521" t="s">
        <v>2830</v>
      </c>
      <c r="P521" t="s">
        <v>7182</v>
      </c>
      <c r="R521" t="str">
        <f>HYPERLINK("http://dx.doi.org/10.1016/j.scitotenv.2016.12.017","http://dx.doi.org/10.1016/j.scitotenv.2016.12.017")</f>
        <v>http://dx.doi.org/10.1016/j.scitotenv.2016.12.017</v>
      </c>
      <c r="S521" t="s">
        <v>7601</v>
      </c>
      <c r="AB521" s="1"/>
      <c r="AE521" t="s">
        <v>7619</v>
      </c>
      <c r="AF521" t="s">
        <v>5981</v>
      </c>
      <c r="AG521" t="s">
        <v>5988</v>
      </c>
    </row>
    <row r="522" spans="1:33" x14ac:dyDescent="0.3">
      <c r="A522" s="3">
        <v>937</v>
      </c>
      <c r="B522" s="3" t="s">
        <v>5992</v>
      </c>
      <c r="C522" t="s">
        <v>6131</v>
      </c>
      <c r="D522" t="s">
        <v>6402</v>
      </c>
      <c r="E522" t="s">
        <v>6635</v>
      </c>
      <c r="F522" t="s">
        <v>6876</v>
      </c>
      <c r="G522" s="1"/>
      <c r="H522">
        <v>2020</v>
      </c>
      <c r="K522" t="s">
        <v>2830</v>
      </c>
      <c r="L522" t="s">
        <v>2830</v>
      </c>
      <c r="M522" t="s">
        <v>7093</v>
      </c>
      <c r="N522" t="s">
        <v>7321</v>
      </c>
      <c r="O522" t="s">
        <v>2830</v>
      </c>
      <c r="P522" t="s">
        <v>7183</v>
      </c>
      <c r="R522" t="str">
        <f>HYPERLINK("http://dx.doi.org/10.1016/j.watres.2019.115435","http://dx.doi.org/10.1016/j.watres.2019.115435")</f>
        <v>http://dx.doi.org/10.1016/j.watres.2019.115435</v>
      </c>
      <c r="S522" t="s">
        <v>7602</v>
      </c>
      <c r="AB522" s="1"/>
      <c r="AE522" t="s">
        <v>7617</v>
      </c>
      <c r="AF522" t="s">
        <v>5981</v>
      </c>
      <c r="AG522" t="s">
        <v>5988</v>
      </c>
    </row>
    <row r="523" spans="1:33" x14ac:dyDescent="0.3">
      <c r="A523" s="4">
        <v>938</v>
      </c>
      <c r="B523" s="6" t="s">
        <v>5992</v>
      </c>
      <c r="C523" t="s">
        <v>6132</v>
      </c>
      <c r="D523" t="s">
        <v>6403</v>
      </c>
      <c r="E523" t="s">
        <v>6636</v>
      </c>
      <c r="F523" t="s">
        <v>6716</v>
      </c>
      <c r="G523" s="1"/>
      <c r="H523">
        <v>2017</v>
      </c>
      <c r="K523">
        <v>2227</v>
      </c>
      <c r="L523">
        <v>2240</v>
      </c>
      <c r="M523" t="s">
        <v>7094</v>
      </c>
      <c r="N523" t="s">
        <v>7227</v>
      </c>
      <c r="O523" t="s">
        <v>2830</v>
      </c>
      <c r="P523" t="s">
        <v>7184</v>
      </c>
      <c r="R523" t="str">
        <f>HYPERLINK("http://dx.doi.org/10.1109/TII.2017.2695583","http://dx.doi.org/10.1109/TII.2017.2695583")</f>
        <v>http://dx.doi.org/10.1109/TII.2017.2695583</v>
      </c>
      <c r="S523" t="s">
        <v>7603</v>
      </c>
      <c r="AB523" s="1"/>
      <c r="AE523" t="s">
        <v>7618</v>
      </c>
      <c r="AF523" t="s">
        <v>5981</v>
      </c>
      <c r="AG523" t="s">
        <v>5988</v>
      </c>
    </row>
    <row r="524" spans="1:33" x14ac:dyDescent="0.3">
      <c r="A524" s="3">
        <v>939</v>
      </c>
      <c r="B524" s="3" t="s">
        <v>5992</v>
      </c>
      <c r="C524" t="s">
        <v>6133</v>
      </c>
      <c r="D524" t="s">
        <v>6404</v>
      </c>
      <c r="E524" t="s">
        <v>6637</v>
      </c>
      <c r="F524" t="s">
        <v>6877</v>
      </c>
      <c r="G524" s="1"/>
      <c r="H524">
        <v>2020</v>
      </c>
      <c r="K524" t="s">
        <v>2830</v>
      </c>
      <c r="L524" t="s">
        <v>2830</v>
      </c>
      <c r="M524" t="s">
        <v>7095</v>
      </c>
      <c r="N524" t="s">
        <v>7322</v>
      </c>
      <c r="O524" t="s">
        <v>2830</v>
      </c>
      <c r="P524" t="s">
        <v>7185</v>
      </c>
      <c r="R524" t="str">
        <f>HYPERLINK("http://dx.doi.org/10.1016/j.apradiso.2019.109023","http://dx.doi.org/10.1016/j.apradiso.2019.109023")</f>
        <v>http://dx.doi.org/10.1016/j.apradiso.2019.109023</v>
      </c>
      <c r="S524" t="s">
        <v>7604</v>
      </c>
      <c r="AB524" s="1"/>
      <c r="AE524" t="s">
        <v>7617</v>
      </c>
      <c r="AF524" t="s">
        <v>7609</v>
      </c>
      <c r="AG524" t="s">
        <v>5988</v>
      </c>
    </row>
    <row r="525" spans="1:33" x14ac:dyDescent="0.3">
      <c r="A525" s="4">
        <v>940</v>
      </c>
      <c r="B525" s="6" t="s">
        <v>5992</v>
      </c>
      <c r="C525" t="s">
        <v>6134</v>
      </c>
      <c r="D525" t="s">
        <v>6405</v>
      </c>
      <c r="E525" t="s">
        <v>6638</v>
      </c>
      <c r="F525" t="s">
        <v>6878</v>
      </c>
      <c r="G525" s="1"/>
      <c r="H525">
        <v>2018</v>
      </c>
      <c r="K525" t="s">
        <v>2830</v>
      </c>
      <c r="L525" t="s">
        <v>2830</v>
      </c>
      <c r="M525" t="s">
        <v>7096</v>
      </c>
      <c r="N525" t="s">
        <v>7323</v>
      </c>
      <c r="O525" t="s">
        <v>2830</v>
      </c>
      <c r="P525" t="s">
        <v>7186</v>
      </c>
      <c r="R525" t="str">
        <f>HYPERLINK("http://dx.doi.org/10.3791/57928","http://dx.doi.org/10.3791/57928")</f>
        <v>http://dx.doi.org/10.3791/57928</v>
      </c>
      <c r="S525" t="s">
        <v>7605</v>
      </c>
      <c r="AB525" s="1"/>
      <c r="AE525" t="s">
        <v>7675</v>
      </c>
      <c r="AF525" t="s">
        <v>5981</v>
      </c>
      <c r="AG525" t="s">
        <v>5988</v>
      </c>
    </row>
    <row r="526" spans="1:33" x14ac:dyDescent="0.3">
      <c r="A526" s="3">
        <v>941</v>
      </c>
      <c r="B526" s="3" t="s">
        <v>5992</v>
      </c>
      <c r="C526" t="s">
        <v>6135</v>
      </c>
      <c r="D526" t="s">
        <v>6406</v>
      </c>
      <c r="E526" t="s">
        <v>6639</v>
      </c>
      <c r="F526" t="s">
        <v>6879</v>
      </c>
      <c r="G526" s="1"/>
      <c r="H526">
        <v>2018</v>
      </c>
      <c r="K526">
        <v>5607</v>
      </c>
      <c r="L526">
        <v>5617</v>
      </c>
      <c r="M526" t="s">
        <v>7097</v>
      </c>
      <c r="N526" t="s">
        <v>7324</v>
      </c>
      <c r="O526" t="s">
        <v>2830</v>
      </c>
      <c r="P526" t="s">
        <v>7187</v>
      </c>
      <c r="R526" t="str">
        <f>HYPERLINK("http://dx.doi.org/10.1029/2017JD027827","http://dx.doi.org/10.1029/2017JD027827")</f>
        <v>http://dx.doi.org/10.1029/2017JD027827</v>
      </c>
      <c r="S526" t="s">
        <v>7606</v>
      </c>
      <c r="AB526" s="1"/>
      <c r="AE526" t="s">
        <v>7676</v>
      </c>
      <c r="AF526" t="s">
        <v>5981</v>
      </c>
      <c r="AG526" t="s">
        <v>5988</v>
      </c>
    </row>
  </sheetData>
  <conditionalFormatting sqref="A776:A1048576 A1:C1 C2:C526">
    <cfRule type="duplicateValues" dxfId="20" priority="1"/>
  </conditionalFormatting>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93D9-35D4-437F-B957-BC22F566BF26}">
  <sheetPr codeName="Sheet6"/>
  <dimension ref="A1:AQ530"/>
  <sheetViews>
    <sheetView zoomScale="115" zoomScaleNormal="115" workbookViewId="0">
      <pane ySplit="1" topLeftCell="A226" activePane="bottomLeft" state="frozen"/>
      <selection pane="bottomLeft" activeCell="A259" sqref="A259:XFD259"/>
    </sheetView>
  </sheetViews>
  <sheetFormatPr defaultRowHeight="14.4" x14ac:dyDescent="0.3"/>
  <cols>
    <col min="1" max="1" width="6.109375" customWidth="1"/>
    <col min="2" max="2" width="8.77734375" customWidth="1"/>
    <col min="3" max="3" width="114" customWidth="1"/>
    <col min="4" max="4" width="4.109375" customWidth="1"/>
    <col min="5" max="5" width="3.6640625" customWidth="1"/>
    <col min="6" max="6" width="4.21875" customWidth="1"/>
    <col min="7" max="7" width="3.5546875" customWidth="1"/>
    <col min="8" max="8" width="6.77734375" customWidth="1"/>
    <col min="9" max="9" width="3.109375" customWidth="1"/>
    <col min="10" max="10" width="2.6640625" customWidth="1"/>
    <col min="11" max="11" width="2.88671875" customWidth="1"/>
    <col min="12" max="12" width="2.6640625" customWidth="1"/>
    <col min="13" max="13" width="6.4414062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3.44140625" customWidth="1"/>
    <col min="21" max="21" width="3.5546875" customWidth="1"/>
    <col min="22" max="22" width="4"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1" width="4.88671875" customWidth="1"/>
    <col min="32" max="32" width="27.6640625" customWidth="1"/>
    <col min="33" max="33" width="7.109375" customWidth="1"/>
    <col min="34" max="34" width="6.5546875" customWidth="1"/>
    <col min="35" max="35" width="6" customWidth="1"/>
    <col min="36" max="36" width="6.88671875" customWidth="1"/>
    <col min="37" max="37" width="5.44140625" customWidth="1"/>
    <col min="38" max="38" width="4.33203125" customWidth="1"/>
    <col min="39" max="39" width="5.21875" customWidth="1"/>
    <col min="40" max="40" width="0" hidden="1" customWidth="1"/>
    <col min="41" max="41" width="4.33203125" customWidth="1"/>
    <col min="42" max="42" width="21.33203125" customWidth="1"/>
  </cols>
  <sheetData>
    <row r="1" spans="1:43" x14ac:dyDescent="0.3">
      <c r="A1" t="s">
        <v>3012</v>
      </c>
      <c r="B1"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c r="AH1" s="15" t="s">
        <v>7678</v>
      </c>
      <c r="AI1" s="15" t="s">
        <v>7692</v>
      </c>
      <c r="AJ1" s="15" t="s">
        <v>7691</v>
      </c>
      <c r="AK1" s="15" t="s">
        <v>7684</v>
      </c>
      <c r="AL1" s="15" t="s">
        <v>7690</v>
      </c>
      <c r="AM1" s="16" t="s">
        <v>7679</v>
      </c>
      <c r="AN1" s="16" t="s">
        <v>7689</v>
      </c>
      <c r="AO1" s="16" t="s">
        <v>7680</v>
      </c>
      <c r="AP1" t="s">
        <v>7677</v>
      </c>
      <c r="AQ1" t="s">
        <v>7695</v>
      </c>
    </row>
    <row r="2" spans="1:43" x14ac:dyDescent="0.3">
      <c r="A2" s="3">
        <v>1</v>
      </c>
      <c r="B2" s="3"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c r="AH2" s="20" t="s">
        <v>7687</v>
      </c>
      <c r="AI2" s="20" t="s">
        <v>7687</v>
      </c>
      <c r="AK2" t="s">
        <v>7685</v>
      </c>
      <c r="AM2" t="s">
        <v>7688</v>
      </c>
      <c r="AN2">
        <f>IEEE45637[[#This Row],[End Page]]-IEEE45637[[#This Row],[Start Page]]</f>
        <v>20</v>
      </c>
      <c r="AP2" s="20"/>
    </row>
    <row r="3" spans="1:43" x14ac:dyDescent="0.3">
      <c r="A3" s="3">
        <v>3</v>
      </c>
      <c r="B3" s="3" t="s">
        <v>43</v>
      </c>
      <c r="C3" t="s">
        <v>58</v>
      </c>
      <c r="D3" t="s">
        <v>59</v>
      </c>
      <c r="E3" t="s">
        <v>60</v>
      </c>
      <c r="F3" t="s">
        <v>61</v>
      </c>
      <c r="G3" s="1">
        <v>43304</v>
      </c>
      <c r="H3">
        <v>2018</v>
      </c>
      <c r="I3" t="s">
        <v>2830</v>
      </c>
      <c r="K3">
        <v>1052</v>
      </c>
      <c r="L3" t="s">
        <v>2831</v>
      </c>
      <c r="M3" t="s">
        <v>62</v>
      </c>
      <c r="N3" t="s">
        <v>63</v>
      </c>
      <c r="O3" t="s">
        <v>64</v>
      </c>
      <c r="P3" t="s">
        <v>65</v>
      </c>
      <c r="Q3" t="s">
        <v>2830</v>
      </c>
      <c r="R3" t="s">
        <v>66</v>
      </c>
      <c r="S3" t="s">
        <v>67</v>
      </c>
      <c r="T3" t="s">
        <v>68</v>
      </c>
      <c r="U3" t="s">
        <v>69</v>
      </c>
      <c r="V3" t="s">
        <v>70</v>
      </c>
      <c r="W3" t="s">
        <v>2830</v>
      </c>
      <c r="X3">
        <v>39</v>
      </c>
      <c r="Z3">
        <v>36</v>
      </c>
      <c r="AA3" t="s">
        <v>43</v>
      </c>
      <c r="AB3" s="1">
        <v>43304</v>
      </c>
      <c r="AC3" t="s">
        <v>2830</v>
      </c>
      <c r="AD3" t="s">
        <v>2830</v>
      </c>
      <c r="AE3" t="s">
        <v>43</v>
      </c>
      <c r="AF3" t="s">
        <v>57</v>
      </c>
      <c r="AH3" s="20" t="s">
        <v>7687</v>
      </c>
      <c r="AI3" s="20" t="s">
        <v>7687</v>
      </c>
      <c r="AK3" t="s">
        <v>7685</v>
      </c>
      <c r="AM3" t="s">
        <v>7688</v>
      </c>
      <c r="AN3">
        <f>IEEE45637[[#This Row],[End Page]]-IEEE45637[[#This Row],[Start Page]]</f>
        <v>10</v>
      </c>
      <c r="AP3" s="20"/>
    </row>
    <row r="4" spans="1:43" x14ac:dyDescent="0.3">
      <c r="A4" s="4">
        <v>4</v>
      </c>
      <c r="B4" s="5" t="s">
        <v>43</v>
      </c>
      <c r="C4" t="s">
        <v>71</v>
      </c>
      <c r="D4" t="s">
        <v>72</v>
      </c>
      <c r="E4" t="s">
        <v>73</v>
      </c>
      <c r="F4" t="s">
        <v>74</v>
      </c>
      <c r="G4" s="1">
        <v>41274</v>
      </c>
      <c r="H4">
        <v>2012</v>
      </c>
      <c r="I4" t="s">
        <v>2830</v>
      </c>
      <c r="K4">
        <v>374</v>
      </c>
      <c r="L4" t="s">
        <v>2832</v>
      </c>
      <c r="M4" t="s">
        <v>75</v>
      </c>
      <c r="N4" t="s">
        <v>2830</v>
      </c>
      <c r="O4" t="s">
        <v>76</v>
      </c>
      <c r="P4" t="s">
        <v>2830</v>
      </c>
      <c r="Q4" t="s">
        <v>2830</v>
      </c>
      <c r="R4" t="s">
        <v>77</v>
      </c>
      <c r="S4" t="s">
        <v>78</v>
      </c>
      <c r="T4" t="s">
        <v>79</v>
      </c>
      <c r="U4" t="s">
        <v>80</v>
      </c>
      <c r="V4" t="s">
        <v>81</v>
      </c>
      <c r="W4" t="s">
        <v>2830</v>
      </c>
      <c r="Z4">
        <v>5</v>
      </c>
      <c r="AA4" t="s">
        <v>2830</v>
      </c>
      <c r="AB4" s="1">
        <v>41274</v>
      </c>
      <c r="AC4" t="s">
        <v>2830</v>
      </c>
      <c r="AD4" t="s">
        <v>2830</v>
      </c>
      <c r="AE4" t="s">
        <v>43</v>
      </c>
      <c r="AF4" t="s">
        <v>57</v>
      </c>
      <c r="AH4" t="s">
        <v>7686</v>
      </c>
      <c r="AI4" t="s">
        <v>7686</v>
      </c>
      <c r="AK4" t="s">
        <v>7685</v>
      </c>
      <c r="AM4" t="s">
        <v>7688</v>
      </c>
      <c r="AN4">
        <f>IEEE45637[[#This Row],[End Page]]-IEEE45637[[#This Row],[Start Page]]</f>
        <v>4</v>
      </c>
      <c r="AP4" s="17"/>
    </row>
    <row r="5" spans="1:43" x14ac:dyDescent="0.3">
      <c r="A5" s="3">
        <v>5</v>
      </c>
      <c r="B5" s="3" t="s">
        <v>43</v>
      </c>
      <c r="C5" t="s">
        <v>82</v>
      </c>
      <c r="D5" t="s">
        <v>83</v>
      </c>
      <c r="E5" t="s">
        <v>84</v>
      </c>
      <c r="F5" t="s">
        <v>85</v>
      </c>
      <c r="G5" s="1">
        <v>44568</v>
      </c>
      <c r="H5">
        <v>2021</v>
      </c>
      <c r="I5" t="s">
        <v>2830</v>
      </c>
      <c r="K5">
        <v>1</v>
      </c>
      <c r="L5" t="s">
        <v>2833</v>
      </c>
      <c r="M5" t="s">
        <v>86</v>
      </c>
      <c r="N5" t="s">
        <v>2830</v>
      </c>
      <c r="O5" t="s">
        <v>87</v>
      </c>
      <c r="P5" t="s">
        <v>88</v>
      </c>
      <c r="Q5" t="s">
        <v>2830</v>
      </c>
      <c r="R5" t="s">
        <v>89</v>
      </c>
      <c r="S5" t="s">
        <v>90</v>
      </c>
      <c r="T5" t="s">
        <v>91</v>
      </c>
      <c r="U5" t="s">
        <v>92</v>
      </c>
      <c r="V5" t="s">
        <v>93</v>
      </c>
      <c r="W5" t="s">
        <v>2830</v>
      </c>
      <c r="Z5">
        <v>25</v>
      </c>
      <c r="AA5" t="s">
        <v>43</v>
      </c>
      <c r="AB5" s="1">
        <v>44568</v>
      </c>
      <c r="AC5" t="s">
        <v>2830</v>
      </c>
      <c r="AD5" t="s">
        <v>2830</v>
      </c>
      <c r="AE5" t="s">
        <v>43</v>
      </c>
      <c r="AF5" t="s">
        <v>57</v>
      </c>
      <c r="AH5" s="20" t="s">
        <v>7687</v>
      </c>
      <c r="AI5" s="20" t="s">
        <v>7687</v>
      </c>
      <c r="AK5" t="s">
        <v>7685</v>
      </c>
      <c r="AM5" t="s">
        <v>7688</v>
      </c>
      <c r="AN5">
        <f>IEEE45637[[#This Row],[End Page]]-IEEE45637[[#This Row],[Start Page]]</f>
        <v>5</v>
      </c>
      <c r="AP5" s="20"/>
    </row>
    <row r="6" spans="1:43" x14ac:dyDescent="0.3">
      <c r="A6" s="4">
        <v>6</v>
      </c>
      <c r="B6" s="5" t="s">
        <v>43</v>
      </c>
      <c r="C6" t="s">
        <v>94</v>
      </c>
      <c r="D6" t="s">
        <v>95</v>
      </c>
      <c r="E6" t="s">
        <v>96</v>
      </c>
      <c r="F6" t="s">
        <v>97</v>
      </c>
      <c r="G6" s="1">
        <v>44278</v>
      </c>
      <c r="H6">
        <v>2021</v>
      </c>
      <c r="I6" t="s">
        <v>2834</v>
      </c>
      <c r="J6">
        <v>4</v>
      </c>
      <c r="K6">
        <v>347</v>
      </c>
      <c r="L6" t="s">
        <v>2835</v>
      </c>
      <c r="M6" t="s">
        <v>98</v>
      </c>
      <c r="N6" t="s">
        <v>99</v>
      </c>
      <c r="O6" t="s">
        <v>2830</v>
      </c>
      <c r="P6" t="s">
        <v>100</v>
      </c>
      <c r="Q6" t="s">
        <v>2830</v>
      </c>
      <c r="R6" t="s">
        <v>101</v>
      </c>
      <c r="S6" t="s">
        <v>102</v>
      </c>
      <c r="T6" t="s">
        <v>103</v>
      </c>
      <c r="U6" t="s">
        <v>104</v>
      </c>
      <c r="V6" t="s">
        <v>105</v>
      </c>
      <c r="W6" t="s">
        <v>2830</v>
      </c>
      <c r="X6">
        <v>19</v>
      </c>
      <c r="Z6">
        <v>115</v>
      </c>
      <c r="AA6" t="s">
        <v>43</v>
      </c>
      <c r="AB6" s="1">
        <v>44161</v>
      </c>
      <c r="AC6" t="s">
        <v>2830</v>
      </c>
      <c r="AD6" t="s">
        <v>2830</v>
      </c>
      <c r="AE6" t="s">
        <v>43</v>
      </c>
      <c r="AF6" t="s">
        <v>44</v>
      </c>
      <c r="AH6" t="s">
        <v>7686</v>
      </c>
      <c r="AI6" t="s">
        <v>7686</v>
      </c>
      <c r="AK6" t="s">
        <v>7685</v>
      </c>
      <c r="AM6" t="s">
        <v>7688</v>
      </c>
      <c r="AN6">
        <f>IEEE45637[[#This Row],[End Page]]-IEEE45637[[#This Row],[Start Page]]</f>
        <v>29</v>
      </c>
      <c r="AP6" s="17"/>
    </row>
    <row r="7" spans="1:43" x14ac:dyDescent="0.3">
      <c r="A7" s="3">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c r="AH7" s="20" t="s">
        <v>7687</v>
      </c>
      <c r="AI7" s="20" t="s">
        <v>7687</v>
      </c>
      <c r="AK7" t="s">
        <v>7685</v>
      </c>
      <c r="AM7" t="s">
        <v>7688</v>
      </c>
      <c r="AN7">
        <f>IEEE45637[[#This Row],[End Page]]-IEEE45637[[#This Row],[Start Page]]</f>
        <v>9</v>
      </c>
      <c r="AP7" s="20"/>
    </row>
    <row r="8" spans="1:43" x14ac:dyDescent="0.3">
      <c r="A8" s="4">
        <v>8</v>
      </c>
      <c r="B8" s="5"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c r="AH8" s="20" t="s">
        <v>7687</v>
      </c>
      <c r="AI8" s="20" t="s">
        <v>7687</v>
      </c>
      <c r="AK8" t="s">
        <v>7685</v>
      </c>
      <c r="AM8" t="s">
        <v>7688</v>
      </c>
      <c r="AN8">
        <f>IEEE45637[[#This Row],[End Page]]-IEEE45637[[#This Row],[Start Page]]</f>
        <v>5</v>
      </c>
      <c r="AP8" s="20"/>
    </row>
    <row r="9" spans="1:43" x14ac:dyDescent="0.3">
      <c r="A9" s="3">
        <v>9</v>
      </c>
      <c r="B9" s="3" t="s">
        <v>43</v>
      </c>
      <c r="C9" t="s">
        <v>131</v>
      </c>
      <c r="D9" t="s">
        <v>132</v>
      </c>
      <c r="E9" t="s">
        <v>133</v>
      </c>
      <c r="F9" t="s">
        <v>134</v>
      </c>
      <c r="G9" s="1">
        <v>43941</v>
      </c>
      <c r="H9">
        <v>2020</v>
      </c>
      <c r="I9" t="s">
        <v>2830</v>
      </c>
      <c r="K9">
        <v>1</v>
      </c>
      <c r="L9" t="s">
        <v>2833</v>
      </c>
      <c r="M9" t="s">
        <v>135</v>
      </c>
      <c r="N9" t="s">
        <v>2830</v>
      </c>
      <c r="O9" t="s">
        <v>136</v>
      </c>
      <c r="P9" t="s">
        <v>137</v>
      </c>
      <c r="Q9" t="s">
        <v>2830</v>
      </c>
      <c r="R9" t="s">
        <v>138</v>
      </c>
      <c r="S9" t="s">
        <v>139</v>
      </c>
      <c r="T9" t="s">
        <v>140</v>
      </c>
      <c r="U9" t="s">
        <v>141</v>
      </c>
      <c r="V9" t="s">
        <v>142</v>
      </c>
      <c r="W9" t="s">
        <v>2830</v>
      </c>
      <c r="X9">
        <v>1</v>
      </c>
      <c r="Z9">
        <v>20</v>
      </c>
      <c r="AA9" t="s">
        <v>43</v>
      </c>
      <c r="AB9" s="1">
        <v>43941</v>
      </c>
      <c r="AC9" t="s">
        <v>2830</v>
      </c>
      <c r="AD9" t="s">
        <v>2830</v>
      </c>
      <c r="AE9" t="s">
        <v>43</v>
      </c>
      <c r="AF9" t="s">
        <v>57</v>
      </c>
      <c r="AH9" s="20" t="s">
        <v>7687</v>
      </c>
      <c r="AI9" s="20" t="s">
        <v>7687</v>
      </c>
      <c r="AK9" t="s">
        <v>7685</v>
      </c>
      <c r="AM9" t="s">
        <v>7688</v>
      </c>
      <c r="AN9">
        <f>IEEE45637[[#This Row],[End Page]]-IEEE45637[[#This Row],[Start Page]]</f>
        <v>5</v>
      </c>
      <c r="AP9" s="20"/>
    </row>
    <row r="10" spans="1:43" x14ac:dyDescent="0.3">
      <c r="A10" s="4">
        <v>10</v>
      </c>
      <c r="B10" s="5" t="s">
        <v>43</v>
      </c>
      <c r="C10" t="s">
        <v>143</v>
      </c>
      <c r="D10" t="s">
        <v>144</v>
      </c>
      <c r="E10" t="s">
        <v>145</v>
      </c>
      <c r="F10" t="s">
        <v>146</v>
      </c>
      <c r="G10" s="1">
        <v>44305</v>
      </c>
      <c r="H10">
        <v>2021</v>
      </c>
      <c r="I10" t="s">
        <v>2839</v>
      </c>
      <c r="K10">
        <v>58088</v>
      </c>
      <c r="L10" t="s">
        <v>2840</v>
      </c>
      <c r="M10" t="s">
        <v>147</v>
      </c>
      <c r="N10" t="s">
        <v>148</v>
      </c>
      <c r="O10" t="s">
        <v>2830</v>
      </c>
      <c r="P10" t="s">
        <v>149</v>
      </c>
      <c r="Q10" t="s">
        <v>150</v>
      </c>
      <c r="R10" t="s">
        <v>151</v>
      </c>
      <c r="S10" t="s">
        <v>152</v>
      </c>
      <c r="T10" t="s">
        <v>153</v>
      </c>
      <c r="U10" t="s">
        <v>154</v>
      </c>
      <c r="V10" t="s">
        <v>155</v>
      </c>
      <c r="W10" t="s">
        <v>2830</v>
      </c>
      <c r="X10">
        <v>6</v>
      </c>
      <c r="Z10">
        <v>42</v>
      </c>
      <c r="AA10" t="s">
        <v>156</v>
      </c>
      <c r="AB10" s="1">
        <v>44294</v>
      </c>
      <c r="AC10" t="s">
        <v>2830</v>
      </c>
      <c r="AD10" t="s">
        <v>2830</v>
      </c>
      <c r="AE10" t="s">
        <v>43</v>
      </c>
      <c r="AF10" t="s">
        <v>44</v>
      </c>
      <c r="AH10" s="20" t="s">
        <v>7687</v>
      </c>
      <c r="AI10" s="20" t="s">
        <v>7687</v>
      </c>
      <c r="AK10" t="s">
        <v>7685</v>
      </c>
      <c r="AM10" t="s">
        <v>7688</v>
      </c>
      <c r="AN10">
        <f>IEEE45637[[#This Row],[End Page]]-IEEE45637[[#This Row],[Start Page]]</f>
        <v>13</v>
      </c>
      <c r="AP10" s="20"/>
    </row>
    <row r="11" spans="1:43" x14ac:dyDescent="0.3">
      <c r="A11" s="4">
        <v>12</v>
      </c>
      <c r="B11" s="5" t="s">
        <v>43</v>
      </c>
      <c r="C11" t="s">
        <v>169</v>
      </c>
      <c r="D11" t="s">
        <v>170</v>
      </c>
      <c r="E11" t="s">
        <v>171</v>
      </c>
      <c r="F11" t="s">
        <v>172</v>
      </c>
      <c r="G11" s="1">
        <v>44236</v>
      </c>
      <c r="H11">
        <v>2020</v>
      </c>
      <c r="I11" t="s">
        <v>2830</v>
      </c>
      <c r="K11">
        <v>1920</v>
      </c>
      <c r="L11" t="s">
        <v>2843</v>
      </c>
      <c r="M11" t="s">
        <v>173</v>
      </c>
      <c r="N11" t="s">
        <v>174</v>
      </c>
      <c r="O11" t="s">
        <v>175</v>
      </c>
      <c r="P11" t="s">
        <v>176</v>
      </c>
      <c r="Q11" t="s">
        <v>2830</v>
      </c>
      <c r="R11" t="s">
        <v>177</v>
      </c>
      <c r="S11" t="s">
        <v>178</v>
      </c>
      <c r="T11" t="s">
        <v>179</v>
      </c>
      <c r="U11" t="s">
        <v>180</v>
      </c>
      <c r="V11" t="s">
        <v>181</v>
      </c>
      <c r="W11" t="s">
        <v>2830</v>
      </c>
      <c r="X11">
        <v>7</v>
      </c>
      <c r="Z11">
        <v>34</v>
      </c>
      <c r="AA11" t="s">
        <v>43</v>
      </c>
      <c r="AB11" s="1">
        <v>44236</v>
      </c>
      <c r="AC11" t="s">
        <v>2830</v>
      </c>
      <c r="AD11" t="s">
        <v>2830</v>
      </c>
      <c r="AE11" t="s">
        <v>43</v>
      </c>
      <c r="AF11" t="s">
        <v>57</v>
      </c>
      <c r="AH11" s="20" t="s">
        <v>7687</v>
      </c>
      <c r="AI11" s="20" t="s">
        <v>7687</v>
      </c>
      <c r="AK11" t="s">
        <v>7685</v>
      </c>
      <c r="AM11" t="s">
        <v>7688</v>
      </c>
      <c r="AN11">
        <f>IEEE45637[[#This Row],[End Page]]-IEEE45637[[#This Row],[Start Page]]</f>
        <v>5</v>
      </c>
      <c r="AP11" s="20"/>
    </row>
    <row r="12" spans="1:43" x14ac:dyDescent="0.3">
      <c r="A12" s="3">
        <v>13</v>
      </c>
      <c r="B12" s="3" t="s">
        <v>43</v>
      </c>
      <c r="C12" t="s">
        <v>182</v>
      </c>
      <c r="D12" t="s">
        <v>183</v>
      </c>
      <c r="E12" t="s">
        <v>184</v>
      </c>
      <c r="F12" t="s">
        <v>185</v>
      </c>
      <c r="G12" s="1">
        <v>42761</v>
      </c>
      <c r="H12">
        <v>2016</v>
      </c>
      <c r="I12" t="s">
        <v>2830</v>
      </c>
      <c r="K12">
        <v>1099</v>
      </c>
      <c r="L12" t="s">
        <v>2844</v>
      </c>
      <c r="M12" t="s">
        <v>186</v>
      </c>
      <c r="N12" t="s">
        <v>2830</v>
      </c>
      <c r="O12" t="s">
        <v>187</v>
      </c>
      <c r="P12" t="s">
        <v>188</v>
      </c>
      <c r="Q12" t="s">
        <v>2830</v>
      </c>
      <c r="R12" t="s">
        <v>189</v>
      </c>
      <c r="S12" t="s">
        <v>190</v>
      </c>
      <c r="T12" t="s">
        <v>191</v>
      </c>
      <c r="U12" t="s">
        <v>192</v>
      </c>
      <c r="V12" t="s">
        <v>193</v>
      </c>
      <c r="W12" t="s">
        <v>2830</v>
      </c>
      <c r="X12">
        <v>1</v>
      </c>
      <c r="Z12">
        <v>15</v>
      </c>
      <c r="AA12" t="s">
        <v>2830</v>
      </c>
      <c r="AB12" s="1">
        <v>42761</v>
      </c>
      <c r="AC12" t="s">
        <v>2830</v>
      </c>
      <c r="AD12" t="s">
        <v>2830</v>
      </c>
      <c r="AE12" t="s">
        <v>43</v>
      </c>
      <c r="AF12" t="s">
        <v>57</v>
      </c>
      <c r="AH12" t="s">
        <v>7686</v>
      </c>
      <c r="AI12" t="s">
        <v>7686</v>
      </c>
      <c r="AK12" t="s">
        <v>7685</v>
      </c>
      <c r="AM12" t="s">
        <v>7688</v>
      </c>
      <c r="AN12">
        <f>IEEE45637[[#This Row],[End Page]]-IEEE45637[[#This Row],[Start Page]]</f>
        <v>5</v>
      </c>
      <c r="AP12" s="17"/>
    </row>
    <row r="13" spans="1:43" x14ac:dyDescent="0.3">
      <c r="A13" s="4">
        <v>14</v>
      </c>
      <c r="B13" s="5" t="s">
        <v>43</v>
      </c>
      <c r="C13" t="s">
        <v>194</v>
      </c>
      <c r="D13" t="s">
        <v>195</v>
      </c>
      <c r="E13" t="s">
        <v>196</v>
      </c>
      <c r="F13" t="s">
        <v>109</v>
      </c>
      <c r="G13" s="1">
        <v>44726</v>
      </c>
      <c r="H13">
        <v>2022</v>
      </c>
      <c r="I13" t="s">
        <v>2845</v>
      </c>
      <c r="J13">
        <v>9</v>
      </c>
      <c r="K13">
        <v>6503</v>
      </c>
      <c r="L13" t="s">
        <v>2846</v>
      </c>
      <c r="M13" t="s">
        <v>197</v>
      </c>
      <c r="N13" t="s">
        <v>111</v>
      </c>
      <c r="O13" t="s">
        <v>2830</v>
      </c>
      <c r="P13" t="s">
        <v>198</v>
      </c>
      <c r="Q13" t="s">
        <v>199</v>
      </c>
      <c r="R13" t="s">
        <v>200</v>
      </c>
      <c r="S13" t="s">
        <v>201</v>
      </c>
      <c r="T13" t="s">
        <v>202</v>
      </c>
      <c r="U13" t="s">
        <v>203</v>
      </c>
      <c r="V13" t="s">
        <v>204</v>
      </c>
      <c r="W13" t="s">
        <v>2830</v>
      </c>
      <c r="X13">
        <v>16</v>
      </c>
      <c r="Z13">
        <v>36</v>
      </c>
      <c r="AA13" t="s">
        <v>43</v>
      </c>
      <c r="AB13" s="1">
        <v>44561</v>
      </c>
      <c r="AC13" t="s">
        <v>2830</v>
      </c>
      <c r="AD13" t="s">
        <v>2830</v>
      </c>
      <c r="AE13" t="s">
        <v>43</v>
      </c>
      <c r="AF13" t="s">
        <v>44</v>
      </c>
      <c r="AH13" t="s">
        <v>7686</v>
      </c>
      <c r="AI13" t="s">
        <v>7686</v>
      </c>
      <c r="AK13" t="s">
        <v>7685</v>
      </c>
      <c r="AM13" t="s">
        <v>7688</v>
      </c>
      <c r="AN13">
        <f>IEEE45637[[#This Row],[End Page]]-IEEE45637[[#This Row],[Start Page]]</f>
        <v>8</v>
      </c>
      <c r="AP13" s="17"/>
    </row>
    <row r="14" spans="1:43" x14ac:dyDescent="0.3">
      <c r="A14" s="3">
        <v>15</v>
      </c>
      <c r="B14" s="3" t="s">
        <v>43</v>
      </c>
      <c r="C14" t="s">
        <v>205</v>
      </c>
      <c r="D14" t="s">
        <v>206</v>
      </c>
      <c r="E14" t="s">
        <v>207</v>
      </c>
      <c r="F14" t="s">
        <v>208</v>
      </c>
      <c r="G14" s="1">
        <v>44146</v>
      </c>
      <c r="H14">
        <v>2020</v>
      </c>
      <c r="I14" t="s">
        <v>2830</v>
      </c>
      <c r="K14">
        <v>267</v>
      </c>
      <c r="L14" t="s">
        <v>2847</v>
      </c>
      <c r="M14" t="s">
        <v>209</v>
      </c>
      <c r="N14" t="s">
        <v>2830</v>
      </c>
      <c r="O14" t="s">
        <v>210</v>
      </c>
      <c r="P14" t="s">
        <v>211</v>
      </c>
      <c r="Q14" t="s">
        <v>2830</v>
      </c>
      <c r="R14" t="s">
        <v>212</v>
      </c>
      <c r="S14" t="s">
        <v>213</v>
      </c>
      <c r="T14" t="s">
        <v>214</v>
      </c>
      <c r="U14" t="s">
        <v>215</v>
      </c>
      <c r="V14" t="s">
        <v>216</v>
      </c>
      <c r="W14" t="s">
        <v>2830</v>
      </c>
      <c r="Z14">
        <v>15</v>
      </c>
      <c r="AA14" t="s">
        <v>43</v>
      </c>
      <c r="AB14" s="1">
        <v>44146</v>
      </c>
      <c r="AC14" t="s">
        <v>2830</v>
      </c>
      <c r="AD14" t="s">
        <v>2830</v>
      </c>
      <c r="AE14" t="s">
        <v>43</v>
      </c>
      <c r="AF14" t="s">
        <v>57</v>
      </c>
      <c r="AK14" t="s">
        <v>7685</v>
      </c>
      <c r="AM14" t="s">
        <v>7688</v>
      </c>
      <c r="AN14">
        <f>IEEE45637[[#This Row],[End Page]]-IEEE45637[[#This Row],[Start Page]]</f>
        <v>3</v>
      </c>
      <c r="AO14" s="17" t="s">
        <v>7686</v>
      </c>
      <c r="AP14" s="17"/>
    </row>
    <row r="15" spans="1:43" x14ac:dyDescent="0.3">
      <c r="A15" s="4">
        <v>16</v>
      </c>
      <c r="B15" s="5" t="s">
        <v>43</v>
      </c>
      <c r="C15" t="s">
        <v>217</v>
      </c>
      <c r="D15" t="s">
        <v>218</v>
      </c>
      <c r="E15" t="s">
        <v>219</v>
      </c>
      <c r="F15" t="s">
        <v>220</v>
      </c>
      <c r="G15" s="1">
        <v>43629</v>
      </c>
      <c r="H15">
        <v>2019</v>
      </c>
      <c r="I15" t="s">
        <v>2830</v>
      </c>
      <c r="K15">
        <v>85</v>
      </c>
      <c r="L15" t="s">
        <v>2848</v>
      </c>
      <c r="M15" t="s">
        <v>221</v>
      </c>
      <c r="N15" t="s">
        <v>2830</v>
      </c>
      <c r="O15" t="s">
        <v>222</v>
      </c>
      <c r="P15" t="s">
        <v>223</v>
      </c>
      <c r="Q15" t="s">
        <v>2830</v>
      </c>
      <c r="R15" t="s">
        <v>224</v>
      </c>
      <c r="S15" t="s">
        <v>225</v>
      </c>
      <c r="T15" t="s">
        <v>226</v>
      </c>
      <c r="U15" t="s">
        <v>227</v>
      </c>
      <c r="V15" t="s">
        <v>228</v>
      </c>
      <c r="W15" t="s">
        <v>2830</v>
      </c>
      <c r="X15">
        <v>1</v>
      </c>
      <c r="Z15">
        <v>10</v>
      </c>
      <c r="AA15" t="s">
        <v>43</v>
      </c>
      <c r="AB15" s="1">
        <v>43629</v>
      </c>
      <c r="AC15" t="s">
        <v>2830</v>
      </c>
      <c r="AD15" t="s">
        <v>2830</v>
      </c>
      <c r="AE15" t="s">
        <v>43</v>
      </c>
      <c r="AF15" t="s">
        <v>57</v>
      </c>
      <c r="AH15" t="s">
        <v>7686</v>
      </c>
      <c r="AI15" t="s">
        <v>7686</v>
      </c>
      <c r="AK15" t="s">
        <v>7685</v>
      </c>
      <c r="AM15" t="s">
        <v>7688</v>
      </c>
      <c r="AN15">
        <f>IEEE45637[[#This Row],[End Page]]-IEEE45637[[#This Row],[Start Page]]</f>
        <v>5</v>
      </c>
      <c r="AP15" s="17"/>
    </row>
    <row r="16" spans="1:43" x14ac:dyDescent="0.3">
      <c r="A16" s="3">
        <v>17</v>
      </c>
      <c r="B16" s="3" t="s">
        <v>43</v>
      </c>
      <c r="C16" t="s">
        <v>229</v>
      </c>
      <c r="D16" t="s">
        <v>230</v>
      </c>
      <c r="E16" t="s">
        <v>231</v>
      </c>
      <c r="F16" t="s">
        <v>232</v>
      </c>
      <c r="G16" s="1">
        <v>44466</v>
      </c>
      <c r="H16">
        <v>2021</v>
      </c>
      <c r="I16" t="s">
        <v>2830</v>
      </c>
      <c r="K16">
        <v>238</v>
      </c>
      <c r="L16" t="s">
        <v>2849</v>
      </c>
      <c r="M16" t="s">
        <v>233</v>
      </c>
      <c r="N16" t="s">
        <v>2830</v>
      </c>
      <c r="O16" t="s">
        <v>234</v>
      </c>
      <c r="P16" t="s">
        <v>235</v>
      </c>
      <c r="Q16" t="s">
        <v>2830</v>
      </c>
      <c r="R16" t="s">
        <v>236</v>
      </c>
      <c r="S16" t="s">
        <v>237</v>
      </c>
      <c r="T16" t="s">
        <v>238</v>
      </c>
      <c r="U16" t="s">
        <v>239</v>
      </c>
      <c r="V16" t="s">
        <v>240</v>
      </c>
      <c r="W16" t="s">
        <v>2830</v>
      </c>
      <c r="X16">
        <v>2</v>
      </c>
      <c r="Z16">
        <v>20</v>
      </c>
      <c r="AA16" t="s">
        <v>43</v>
      </c>
      <c r="AB16" s="1">
        <v>44466</v>
      </c>
      <c r="AC16" t="s">
        <v>2830</v>
      </c>
      <c r="AD16" t="s">
        <v>2830</v>
      </c>
      <c r="AE16" t="s">
        <v>43</v>
      </c>
      <c r="AF16" t="s">
        <v>57</v>
      </c>
      <c r="AH16" t="s">
        <v>7686</v>
      </c>
      <c r="AI16" t="s">
        <v>7686</v>
      </c>
      <c r="AK16" t="s">
        <v>7685</v>
      </c>
      <c r="AM16" t="s">
        <v>7688</v>
      </c>
      <c r="AN16">
        <f>IEEE45637[[#This Row],[End Page]]-IEEE45637[[#This Row],[Start Page]]</f>
        <v>5</v>
      </c>
      <c r="AP16" s="17"/>
    </row>
    <row r="17" spans="1:42" x14ac:dyDescent="0.3">
      <c r="A17" s="4">
        <v>18</v>
      </c>
      <c r="B17" s="5" t="s">
        <v>43</v>
      </c>
      <c r="C17" t="s">
        <v>241</v>
      </c>
      <c r="D17" t="s">
        <v>242</v>
      </c>
      <c r="E17" t="s">
        <v>243</v>
      </c>
      <c r="F17" t="s">
        <v>244</v>
      </c>
      <c r="G17" s="1">
        <v>44882</v>
      </c>
      <c r="H17">
        <v>2022</v>
      </c>
      <c r="I17" t="s">
        <v>2830</v>
      </c>
      <c r="K17">
        <v>1</v>
      </c>
      <c r="L17" t="s">
        <v>2833</v>
      </c>
      <c r="M17" t="s">
        <v>245</v>
      </c>
      <c r="N17" t="s">
        <v>2830</v>
      </c>
      <c r="O17" t="s">
        <v>246</v>
      </c>
      <c r="P17" t="s">
        <v>247</v>
      </c>
      <c r="Q17" t="s">
        <v>2830</v>
      </c>
      <c r="R17" t="s">
        <v>248</v>
      </c>
      <c r="S17" t="s">
        <v>249</v>
      </c>
      <c r="T17" t="s">
        <v>250</v>
      </c>
      <c r="U17" t="s">
        <v>251</v>
      </c>
      <c r="V17" t="s">
        <v>252</v>
      </c>
      <c r="W17" t="s">
        <v>2830</v>
      </c>
      <c r="Z17">
        <v>17</v>
      </c>
      <c r="AA17" t="s">
        <v>43</v>
      </c>
      <c r="AB17" s="1">
        <v>44882</v>
      </c>
      <c r="AC17" t="s">
        <v>2830</v>
      </c>
      <c r="AD17" t="s">
        <v>2830</v>
      </c>
      <c r="AE17" t="s">
        <v>43</v>
      </c>
      <c r="AF17" t="s">
        <v>57</v>
      </c>
      <c r="AH17" s="20" t="s">
        <v>7687</v>
      </c>
      <c r="AI17" s="20" t="s">
        <v>7687</v>
      </c>
      <c r="AK17" t="s">
        <v>7685</v>
      </c>
      <c r="AM17" t="s">
        <v>7688</v>
      </c>
      <c r="AN17">
        <f>IEEE45637[[#This Row],[End Page]]-IEEE45637[[#This Row],[Start Page]]</f>
        <v>5</v>
      </c>
      <c r="AP17" s="20"/>
    </row>
    <row r="18" spans="1:42" x14ac:dyDescent="0.3">
      <c r="A18" s="3">
        <v>19</v>
      </c>
      <c r="B18" s="3" t="s">
        <v>43</v>
      </c>
      <c r="C18" t="s">
        <v>253</v>
      </c>
      <c r="D18" t="s">
        <v>254</v>
      </c>
      <c r="E18" t="s">
        <v>255</v>
      </c>
      <c r="F18" t="s">
        <v>256</v>
      </c>
      <c r="G18" s="1">
        <v>44732</v>
      </c>
      <c r="H18">
        <v>2022</v>
      </c>
      <c r="I18" t="s">
        <v>2830</v>
      </c>
      <c r="K18">
        <v>623</v>
      </c>
      <c r="L18" t="s">
        <v>2850</v>
      </c>
      <c r="M18" t="s">
        <v>257</v>
      </c>
      <c r="N18" t="s">
        <v>258</v>
      </c>
      <c r="O18" t="s">
        <v>259</v>
      </c>
      <c r="P18" t="s">
        <v>260</v>
      </c>
      <c r="Q18" t="s">
        <v>2830</v>
      </c>
      <c r="R18" t="s">
        <v>261</v>
      </c>
      <c r="S18" t="s">
        <v>262</v>
      </c>
      <c r="T18" t="s">
        <v>263</v>
      </c>
      <c r="U18" t="s">
        <v>264</v>
      </c>
      <c r="V18" t="s">
        <v>265</v>
      </c>
      <c r="W18" t="s">
        <v>2830</v>
      </c>
      <c r="X18">
        <v>1</v>
      </c>
      <c r="Z18">
        <v>44</v>
      </c>
      <c r="AA18" t="s">
        <v>2830</v>
      </c>
      <c r="AB18" s="1">
        <v>44732</v>
      </c>
      <c r="AC18" t="s">
        <v>2830</v>
      </c>
      <c r="AD18" t="s">
        <v>2830</v>
      </c>
      <c r="AE18" t="s">
        <v>43</v>
      </c>
      <c r="AF18" t="s">
        <v>57</v>
      </c>
      <c r="AH18" s="20" t="s">
        <v>7687</v>
      </c>
      <c r="AI18" s="20" t="s">
        <v>7687</v>
      </c>
      <c r="AK18" t="s">
        <v>7685</v>
      </c>
      <c r="AM18" t="s">
        <v>7688</v>
      </c>
      <c r="AN18">
        <f>IEEE45637[[#This Row],[End Page]]-IEEE45637[[#This Row],[Start Page]]</f>
        <v>11</v>
      </c>
      <c r="AP18" s="20"/>
    </row>
    <row r="19" spans="1:42" x14ac:dyDescent="0.3">
      <c r="A19" s="4">
        <v>20</v>
      </c>
      <c r="B19" s="5" t="s">
        <v>43</v>
      </c>
      <c r="C19" t="s">
        <v>266</v>
      </c>
      <c r="D19" t="s">
        <v>267</v>
      </c>
      <c r="E19" t="s">
        <v>268</v>
      </c>
      <c r="F19" t="s">
        <v>269</v>
      </c>
      <c r="G19" s="1">
        <v>43874</v>
      </c>
      <c r="H19">
        <v>2019</v>
      </c>
      <c r="I19" t="s">
        <v>2830</v>
      </c>
      <c r="K19">
        <v>150</v>
      </c>
      <c r="L19">
        <v>155</v>
      </c>
      <c r="M19" t="s">
        <v>270</v>
      </c>
      <c r="N19" t="s">
        <v>271</v>
      </c>
      <c r="O19" t="s">
        <v>272</v>
      </c>
      <c r="P19" t="s">
        <v>273</v>
      </c>
      <c r="Q19" t="s">
        <v>2830</v>
      </c>
      <c r="R19" t="s">
        <v>274</v>
      </c>
      <c r="S19" t="s">
        <v>275</v>
      </c>
      <c r="T19" t="s">
        <v>2830</v>
      </c>
      <c r="U19" t="s">
        <v>276</v>
      </c>
      <c r="V19" t="s">
        <v>277</v>
      </c>
      <c r="W19" t="s">
        <v>2830</v>
      </c>
      <c r="X19">
        <v>3</v>
      </c>
      <c r="Z19">
        <v>24</v>
      </c>
      <c r="AA19" t="s">
        <v>43</v>
      </c>
      <c r="AB19" s="1">
        <v>43874</v>
      </c>
      <c r="AC19" t="s">
        <v>2830</v>
      </c>
      <c r="AD19" t="s">
        <v>2830</v>
      </c>
      <c r="AE19" t="s">
        <v>43</v>
      </c>
      <c r="AF19" t="s">
        <v>57</v>
      </c>
      <c r="AH19" s="20" t="s">
        <v>7687</v>
      </c>
      <c r="AI19" s="20" t="s">
        <v>7687</v>
      </c>
      <c r="AK19" t="s">
        <v>7685</v>
      </c>
      <c r="AM19" t="s">
        <v>7688</v>
      </c>
      <c r="AN19">
        <f>IEEE45637[[#This Row],[End Page]]-IEEE45637[[#This Row],[Start Page]]</f>
        <v>5</v>
      </c>
      <c r="AP19" s="20"/>
    </row>
    <row r="20" spans="1:42" x14ac:dyDescent="0.3">
      <c r="A20" s="3">
        <v>21</v>
      </c>
      <c r="B20" s="3" t="s">
        <v>43</v>
      </c>
      <c r="C20" t="s">
        <v>278</v>
      </c>
      <c r="D20" t="s">
        <v>279</v>
      </c>
      <c r="E20" t="s">
        <v>280</v>
      </c>
      <c r="F20" t="s">
        <v>281</v>
      </c>
      <c r="G20" s="1">
        <v>43991</v>
      </c>
      <c r="H20">
        <v>2020</v>
      </c>
      <c r="I20" t="s">
        <v>2833</v>
      </c>
      <c r="J20">
        <v>2</v>
      </c>
      <c r="K20">
        <v>548</v>
      </c>
      <c r="L20" t="s">
        <v>2852</v>
      </c>
      <c r="M20" t="s">
        <v>282</v>
      </c>
      <c r="N20" t="s">
        <v>283</v>
      </c>
      <c r="O20" t="s">
        <v>2830</v>
      </c>
      <c r="P20" t="s">
        <v>284</v>
      </c>
      <c r="Q20" t="s">
        <v>2830</v>
      </c>
      <c r="R20" t="s">
        <v>285</v>
      </c>
      <c r="S20" t="s">
        <v>286</v>
      </c>
      <c r="T20" t="s">
        <v>287</v>
      </c>
      <c r="U20" t="s">
        <v>288</v>
      </c>
      <c r="V20" t="s">
        <v>289</v>
      </c>
      <c r="W20" t="s">
        <v>2830</v>
      </c>
      <c r="X20">
        <v>42</v>
      </c>
      <c r="Z20">
        <v>50</v>
      </c>
      <c r="AA20" t="s">
        <v>43</v>
      </c>
      <c r="AB20" s="1">
        <v>43843</v>
      </c>
      <c r="AC20" t="s">
        <v>2830</v>
      </c>
      <c r="AD20" t="s">
        <v>2830</v>
      </c>
      <c r="AE20" t="s">
        <v>43</v>
      </c>
      <c r="AF20" t="s">
        <v>44</v>
      </c>
      <c r="AH20" s="20" t="s">
        <v>7687</v>
      </c>
      <c r="AI20" s="20" t="s">
        <v>7687</v>
      </c>
      <c r="AK20" t="s">
        <v>7685</v>
      </c>
      <c r="AM20" t="s">
        <v>7688</v>
      </c>
      <c r="AN20">
        <f>IEEE45637[[#This Row],[End Page]]-IEEE45637[[#This Row],[Start Page]]</f>
        <v>13</v>
      </c>
      <c r="AP20" s="20"/>
    </row>
    <row r="21" spans="1:42" x14ac:dyDescent="0.3">
      <c r="A21" s="4">
        <v>22</v>
      </c>
      <c r="B21" s="5" t="s">
        <v>43</v>
      </c>
      <c r="C21" t="s">
        <v>290</v>
      </c>
      <c r="D21" t="s">
        <v>291</v>
      </c>
      <c r="E21" t="s">
        <v>292</v>
      </c>
      <c r="F21" t="s">
        <v>109</v>
      </c>
      <c r="G21" s="1">
        <v>43950</v>
      </c>
      <c r="H21">
        <v>2020</v>
      </c>
      <c r="I21" t="s">
        <v>2836</v>
      </c>
      <c r="J21">
        <v>8</v>
      </c>
      <c r="K21">
        <v>5244</v>
      </c>
      <c r="L21" t="s">
        <v>2853</v>
      </c>
      <c r="M21" t="s">
        <v>293</v>
      </c>
      <c r="N21" t="s">
        <v>111</v>
      </c>
      <c r="O21" t="s">
        <v>2830</v>
      </c>
      <c r="P21" t="s">
        <v>294</v>
      </c>
      <c r="Q21" t="s">
        <v>295</v>
      </c>
      <c r="R21" t="s">
        <v>296</v>
      </c>
      <c r="S21" t="s">
        <v>297</v>
      </c>
      <c r="T21" t="s">
        <v>298</v>
      </c>
      <c r="U21" t="s">
        <v>299</v>
      </c>
      <c r="V21" t="s">
        <v>300</v>
      </c>
      <c r="W21" t="s">
        <v>2830</v>
      </c>
      <c r="X21">
        <v>89</v>
      </c>
      <c r="Z21">
        <v>32</v>
      </c>
      <c r="AA21" t="s">
        <v>43</v>
      </c>
      <c r="AB21" s="1">
        <v>43780</v>
      </c>
      <c r="AC21" t="s">
        <v>2830</v>
      </c>
      <c r="AD21" t="s">
        <v>2830</v>
      </c>
      <c r="AE21" t="s">
        <v>43</v>
      </c>
      <c r="AF21" t="s">
        <v>44</v>
      </c>
      <c r="AH21" s="20" t="s">
        <v>7687</v>
      </c>
      <c r="AI21" s="20" t="s">
        <v>7687</v>
      </c>
      <c r="AK21" t="s">
        <v>7685</v>
      </c>
      <c r="AM21" t="s">
        <v>7688</v>
      </c>
      <c r="AN21">
        <f>IEEE45637[[#This Row],[End Page]]-IEEE45637[[#This Row],[Start Page]]</f>
        <v>9</v>
      </c>
      <c r="AP21" s="20"/>
    </row>
    <row r="22" spans="1:42" x14ac:dyDescent="0.3">
      <c r="A22" s="3">
        <v>23</v>
      </c>
      <c r="B22" s="3" t="s">
        <v>43</v>
      </c>
      <c r="C22" t="s">
        <v>301</v>
      </c>
      <c r="D22" t="s">
        <v>302</v>
      </c>
      <c r="E22" t="s">
        <v>303</v>
      </c>
      <c r="F22" t="s">
        <v>304</v>
      </c>
      <c r="G22" s="1">
        <v>44721</v>
      </c>
      <c r="H22">
        <v>2022</v>
      </c>
      <c r="I22" t="s">
        <v>2854</v>
      </c>
      <c r="J22">
        <v>2</v>
      </c>
      <c r="K22">
        <v>1705</v>
      </c>
      <c r="L22" t="s">
        <v>2855</v>
      </c>
      <c r="M22" t="s">
        <v>305</v>
      </c>
      <c r="N22" t="s">
        <v>306</v>
      </c>
      <c r="O22" t="s">
        <v>2830</v>
      </c>
      <c r="P22" t="s">
        <v>307</v>
      </c>
      <c r="Q22" t="s">
        <v>308</v>
      </c>
      <c r="R22" t="s">
        <v>309</v>
      </c>
      <c r="S22" t="s">
        <v>310</v>
      </c>
      <c r="T22" t="s">
        <v>311</v>
      </c>
      <c r="U22" t="s">
        <v>312</v>
      </c>
      <c r="V22" t="s">
        <v>313</v>
      </c>
      <c r="W22" t="s">
        <v>2830</v>
      </c>
      <c r="X22">
        <v>4</v>
      </c>
      <c r="Z22">
        <v>38</v>
      </c>
      <c r="AA22" t="s">
        <v>43</v>
      </c>
      <c r="AB22" s="1">
        <v>44610</v>
      </c>
      <c r="AC22" t="s">
        <v>2830</v>
      </c>
      <c r="AD22" t="s">
        <v>2830</v>
      </c>
      <c r="AE22" t="s">
        <v>43</v>
      </c>
      <c r="AF22" t="s">
        <v>44</v>
      </c>
      <c r="AH22" s="20" t="s">
        <v>7687</v>
      </c>
      <c r="AI22" s="20" t="s">
        <v>7687</v>
      </c>
      <c r="AK22" t="s">
        <v>7685</v>
      </c>
      <c r="AM22" t="s">
        <v>7688</v>
      </c>
      <c r="AN22">
        <f>IEEE45637[[#This Row],[End Page]]-IEEE45637[[#This Row],[Start Page]]</f>
        <v>11</v>
      </c>
      <c r="AP22" s="20"/>
    </row>
    <row r="23" spans="1:42" x14ac:dyDescent="0.3">
      <c r="A23" s="4">
        <v>24</v>
      </c>
      <c r="B23" s="5" t="s">
        <v>43</v>
      </c>
      <c r="C23" t="s">
        <v>314</v>
      </c>
      <c r="D23" t="s">
        <v>315</v>
      </c>
      <c r="E23" t="s">
        <v>316</v>
      </c>
      <c r="F23" t="s">
        <v>317</v>
      </c>
      <c r="G23" s="1">
        <v>44522</v>
      </c>
      <c r="H23">
        <v>2021</v>
      </c>
      <c r="I23" t="s">
        <v>2856</v>
      </c>
      <c r="K23">
        <v>1</v>
      </c>
      <c r="L23" t="s">
        <v>2857</v>
      </c>
      <c r="M23" t="s">
        <v>318</v>
      </c>
      <c r="N23" t="s">
        <v>319</v>
      </c>
      <c r="O23" t="s">
        <v>2830</v>
      </c>
      <c r="P23" t="s">
        <v>320</v>
      </c>
      <c r="Q23" t="s">
        <v>321</v>
      </c>
      <c r="R23" t="s">
        <v>322</v>
      </c>
      <c r="S23" t="s">
        <v>323</v>
      </c>
      <c r="T23" t="s">
        <v>324</v>
      </c>
      <c r="U23" t="s">
        <v>325</v>
      </c>
      <c r="V23" t="s">
        <v>326</v>
      </c>
      <c r="W23" t="s">
        <v>2830</v>
      </c>
      <c r="X23">
        <v>6</v>
      </c>
      <c r="Z23">
        <v>36</v>
      </c>
      <c r="AA23" t="s">
        <v>43</v>
      </c>
      <c r="AB23" s="1">
        <v>44508</v>
      </c>
      <c r="AC23" t="s">
        <v>2830</v>
      </c>
      <c r="AD23" t="s">
        <v>2830</v>
      </c>
      <c r="AE23" t="s">
        <v>43</v>
      </c>
      <c r="AF23" t="s">
        <v>44</v>
      </c>
      <c r="AH23" t="s">
        <v>7686</v>
      </c>
      <c r="AI23" t="s">
        <v>7686</v>
      </c>
      <c r="AK23" t="s">
        <v>7685</v>
      </c>
      <c r="AM23" t="s">
        <v>7688</v>
      </c>
      <c r="AN23">
        <f>IEEE45637[[#This Row],[End Page]]-IEEE45637[[#This Row],[Start Page]]</f>
        <v>12</v>
      </c>
      <c r="AP23" s="17"/>
    </row>
    <row r="24" spans="1:42" x14ac:dyDescent="0.3">
      <c r="A24" s="3">
        <v>25</v>
      </c>
      <c r="B24" s="3" t="s">
        <v>43</v>
      </c>
      <c r="C24" t="s">
        <v>327</v>
      </c>
      <c r="D24" t="s">
        <v>328</v>
      </c>
      <c r="E24" t="s">
        <v>329</v>
      </c>
      <c r="F24" t="s">
        <v>330</v>
      </c>
      <c r="G24" s="1">
        <v>43482</v>
      </c>
      <c r="H24">
        <v>2018</v>
      </c>
      <c r="I24" t="s">
        <v>2830</v>
      </c>
      <c r="K24">
        <v>3057</v>
      </c>
      <c r="L24" t="s">
        <v>2858</v>
      </c>
      <c r="M24" t="s">
        <v>331</v>
      </c>
      <c r="N24" t="s">
        <v>332</v>
      </c>
      <c r="O24" t="s">
        <v>333</v>
      </c>
      <c r="P24" t="s">
        <v>334</v>
      </c>
      <c r="Q24" t="s">
        <v>2830</v>
      </c>
      <c r="R24" t="s">
        <v>335</v>
      </c>
      <c r="S24" t="s">
        <v>336</v>
      </c>
      <c r="T24" t="s">
        <v>337</v>
      </c>
      <c r="U24" t="s">
        <v>338</v>
      </c>
      <c r="V24" t="s">
        <v>339</v>
      </c>
      <c r="W24" t="s">
        <v>2830</v>
      </c>
      <c r="X24">
        <v>8</v>
      </c>
      <c r="Z24">
        <v>18</v>
      </c>
      <c r="AA24" t="s">
        <v>43</v>
      </c>
      <c r="AB24" s="1">
        <v>43482</v>
      </c>
      <c r="AC24" t="s">
        <v>2830</v>
      </c>
      <c r="AD24" t="s">
        <v>2830</v>
      </c>
      <c r="AE24" t="s">
        <v>43</v>
      </c>
      <c r="AF24" t="s">
        <v>57</v>
      </c>
      <c r="AH24" s="20" t="s">
        <v>7687</v>
      </c>
      <c r="AI24" s="20" t="s">
        <v>7687</v>
      </c>
      <c r="AK24" t="s">
        <v>7685</v>
      </c>
      <c r="AM24" t="s">
        <v>7688</v>
      </c>
      <c r="AN24">
        <f>IEEE45637[[#This Row],[End Page]]-IEEE45637[[#This Row],[Start Page]]</f>
        <v>5</v>
      </c>
      <c r="AP24" s="20"/>
    </row>
    <row r="25" spans="1:42" x14ac:dyDescent="0.3">
      <c r="A25" s="4">
        <v>26</v>
      </c>
      <c r="B25" s="5" t="s">
        <v>43</v>
      </c>
      <c r="C25" t="s">
        <v>340</v>
      </c>
      <c r="D25" t="s">
        <v>341</v>
      </c>
      <c r="E25" t="s">
        <v>342</v>
      </c>
      <c r="F25" t="s">
        <v>343</v>
      </c>
      <c r="G25" s="1">
        <v>43415</v>
      </c>
      <c r="H25">
        <v>2018</v>
      </c>
      <c r="I25" t="s">
        <v>2830</v>
      </c>
      <c r="K25">
        <v>140</v>
      </c>
      <c r="L25" t="s">
        <v>2859</v>
      </c>
      <c r="M25" t="s">
        <v>344</v>
      </c>
      <c r="N25" t="s">
        <v>2830</v>
      </c>
      <c r="O25" t="s">
        <v>345</v>
      </c>
      <c r="P25" t="s">
        <v>346</v>
      </c>
      <c r="Q25" t="s">
        <v>2830</v>
      </c>
      <c r="R25" t="s">
        <v>347</v>
      </c>
      <c r="S25" t="s">
        <v>348</v>
      </c>
      <c r="T25" t="s">
        <v>349</v>
      </c>
      <c r="U25" t="s">
        <v>350</v>
      </c>
      <c r="V25" t="s">
        <v>351</v>
      </c>
      <c r="W25" t="s">
        <v>2830</v>
      </c>
      <c r="X25">
        <v>9</v>
      </c>
      <c r="Z25">
        <v>10</v>
      </c>
      <c r="AA25" t="s">
        <v>43</v>
      </c>
      <c r="AB25" s="1">
        <v>43415</v>
      </c>
      <c r="AC25" t="s">
        <v>2830</v>
      </c>
      <c r="AD25" t="s">
        <v>2830</v>
      </c>
      <c r="AE25" t="s">
        <v>43</v>
      </c>
      <c r="AF25" t="s">
        <v>57</v>
      </c>
      <c r="AK25" t="s">
        <v>7685</v>
      </c>
      <c r="AM25" t="s">
        <v>7688</v>
      </c>
      <c r="AN25">
        <f>IEEE45637[[#This Row],[End Page]]-IEEE45637[[#This Row],[Start Page]]</f>
        <v>3</v>
      </c>
      <c r="AO25" s="17" t="s">
        <v>7686</v>
      </c>
      <c r="AP25" s="17"/>
    </row>
    <row r="26" spans="1:42" x14ac:dyDescent="0.3">
      <c r="A26" s="3">
        <v>27</v>
      </c>
      <c r="B26" s="3" t="s">
        <v>43</v>
      </c>
      <c r="C26" t="s">
        <v>352</v>
      </c>
      <c r="D26" t="s">
        <v>353</v>
      </c>
      <c r="E26" t="s">
        <v>354</v>
      </c>
      <c r="F26" t="s">
        <v>355</v>
      </c>
      <c r="G26" s="1">
        <v>43413</v>
      </c>
      <c r="H26">
        <v>2018</v>
      </c>
      <c r="I26" t="s">
        <v>2860</v>
      </c>
      <c r="J26">
        <v>6</v>
      </c>
      <c r="K26">
        <v>931</v>
      </c>
      <c r="L26" t="s">
        <v>2861</v>
      </c>
      <c r="M26" t="s">
        <v>356</v>
      </c>
      <c r="N26" t="s">
        <v>357</v>
      </c>
      <c r="O26" t="s">
        <v>2830</v>
      </c>
      <c r="P26" t="s">
        <v>358</v>
      </c>
      <c r="Q26" t="s">
        <v>359</v>
      </c>
      <c r="R26" t="s">
        <v>360</v>
      </c>
      <c r="S26" t="s">
        <v>361</v>
      </c>
      <c r="T26" t="s">
        <v>362</v>
      </c>
      <c r="U26" t="s">
        <v>363</v>
      </c>
      <c r="V26" t="s">
        <v>364</v>
      </c>
      <c r="W26" t="s">
        <v>2830</v>
      </c>
      <c r="X26">
        <v>78</v>
      </c>
      <c r="Z26">
        <v>54</v>
      </c>
      <c r="AA26" t="s">
        <v>43</v>
      </c>
      <c r="AB26" s="1">
        <v>43021</v>
      </c>
      <c r="AC26" t="s">
        <v>2830</v>
      </c>
      <c r="AD26" t="s">
        <v>2830</v>
      </c>
      <c r="AE26" t="s">
        <v>43</v>
      </c>
      <c r="AF26" t="s">
        <v>44</v>
      </c>
      <c r="AH26" s="20" t="s">
        <v>7687</v>
      </c>
      <c r="AI26" s="20" t="s">
        <v>7687</v>
      </c>
      <c r="AK26" t="s">
        <v>7685</v>
      </c>
      <c r="AM26" t="s">
        <v>7688</v>
      </c>
      <c r="AN26">
        <f>IEEE45637[[#This Row],[End Page]]-IEEE45637[[#This Row],[Start Page]]</f>
        <v>13</v>
      </c>
      <c r="AP26" s="20"/>
    </row>
    <row r="27" spans="1:42" x14ac:dyDescent="0.3">
      <c r="A27" s="4">
        <v>28</v>
      </c>
      <c r="B27" s="5" t="s">
        <v>43</v>
      </c>
      <c r="C27" t="s">
        <v>365</v>
      </c>
      <c r="D27" t="s">
        <v>366</v>
      </c>
      <c r="E27" t="s">
        <v>367</v>
      </c>
      <c r="F27" t="s">
        <v>368</v>
      </c>
      <c r="G27" s="1">
        <v>44179</v>
      </c>
      <c r="H27">
        <v>2020</v>
      </c>
      <c r="I27" t="s">
        <v>2830</v>
      </c>
      <c r="K27">
        <v>2822</v>
      </c>
      <c r="L27" t="s">
        <v>2862</v>
      </c>
      <c r="M27" t="s">
        <v>369</v>
      </c>
      <c r="N27" t="s">
        <v>332</v>
      </c>
      <c r="O27" t="s">
        <v>370</v>
      </c>
      <c r="P27" t="s">
        <v>371</v>
      </c>
      <c r="Q27" t="s">
        <v>2830</v>
      </c>
      <c r="R27" t="s">
        <v>372</v>
      </c>
      <c r="S27" t="s">
        <v>373</v>
      </c>
      <c r="T27" t="s">
        <v>374</v>
      </c>
      <c r="U27" t="s">
        <v>375</v>
      </c>
      <c r="V27" t="s">
        <v>376</v>
      </c>
      <c r="W27" t="s">
        <v>2830</v>
      </c>
      <c r="X27">
        <v>1</v>
      </c>
      <c r="Z27">
        <v>33</v>
      </c>
      <c r="AA27" t="s">
        <v>43</v>
      </c>
      <c r="AB27" s="1">
        <v>44179</v>
      </c>
      <c r="AC27" t="s">
        <v>2830</v>
      </c>
      <c r="AD27" t="s">
        <v>2830</v>
      </c>
      <c r="AE27" t="s">
        <v>43</v>
      </c>
      <c r="AF27" t="s">
        <v>57</v>
      </c>
      <c r="AH27" s="20" t="s">
        <v>7687</v>
      </c>
      <c r="AI27" s="20" t="s">
        <v>7687</v>
      </c>
      <c r="AK27" t="s">
        <v>7685</v>
      </c>
      <c r="AM27" t="s">
        <v>7688</v>
      </c>
      <c r="AN27">
        <f>IEEE45637[[#This Row],[End Page]]-IEEE45637[[#This Row],[Start Page]]</f>
        <v>7</v>
      </c>
      <c r="AP27" s="20"/>
    </row>
    <row r="28" spans="1:42" x14ac:dyDescent="0.3">
      <c r="A28" s="3">
        <v>29</v>
      </c>
      <c r="B28" s="3" t="s">
        <v>43</v>
      </c>
      <c r="C28" t="s">
        <v>377</v>
      </c>
      <c r="D28" t="s">
        <v>378</v>
      </c>
      <c r="E28" t="s">
        <v>379</v>
      </c>
      <c r="F28" t="s">
        <v>380</v>
      </c>
      <c r="G28" s="1">
        <v>44446</v>
      </c>
      <c r="H28">
        <v>2021</v>
      </c>
      <c r="I28" t="s">
        <v>2830</v>
      </c>
      <c r="K28">
        <v>19</v>
      </c>
      <c r="L28" t="s">
        <v>2863</v>
      </c>
      <c r="M28" t="s">
        <v>381</v>
      </c>
      <c r="N28" t="s">
        <v>2830</v>
      </c>
      <c r="O28" t="s">
        <v>382</v>
      </c>
      <c r="P28" t="s">
        <v>383</v>
      </c>
      <c r="Q28" t="s">
        <v>2830</v>
      </c>
      <c r="R28" t="s">
        <v>384</v>
      </c>
      <c r="S28" t="s">
        <v>385</v>
      </c>
      <c r="T28" t="s">
        <v>386</v>
      </c>
      <c r="U28" t="s">
        <v>387</v>
      </c>
      <c r="V28" t="s">
        <v>388</v>
      </c>
      <c r="W28" t="s">
        <v>2830</v>
      </c>
      <c r="Z28">
        <v>16</v>
      </c>
      <c r="AA28" t="s">
        <v>43</v>
      </c>
      <c r="AB28" s="1">
        <v>44446</v>
      </c>
      <c r="AC28" t="s">
        <v>2830</v>
      </c>
      <c r="AD28" t="s">
        <v>2830</v>
      </c>
      <c r="AE28" t="s">
        <v>43</v>
      </c>
      <c r="AF28" t="s">
        <v>57</v>
      </c>
      <c r="AH28" s="20" t="s">
        <v>7687</v>
      </c>
      <c r="AI28" s="20" t="s">
        <v>7687</v>
      </c>
      <c r="AK28" t="s">
        <v>7685</v>
      </c>
      <c r="AM28" t="s">
        <v>7688</v>
      </c>
      <c r="AN28">
        <f>IEEE45637[[#This Row],[End Page]]-IEEE45637[[#This Row],[Start Page]]</f>
        <v>5</v>
      </c>
      <c r="AP28" s="20"/>
    </row>
    <row r="29" spans="1:42" x14ac:dyDescent="0.3">
      <c r="A29" s="4">
        <v>30</v>
      </c>
      <c r="B29" s="5" t="s">
        <v>43</v>
      </c>
      <c r="C29" t="s">
        <v>389</v>
      </c>
      <c r="D29" t="s">
        <v>390</v>
      </c>
      <c r="E29" t="s">
        <v>391</v>
      </c>
      <c r="F29" t="s">
        <v>392</v>
      </c>
      <c r="G29" s="1">
        <v>44797</v>
      </c>
      <c r="H29">
        <v>2022</v>
      </c>
      <c r="I29" t="s">
        <v>2830</v>
      </c>
      <c r="K29">
        <v>321</v>
      </c>
      <c r="L29" t="s">
        <v>2864</v>
      </c>
      <c r="M29" t="s">
        <v>393</v>
      </c>
      <c r="N29" t="s">
        <v>394</v>
      </c>
      <c r="O29" t="s">
        <v>395</v>
      </c>
      <c r="P29" t="s">
        <v>396</v>
      </c>
      <c r="Q29" t="s">
        <v>2830</v>
      </c>
      <c r="R29" t="s">
        <v>397</v>
      </c>
      <c r="S29" t="s">
        <v>398</v>
      </c>
      <c r="T29" t="s">
        <v>399</v>
      </c>
      <c r="U29" t="s">
        <v>400</v>
      </c>
      <c r="V29" t="s">
        <v>401</v>
      </c>
      <c r="W29" t="s">
        <v>2830</v>
      </c>
      <c r="Z29">
        <v>18</v>
      </c>
      <c r="AA29" t="s">
        <v>43</v>
      </c>
      <c r="AB29" s="1">
        <v>44797</v>
      </c>
      <c r="AC29" t="s">
        <v>2830</v>
      </c>
      <c r="AD29" t="s">
        <v>2830</v>
      </c>
      <c r="AE29" t="s">
        <v>43</v>
      </c>
      <c r="AF29" t="s">
        <v>57</v>
      </c>
      <c r="AH29" s="20" t="s">
        <v>7687</v>
      </c>
      <c r="AI29" s="20" t="s">
        <v>7687</v>
      </c>
      <c r="AK29" t="s">
        <v>7685</v>
      </c>
      <c r="AM29" t="s">
        <v>7688</v>
      </c>
      <c r="AN29">
        <f>IEEE45637[[#This Row],[End Page]]-IEEE45637[[#This Row],[Start Page]]</f>
        <v>5</v>
      </c>
      <c r="AP29" s="20"/>
    </row>
    <row r="30" spans="1:42" x14ac:dyDescent="0.3">
      <c r="A30" s="3">
        <v>31</v>
      </c>
      <c r="B30" s="3" t="s">
        <v>43</v>
      </c>
      <c r="C30" t="s">
        <v>402</v>
      </c>
      <c r="D30" t="s">
        <v>403</v>
      </c>
      <c r="E30" t="s">
        <v>404</v>
      </c>
      <c r="F30" t="s">
        <v>405</v>
      </c>
      <c r="G30" s="1">
        <v>42383</v>
      </c>
      <c r="H30">
        <v>2015</v>
      </c>
      <c r="I30" t="s">
        <v>2830</v>
      </c>
      <c r="K30">
        <v>24</v>
      </c>
      <c r="L30" t="s">
        <v>2865</v>
      </c>
      <c r="M30" t="s">
        <v>406</v>
      </c>
      <c r="N30" t="s">
        <v>2830</v>
      </c>
      <c r="O30" t="s">
        <v>407</v>
      </c>
      <c r="P30" t="s">
        <v>408</v>
      </c>
      <c r="Q30" t="s">
        <v>2830</v>
      </c>
      <c r="R30" t="s">
        <v>409</v>
      </c>
      <c r="S30" t="s">
        <v>410</v>
      </c>
      <c r="T30" t="s">
        <v>411</v>
      </c>
      <c r="U30" t="s">
        <v>412</v>
      </c>
      <c r="V30" t="s">
        <v>413</v>
      </c>
      <c r="W30" t="s">
        <v>2830</v>
      </c>
      <c r="X30">
        <v>46</v>
      </c>
      <c r="Y30">
        <v>2</v>
      </c>
      <c r="Z30">
        <v>30</v>
      </c>
      <c r="AA30" t="s">
        <v>43</v>
      </c>
      <c r="AB30" s="1">
        <v>42383</v>
      </c>
      <c r="AC30" t="s">
        <v>2830</v>
      </c>
      <c r="AD30" t="s">
        <v>2830</v>
      </c>
      <c r="AE30" t="s">
        <v>43</v>
      </c>
      <c r="AF30" t="s">
        <v>57</v>
      </c>
      <c r="AH30" s="20" t="s">
        <v>7687</v>
      </c>
      <c r="AI30" s="20" t="s">
        <v>7687</v>
      </c>
      <c r="AK30" t="s">
        <v>7685</v>
      </c>
      <c r="AM30" t="s">
        <v>7688</v>
      </c>
      <c r="AN30">
        <f>IEEE45637[[#This Row],[End Page]]-IEEE45637[[#This Row],[Start Page]]</f>
        <v>10</v>
      </c>
      <c r="AP30" s="20"/>
    </row>
    <row r="31" spans="1:42" x14ac:dyDescent="0.3">
      <c r="A31" s="4">
        <v>32</v>
      </c>
      <c r="B31" s="5" t="s">
        <v>43</v>
      </c>
      <c r="C31" t="s">
        <v>414</v>
      </c>
      <c r="D31" t="s">
        <v>415</v>
      </c>
      <c r="E31" t="s">
        <v>416</v>
      </c>
      <c r="F31" t="s">
        <v>417</v>
      </c>
      <c r="G31" s="1">
        <v>44159</v>
      </c>
      <c r="H31">
        <v>2020</v>
      </c>
      <c r="I31" t="s">
        <v>2830</v>
      </c>
      <c r="K31">
        <v>135</v>
      </c>
      <c r="L31" t="s">
        <v>2866</v>
      </c>
      <c r="M31" t="s">
        <v>418</v>
      </c>
      <c r="N31" t="s">
        <v>2830</v>
      </c>
      <c r="O31" t="s">
        <v>419</v>
      </c>
      <c r="P31" t="s">
        <v>420</v>
      </c>
      <c r="Q31" t="s">
        <v>421</v>
      </c>
      <c r="R31" t="s">
        <v>422</v>
      </c>
      <c r="S31" t="s">
        <v>423</v>
      </c>
      <c r="T31" t="s">
        <v>424</v>
      </c>
      <c r="U31" t="s">
        <v>425</v>
      </c>
      <c r="V31" t="s">
        <v>426</v>
      </c>
      <c r="W31" t="s">
        <v>2830</v>
      </c>
      <c r="X31">
        <v>1</v>
      </c>
      <c r="Z31">
        <v>18</v>
      </c>
      <c r="AA31" t="s">
        <v>43</v>
      </c>
      <c r="AB31" s="1">
        <v>44159</v>
      </c>
      <c r="AC31" t="s">
        <v>2830</v>
      </c>
      <c r="AD31" t="s">
        <v>2830</v>
      </c>
      <c r="AE31" t="s">
        <v>43</v>
      </c>
      <c r="AF31" t="s">
        <v>57</v>
      </c>
      <c r="AH31" t="s">
        <v>7686</v>
      </c>
      <c r="AI31" t="s">
        <v>7686</v>
      </c>
      <c r="AK31" t="s">
        <v>7685</v>
      </c>
      <c r="AM31" t="s">
        <v>7688</v>
      </c>
      <c r="AN31">
        <f>IEEE45637[[#This Row],[End Page]]-IEEE45637[[#This Row],[Start Page]]</f>
        <v>6</v>
      </c>
      <c r="AP31" s="17"/>
    </row>
    <row r="32" spans="1:42" x14ac:dyDescent="0.3">
      <c r="A32" s="3">
        <v>33</v>
      </c>
      <c r="B32" s="3" t="s">
        <v>43</v>
      </c>
      <c r="C32" t="s">
        <v>427</v>
      </c>
      <c r="D32" t="s">
        <v>428</v>
      </c>
      <c r="E32" t="s">
        <v>429</v>
      </c>
      <c r="F32" t="s">
        <v>430</v>
      </c>
      <c r="G32" s="1">
        <v>43185</v>
      </c>
      <c r="H32">
        <v>2017</v>
      </c>
      <c r="I32" t="s">
        <v>2830</v>
      </c>
      <c r="K32">
        <v>519</v>
      </c>
      <c r="L32" t="s">
        <v>2867</v>
      </c>
      <c r="M32" t="s">
        <v>431</v>
      </c>
      <c r="N32" t="s">
        <v>2830</v>
      </c>
      <c r="O32" t="s">
        <v>432</v>
      </c>
      <c r="P32" t="s">
        <v>433</v>
      </c>
      <c r="Q32" t="s">
        <v>2830</v>
      </c>
      <c r="R32" t="s">
        <v>434</v>
      </c>
      <c r="S32" t="s">
        <v>435</v>
      </c>
      <c r="T32" t="s">
        <v>436</v>
      </c>
      <c r="U32" t="s">
        <v>437</v>
      </c>
      <c r="V32" t="s">
        <v>438</v>
      </c>
      <c r="W32" t="s">
        <v>2830</v>
      </c>
      <c r="X32">
        <v>20</v>
      </c>
      <c r="Z32">
        <v>19</v>
      </c>
      <c r="AA32" t="s">
        <v>43</v>
      </c>
      <c r="AB32" s="1">
        <v>43185</v>
      </c>
      <c r="AC32" t="s">
        <v>2830</v>
      </c>
      <c r="AD32" t="s">
        <v>2830</v>
      </c>
      <c r="AE32" t="s">
        <v>43</v>
      </c>
      <c r="AF32" t="s">
        <v>57</v>
      </c>
      <c r="AH32" s="20" t="s">
        <v>7687</v>
      </c>
      <c r="AI32" s="20" t="s">
        <v>7687</v>
      </c>
      <c r="AK32" t="s">
        <v>7685</v>
      </c>
      <c r="AM32" t="s">
        <v>7688</v>
      </c>
      <c r="AN32">
        <f>IEEE45637[[#This Row],[End Page]]-IEEE45637[[#This Row],[Start Page]]</f>
        <v>4</v>
      </c>
      <c r="AP32" s="20"/>
    </row>
    <row r="33" spans="1:42" x14ac:dyDescent="0.3">
      <c r="A33" s="4">
        <v>34</v>
      </c>
      <c r="B33" s="5" t="s">
        <v>43</v>
      </c>
      <c r="C33" t="s">
        <v>439</v>
      </c>
      <c r="D33" t="s">
        <v>440</v>
      </c>
      <c r="E33" t="s">
        <v>441</v>
      </c>
      <c r="F33" t="s">
        <v>442</v>
      </c>
      <c r="G33" s="1">
        <v>44026</v>
      </c>
      <c r="H33">
        <v>2020</v>
      </c>
      <c r="I33" t="s">
        <v>2830</v>
      </c>
      <c r="K33">
        <v>1</v>
      </c>
      <c r="L33" t="s">
        <v>2868</v>
      </c>
      <c r="M33" t="s">
        <v>443</v>
      </c>
      <c r="N33" t="s">
        <v>2830</v>
      </c>
      <c r="O33" t="s">
        <v>444</v>
      </c>
      <c r="P33" t="s">
        <v>445</v>
      </c>
      <c r="Q33" t="s">
        <v>2830</v>
      </c>
      <c r="R33" t="s">
        <v>446</v>
      </c>
      <c r="S33" t="s">
        <v>447</v>
      </c>
      <c r="T33" t="s">
        <v>448</v>
      </c>
      <c r="U33" t="s">
        <v>449</v>
      </c>
      <c r="V33" t="s">
        <v>450</v>
      </c>
      <c r="W33" t="s">
        <v>2830</v>
      </c>
      <c r="X33">
        <v>2</v>
      </c>
      <c r="Z33">
        <v>15</v>
      </c>
      <c r="AA33" t="s">
        <v>43</v>
      </c>
      <c r="AB33" s="1">
        <v>44026</v>
      </c>
      <c r="AC33" t="s">
        <v>2830</v>
      </c>
      <c r="AD33" t="s">
        <v>2830</v>
      </c>
      <c r="AE33" t="s">
        <v>43</v>
      </c>
      <c r="AF33" t="s">
        <v>57</v>
      </c>
      <c r="AK33" t="s">
        <v>7685</v>
      </c>
      <c r="AM33" t="s">
        <v>7688</v>
      </c>
      <c r="AN33">
        <f>IEEE45637[[#This Row],[End Page]]-IEEE45637[[#This Row],[Start Page]]</f>
        <v>3</v>
      </c>
      <c r="AO33" s="17" t="s">
        <v>7686</v>
      </c>
      <c r="AP33" s="17"/>
    </row>
    <row r="34" spans="1:42" x14ac:dyDescent="0.3">
      <c r="A34" s="3">
        <v>35</v>
      </c>
      <c r="B34" s="3" t="s">
        <v>43</v>
      </c>
      <c r="C34" t="s">
        <v>451</v>
      </c>
      <c r="D34" t="s">
        <v>452</v>
      </c>
      <c r="E34" t="s">
        <v>453</v>
      </c>
      <c r="F34" t="s">
        <v>454</v>
      </c>
      <c r="G34" s="1">
        <v>42233</v>
      </c>
      <c r="H34">
        <v>2015</v>
      </c>
      <c r="I34" t="s">
        <v>2869</v>
      </c>
      <c r="K34">
        <v>169</v>
      </c>
      <c r="L34" t="s">
        <v>2870</v>
      </c>
      <c r="M34" t="s">
        <v>455</v>
      </c>
      <c r="N34" t="s">
        <v>258</v>
      </c>
      <c r="O34" t="s">
        <v>456</v>
      </c>
      <c r="P34" t="s">
        <v>457</v>
      </c>
      <c r="Q34" t="s">
        <v>2830</v>
      </c>
      <c r="R34" t="s">
        <v>458</v>
      </c>
      <c r="S34" t="s">
        <v>459</v>
      </c>
      <c r="T34" t="s">
        <v>460</v>
      </c>
      <c r="U34" t="s">
        <v>461</v>
      </c>
      <c r="V34" t="s">
        <v>462</v>
      </c>
      <c r="W34" t="s">
        <v>2830</v>
      </c>
      <c r="X34">
        <v>47</v>
      </c>
      <c r="Z34">
        <v>31</v>
      </c>
      <c r="AA34" t="s">
        <v>43</v>
      </c>
      <c r="AB34" s="1">
        <v>42233</v>
      </c>
      <c r="AC34" t="s">
        <v>2830</v>
      </c>
      <c r="AD34" t="s">
        <v>2830</v>
      </c>
      <c r="AE34" t="s">
        <v>43</v>
      </c>
      <c r="AF34" t="s">
        <v>57</v>
      </c>
      <c r="AH34" s="20" t="s">
        <v>7687</v>
      </c>
      <c r="AI34" s="20" t="s">
        <v>7687</v>
      </c>
      <c r="AK34" t="s">
        <v>7685</v>
      </c>
      <c r="AM34" t="s">
        <v>7688</v>
      </c>
      <c r="AN34">
        <f>IEEE45637[[#This Row],[End Page]]-IEEE45637[[#This Row],[Start Page]]</f>
        <v>9</v>
      </c>
      <c r="AP34" s="20"/>
    </row>
    <row r="35" spans="1:42" x14ac:dyDescent="0.3">
      <c r="A35" s="4">
        <v>36</v>
      </c>
      <c r="B35" s="5" t="s">
        <v>43</v>
      </c>
      <c r="C35" t="s">
        <v>463</v>
      </c>
      <c r="D35" t="s">
        <v>464</v>
      </c>
      <c r="E35" t="s">
        <v>465</v>
      </c>
      <c r="F35" t="s">
        <v>466</v>
      </c>
      <c r="G35" s="1">
        <v>44791</v>
      </c>
      <c r="H35">
        <v>2022</v>
      </c>
      <c r="I35" t="s">
        <v>2830</v>
      </c>
      <c r="K35">
        <v>840</v>
      </c>
      <c r="L35" t="s">
        <v>2871</v>
      </c>
      <c r="M35" t="s">
        <v>467</v>
      </c>
      <c r="N35" t="s">
        <v>2830</v>
      </c>
      <c r="O35" t="s">
        <v>468</v>
      </c>
      <c r="P35" t="s">
        <v>469</v>
      </c>
      <c r="Q35" t="s">
        <v>2830</v>
      </c>
      <c r="R35" t="s">
        <v>470</v>
      </c>
      <c r="S35" t="s">
        <v>471</v>
      </c>
      <c r="T35" t="s">
        <v>472</v>
      </c>
      <c r="U35" t="s">
        <v>473</v>
      </c>
      <c r="V35" t="s">
        <v>474</v>
      </c>
      <c r="W35" t="s">
        <v>2830</v>
      </c>
      <c r="Z35">
        <v>28</v>
      </c>
      <c r="AA35" t="s">
        <v>43</v>
      </c>
      <c r="AB35" s="1">
        <v>44791</v>
      </c>
      <c r="AC35" t="s">
        <v>2830</v>
      </c>
      <c r="AD35" t="s">
        <v>2830</v>
      </c>
      <c r="AE35" t="s">
        <v>43</v>
      </c>
      <c r="AF35" t="s">
        <v>57</v>
      </c>
      <c r="AH35" s="20" t="s">
        <v>7687</v>
      </c>
      <c r="AI35" s="20" t="s">
        <v>7687</v>
      </c>
      <c r="AK35" t="s">
        <v>7685</v>
      </c>
      <c r="AM35" t="s">
        <v>7688</v>
      </c>
      <c r="AN35">
        <f>IEEE45637[[#This Row],[End Page]]-IEEE45637[[#This Row],[Start Page]]</f>
        <v>5</v>
      </c>
      <c r="AP35" s="20"/>
    </row>
    <row r="36" spans="1:42" x14ac:dyDescent="0.3">
      <c r="A36" s="3">
        <v>37</v>
      </c>
      <c r="B36" s="3" t="s">
        <v>43</v>
      </c>
      <c r="C36" t="s">
        <v>475</v>
      </c>
      <c r="D36" t="s">
        <v>476</v>
      </c>
      <c r="E36" t="s">
        <v>477</v>
      </c>
      <c r="F36" t="s">
        <v>478</v>
      </c>
      <c r="G36" s="1">
        <v>42712</v>
      </c>
      <c r="H36">
        <v>2016</v>
      </c>
      <c r="I36" t="s">
        <v>2830</v>
      </c>
      <c r="K36">
        <v>207</v>
      </c>
      <c r="L36" t="s">
        <v>2872</v>
      </c>
      <c r="M36" t="s">
        <v>479</v>
      </c>
      <c r="N36" t="s">
        <v>480</v>
      </c>
      <c r="O36" t="s">
        <v>481</v>
      </c>
      <c r="P36" t="s">
        <v>482</v>
      </c>
      <c r="Q36" t="s">
        <v>2830</v>
      </c>
      <c r="R36" t="s">
        <v>483</v>
      </c>
      <c r="S36" t="s">
        <v>2830</v>
      </c>
      <c r="T36" t="s">
        <v>484</v>
      </c>
      <c r="U36" t="s">
        <v>485</v>
      </c>
      <c r="V36" t="s">
        <v>486</v>
      </c>
      <c r="W36" t="s">
        <v>2830</v>
      </c>
      <c r="X36">
        <v>201</v>
      </c>
      <c r="Z36">
        <v>49</v>
      </c>
      <c r="AA36" t="s">
        <v>43</v>
      </c>
      <c r="AB36" s="1">
        <v>42712</v>
      </c>
      <c r="AC36" t="s">
        <v>2830</v>
      </c>
      <c r="AD36" t="s">
        <v>2830</v>
      </c>
      <c r="AE36" t="s">
        <v>43</v>
      </c>
      <c r="AF36" t="s">
        <v>57</v>
      </c>
      <c r="AH36" s="20" t="s">
        <v>7687</v>
      </c>
      <c r="AI36" s="20" t="s">
        <v>7687</v>
      </c>
      <c r="AK36" t="s">
        <v>7685</v>
      </c>
      <c r="AM36" t="s">
        <v>7688</v>
      </c>
      <c r="AN36">
        <f>IEEE45637[[#This Row],[End Page]]-IEEE45637[[#This Row],[Start Page]]</f>
        <v>11</v>
      </c>
      <c r="AP36" s="20"/>
    </row>
    <row r="37" spans="1:42" x14ac:dyDescent="0.3">
      <c r="A37" s="4">
        <v>38</v>
      </c>
      <c r="B37" s="5" t="s">
        <v>43</v>
      </c>
      <c r="C37" t="s">
        <v>487</v>
      </c>
      <c r="D37" t="s">
        <v>488</v>
      </c>
      <c r="E37" t="s">
        <v>489</v>
      </c>
      <c r="F37" t="s">
        <v>490</v>
      </c>
      <c r="G37" s="1">
        <v>44203</v>
      </c>
      <c r="H37">
        <v>2020</v>
      </c>
      <c r="I37" t="s">
        <v>2830</v>
      </c>
      <c r="K37">
        <v>1</v>
      </c>
      <c r="L37" t="s">
        <v>2868</v>
      </c>
      <c r="M37" t="s">
        <v>491</v>
      </c>
      <c r="N37" t="s">
        <v>492</v>
      </c>
      <c r="O37" t="s">
        <v>493</v>
      </c>
      <c r="P37" t="s">
        <v>494</v>
      </c>
      <c r="Q37" t="s">
        <v>2830</v>
      </c>
      <c r="R37" t="s">
        <v>495</v>
      </c>
      <c r="S37" t="s">
        <v>496</v>
      </c>
      <c r="T37" t="s">
        <v>497</v>
      </c>
      <c r="U37" t="s">
        <v>498</v>
      </c>
      <c r="V37" t="s">
        <v>499</v>
      </c>
      <c r="W37" t="s">
        <v>2830</v>
      </c>
      <c r="AA37" t="s">
        <v>43</v>
      </c>
      <c r="AB37" s="1">
        <v>44203</v>
      </c>
      <c r="AC37" t="s">
        <v>2830</v>
      </c>
      <c r="AD37" t="s">
        <v>2830</v>
      </c>
      <c r="AE37" t="s">
        <v>43</v>
      </c>
      <c r="AF37" t="s">
        <v>57</v>
      </c>
      <c r="AK37" t="s">
        <v>7685</v>
      </c>
      <c r="AM37" t="s">
        <v>7688</v>
      </c>
      <c r="AN37">
        <f>IEEE45637[[#This Row],[End Page]]-IEEE45637[[#This Row],[Start Page]]</f>
        <v>3</v>
      </c>
      <c r="AO37" s="17" t="s">
        <v>7686</v>
      </c>
      <c r="AP37" s="17"/>
    </row>
    <row r="38" spans="1:42" x14ac:dyDescent="0.3">
      <c r="A38" s="3">
        <v>39</v>
      </c>
      <c r="B38" s="3" t="s">
        <v>43</v>
      </c>
      <c r="C38" t="s">
        <v>500</v>
      </c>
      <c r="D38" t="s">
        <v>501</v>
      </c>
      <c r="E38" t="s">
        <v>502</v>
      </c>
      <c r="F38" t="s">
        <v>503</v>
      </c>
      <c r="G38" s="1">
        <v>43780</v>
      </c>
      <c r="H38">
        <v>2019</v>
      </c>
      <c r="I38" t="s">
        <v>2873</v>
      </c>
      <c r="J38">
        <v>6</v>
      </c>
      <c r="K38">
        <v>6313</v>
      </c>
      <c r="L38" t="s">
        <v>2874</v>
      </c>
      <c r="M38" t="s">
        <v>504</v>
      </c>
      <c r="N38" t="s">
        <v>505</v>
      </c>
      <c r="O38" t="s">
        <v>2830</v>
      </c>
      <c r="P38" t="s">
        <v>506</v>
      </c>
      <c r="Q38" t="s">
        <v>507</v>
      </c>
      <c r="R38" t="s">
        <v>508</v>
      </c>
      <c r="S38" t="s">
        <v>509</v>
      </c>
      <c r="T38" t="s">
        <v>510</v>
      </c>
      <c r="U38" t="s">
        <v>511</v>
      </c>
      <c r="V38" t="s">
        <v>512</v>
      </c>
      <c r="W38" t="s">
        <v>2830</v>
      </c>
      <c r="X38">
        <v>30</v>
      </c>
      <c r="Z38">
        <v>32</v>
      </c>
      <c r="AA38" t="s">
        <v>43</v>
      </c>
      <c r="AB38" s="1">
        <v>43661</v>
      </c>
      <c r="AC38" t="s">
        <v>2830</v>
      </c>
      <c r="AD38" t="s">
        <v>2830</v>
      </c>
      <c r="AE38" t="s">
        <v>43</v>
      </c>
      <c r="AF38" t="s">
        <v>44</v>
      </c>
      <c r="AH38" s="20" t="s">
        <v>7687</v>
      </c>
      <c r="AI38" s="20" t="s">
        <v>7687</v>
      </c>
      <c r="AK38" t="s">
        <v>7685</v>
      </c>
      <c r="AM38" t="s">
        <v>7688</v>
      </c>
      <c r="AN38">
        <f>IEEE45637[[#This Row],[End Page]]-IEEE45637[[#This Row],[Start Page]]</f>
        <v>10</v>
      </c>
      <c r="AP38" s="20"/>
    </row>
    <row r="39" spans="1:42" x14ac:dyDescent="0.3">
      <c r="A39" s="4">
        <v>40</v>
      </c>
      <c r="B39" s="5" t="s">
        <v>43</v>
      </c>
      <c r="C39" t="s">
        <v>513</v>
      </c>
      <c r="D39" t="s">
        <v>514</v>
      </c>
      <c r="E39" t="s">
        <v>515</v>
      </c>
      <c r="F39" t="s">
        <v>516</v>
      </c>
      <c r="G39" s="1">
        <v>44735</v>
      </c>
      <c r="H39">
        <v>2022</v>
      </c>
      <c r="I39" t="s">
        <v>2830</v>
      </c>
      <c r="K39">
        <v>80</v>
      </c>
      <c r="L39" t="s">
        <v>2875</v>
      </c>
      <c r="M39" t="s">
        <v>517</v>
      </c>
      <c r="N39" t="s">
        <v>2830</v>
      </c>
      <c r="O39" t="s">
        <v>518</v>
      </c>
      <c r="P39" t="s">
        <v>519</v>
      </c>
      <c r="Q39" t="s">
        <v>2830</v>
      </c>
      <c r="R39" t="s">
        <v>520</v>
      </c>
      <c r="S39" t="s">
        <v>521</v>
      </c>
      <c r="T39" t="s">
        <v>522</v>
      </c>
      <c r="U39" t="s">
        <v>523</v>
      </c>
      <c r="V39" t="s">
        <v>524</v>
      </c>
      <c r="W39" t="s">
        <v>2830</v>
      </c>
      <c r="Z39">
        <v>6</v>
      </c>
      <c r="AA39" t="s">
        <v>43</v>
      </c>
      <c r="AB39" s="1">
        <v>44735</v>
      </c>
      <c r="AC39" t="s">
        <v>2830</v>
      </c>
      <c r="AD39" t="s">
        <v>2830</v>
      </c>
      <c r="AE39" t="s">
        <v>43</v>
      </c>
      <c r="AF39" t="s">
        <v>57</v>
      </c>
      <c r="AK39" t="s">
        <v>7685</v>
      </c>
      <c r="AM39" t="s">
        <v>7688</v>
      </c>
      <c r="AN39">
        <f>IEEE45637[[#This Row],[End Page]]-IEEE45637[[#This Row],[Start Page]]</f>
        <v>1</v>
      </c>
      <c r="AO39" s="17" t="s">
        <v>7686</v>
      </c>
      <c r="AP39" s="17"/>
    </row>
    <row r="40" spans="1:42" x14ac:dyDescent="0.3">
      <c r="A40" s="3">
        <v>41</v>
      </c>
      <c r="B40" s="3" t="s">
        <v>43</v>
      </c>
      <c r="C40" t="s">
        <v>525</v>
      </c>
      <c r="D40" t="s">
        <v>526</v>
      </c>
      <c r="E40" t="s">
        <v>527</v>
      </c>
      <c r="F40" t="s">
        <v>528</v>
      </c>
      <c r="G40" s="1">
        <v>44776</v>
      </c>
      <c r="H40">
        <v>2022</v>
      </c>
      <c r="I40" t="s">
        <v>2876</v>
      </c>
      <c r="K40">
        <v>1504</v>
      </c>
      <c r="L40" t="s">
        <v>2877</v>
      </c>
      <c r="M40" t="s">
        <v>529</v>
      </c>
      <c r="N40" t="s">
        <v>530</v>
      </c>
      <c r="O40" t="s">
        <v>531</v>
      </c>
      <c r="P40" t="s">
        <v>532</v>
      </c>
      <c r="Q40" t="s">
        <v>2830</v>
      </c>
      <c r="R40" t="s">
        <v>533</v>
      </c>
      <c r="S40" t="s">
        <v>534</v>
      </c>
      <c r="T40" t="s">
        <v>535</v>
      </c>
      <c r="U40" t="s">
        <v>536</v>
      </c>
      <c r="V40" t="s">
        <v>537</v>
      </c>
      <c r="W40" t="s">
        <v>2830</v>
      </c>
      <c r="X40">
        <v>1</v>
      </c>
      <c r="Z40">
        <v>18</v>
      </c>
      <c r="AA40" t="s">
        <v>43</v>
      </c>
      <c r="AB40" s="1">
        <v>44776</v>
      </c>
      <c r="AC40" t="s">
        <v>2830</v>
      </c>
      <c r="AD40" t="s">
        <v>2830</v>
      </c>
      <c r="AE40" t="s">
        <v>43</v>
      </c>
      <c r="AF40" t="s">
        <v>57</v>
      </c>
      <c r="AH40" t="s">
        <v>7686</v>
      </c>
      <c r="AI40" t="s">
        <v>7686</v>
      </c>
      <c r="AK40" t="s">
        <v>7685</v>
      </c>
      <c r="AM40" t="s">
        <v>7688</v>
      </c>
      <c r="AN40">
        <f>IEEE45637[[#This Row],[End Page]]-IEEE45637[[#This Row],[Start Page]]</f>
        <v>5</v>
      </c>
      <c r="AP40" s="17"/>
    </row>
    <row r="41" spans="1:42" x14ac:dyDescent="0.3">
      <c r="A41" s="4">
        <v>42</v>
      </c>
      <c r="B41" s="5" t="s">
        <v>43</v>
      </c>
      <c r="C41" t="s">
        <v>538</v>
      </c>
      <c r="D41" t="s">
        <v>539</v>
      </c>
      <c r="E41" t="s">
        <v>540</v>
      </c>
      <c r="F41" t="s">
        <v>146</v>
      </c>
      <c r="G41" s="1">
        <v>44337</v>
      </c>
      <c r="H41">
        <v>2021</v>
      </c>
      <c r="I41" t="s">
        <v>2839</v>
      </c>
      <c r="K41">
        <v>73522</v>
      </c>
      <c r="L41" t="s">
        <v>2878</v>
      </c>
      <c r="M41" t="s">
        <v>541</v>
      </c>
      <c r="N41" t="s">
        <v>148</v>
      </c>
      <c r="O41" t="s">
        <v>2830</v>
      </c>
      <c r="P41" t="s">
        <v>542</v>
      </c>
      <c r="Q41" t="s">
        <v>543</v>
      </c>
      <c r="R41" t="s">
        <v>544</v>
      </c>
      <c r="S41" t="s">
        <v>545</v>
      </c>
      <c r="T41" t="s">
        <v>546</v>
      </c>
      <c r="U41" t="s">
        <v>547</v>
      </c>
      <c r="V41" t="s">
        <v>548</v>
      </c>
      <c r="W41" t="s">
        <v>2830</v>
      </c>
      <c r="X41">
        <v>4</v>
      </c>
      <c r="Z41">
        <v>45</v>
      </c>
      <c r="AA41" t="s">
        <v>549</v>
      </c>
      <c r="AB41" s="1">
        <v>44316</v>
      </c>
      <c r="AC41" t="s">
        <v>2830</v>
      </c>
      <c r="AD41" t="s">
        <v>2830</v>
      </c>
      <c r="AE41" t="s">
        <v>43</v>
      </c>
      <c r="AF41" t="s">
        <v>44</v>
      </c>
      <c r="AH41" s="20" t="s">
        <v>7687</v>
      </c>
      <c r="AI41" s="20" t="s">
        <v>7687</v>
      </c>
      <c r="AK41" t="s">
        <v>7685</v>
      </c>
      <c r="AM41" t="s">
        <v>7688</v>
      </c>
      <c r="AN41">
        <f>IEEE45637[[#This Row],[End Page]]-IEEE45637[[#This Row],[Start Page]]</f>
        <v>10</v>
      </c>
      <c r="AP41" s="20"/>
    </row>
    <row r="42" spans="1:42" x14ac:dyDescent="0.3">
      <c r="A42" s="3">
        <v>43</v>
      </c>
      <c r="B42" s="3" t="s">
        <v>43</v>
      </c>
      <c r="C42" t="s">
        <v>550</v>
      </c>
      <c r="D42" t="s">
        <v>551</v>
      </c>
      <c r="E42" t="s">
        <v>552</v>
      </c>
      <c r="F42" t="s">
        <v>553</v>
      </c>
      <c r="G42" s="1">
        <v>42394</v>
      </c>
      <c r="H42">
        <v>2015</v>
      </c>
      <c r="I42" t="s">
        <v>2830</v>
      </c>
      <c r="K42">
        <v>287</v>
      </c>
      <c r="L42" t="s">
        <v>2879</v>
      </c>
      <c r="M42" t="s">
        <v>554</v>
      </c>
      <c r="N42" t="s">
        <v>555</v>
      </c>
      <c r="O42" t="s">
        <v>556</v>
      </c>
      <c r="P42" t="s">
        <v>557</v>
      </c>
      <c r="Q42" t="s">
        <v>2830</v>
      </c>
      <c r="R42" t="s">
        <v>558</v>
      </c>
      <c r="S42" t="s">
        <v>559</v>
      </c>
      <c r="T42" t="s">
        <v>560</v>
      </c>
      <c r="U42" t="s">
        <v>561</v>
      </c>
      <c r="V42" t="s">
        <v>562</v>
      </c>
      <c r="W42" t="s">
        <v>2830</v>
      </c>
      <c r="X42">
        <v>5</v>
      </c>
      <c r="Z42">
        <v>11</v>
      </c>
      <c r="AA42" t="s">
        <v>43</v>
      </c>
      <c r="AB42" s="1">
        <v>42394</v>
      </c>
      <c r="AC42" t="s">
        <v>2830</v>
      </c>
      <c r="AD42" t="s">
        <v>2830</v>
      </c>
      <c r="AE42" t="s">
        <v>43</v>
      </c>
      <c r="AF42" t="s">
        <v>57</v>
      </c>
      <c r="AH42" s="20" t="s">
        <v>7687</v>
      </c>
      <c r="AI42" s="20" t="s">
        <v>7687</v>
      </c>
      <c r="AK42" t="s">
        <v>7685</v>
      </c>
      <c r="AM42" t="s">
        <v>7688</v>
      </c>
      <c r="AN42">
        <f>IEEE45637[[#This Row],[End Page]]-IEEE45637[[#This Row],[Start Page]]</f>
        <v>5</v>
      </c>
      <c r="AP42" s="20"/>
    </row>
    <row r="43" spans="1:42" x14ac:dyDescent="0.3">
      <c r="A43" s="4">
        <v>44</v>
      </c>
      <c r="B43" s="5" t="s">
        <v>43</v>
      </c>
      <c r="C43" t="s">
        <v>563</v>
      </c>
      <c r="D43" t="s">
        <v>564</v>
      </c>
      <c r="E43" t="s">
        <v>565</v>
      </c>
      <c r="F43" t="s">
        <v>566</v>
      </c>
      <c r="G43" s="1">
        <v>43696</v>
      </c>
      <c r="H43">
        <v>2019</v>
      </c>
      <c r="I43" t="s">
        <v>2830</v>
      </c>
      <c r="K43">
        <v>121</v>
      </c>
      <c r="L43" t="s">
        <v>2880</v>
      </c>
      <c r="M43" t="s">
        <v>567</v>
      </c>
      <c r="N43" t="s">
        <v>2830</v>
      </c>
      <c r="O43" t="s">
        <v>568</v>
      </c>
      <c r="P43" t="s">
        <v>569</v>
      </c>
      <c r="Q43" t="s">
        <v>2830</v>
      </c>
      <c r="R43" t="s">
        <v>570</v>
      </c>
      <c r="S43" t="s">
        <v>571</v>
      </c>
      <c r="T43" t="s">
        <v>572</v>
      </c>
      <c r="U43" t="s">
        <v>573</v>
      </c>
      <c r="V43" t="s">
        <v>574</v>
      </c>
      <c r="W43" t="s">
        <v>2830</v>
      </c>
      <c r="X43">
        <v>128</v>
      </c>
      <c r="Y43">
        <v>1</v>
      </c>
      <c r="Z43">
        <v>57</v>
      </c>
      <c r="AA43" t="s">
        <v>43</v>
      </c>
      <c r="AB43" s="1">
        <v>43696</v>
      </c>
      <c r="AC43" t="s">
        <v>2830</v>
      </c>
      <c r="AD43" t="s">
        <v>2830</v>
      </c>
      <c r="AE43" t="s">
        <v>43</v>
      </c>
      <c r="AF43" t="s">
        <v>57</v>
      </c>
      <c r="AH43" s="20" t="s">
        <v>7687</v>
      </c>
      <c r="AI43" s="20" t="s">
        <v>7687</v>
      </c>
      <c r="AK43" t="s">
        <v>7685</v>
      </c>
      <c r="AM43" t="s">
        <v>7688</v>
      </c>
      <c r="AN43">
        <f>IEEE45637[[#This Row],[End Page]]-IEEE45637[[#This Row],[Start Page]]</f>
        <v>9</v>
      </c>
      <c r="AP43" s="20"/>
    </row>
    <row r="44" spans="1:42" x14ac:dyDescent="0.3">
      <c r="A44" s="3">
        <v>45</v>
      </c>
      <c r="B44" s="3" t="s">
        <v>43</v>
      </c>
      <c r="C44" t="s">
        <v>575</v>
      </c>
      <c r="D44" t="s">
        <v>576</v>
      </c>
      <c r="E44" t="s">
        <v>577</v>
      </c>
      <c r="F44" t="s">
        <v>578</v>
      </c>
      <c r="G44" s="1">
        <v>43489</v>
      </c>
      <c r="H44">
        <v>2018</v>
      </c>
      <c r="I44" t="s">
        <v>2830</v>
      </c>
      <c r="K44">
        <v>781</v>
      </c>
      <c r="L44" t="s">
        <v>2881</v>
      </c>
      <c r="M44" t="s">
        <v>579</v>
      </c>
      <c r="N44" t="s">
        <v>2830</v>
      </c>
      <c r="O44" t="s">
        <v>580</v>
      </c>
      <c r="P44" t="s">
        <v>581</v>
      </c>
      <c r="Q44" t="s">
        <v>2830</v>
      </c>
      <c r="R44" t="s">
        <v>582</v>
      </c>
      <c r="S44" t="s">
        <v>583</v>
      </c>
      <c r="T44" t="s">
        <v>584</v>
      </c>
      <c r="U44" t="s">
        <v>585</v>
      </c>
      <c r="V44" t="s">
        <v>586</v>
      </c>
      <c r="W44" t="s">
        <v>2830</v>
      </c>
      <c r="X44">
        <v>3</v>
      </c>
      <c r="Z44">
        <v>35</v>
      </c>
      <c r="AA44" t="s">
        <v>43</v>
      </c>
      <c r="AB44" s="1">
        <v>43489</v>
      </c>
      <c r="AC44" t="s">
        <v>2830</v>
      </c>
      <c r="AD44" t="s">
        <v>2830</v>
      </c>
      <c r="AE44" t="s">
        <v>43</v>
      </c>
      <c r="AF44" t="s">
        <v>57</v>
      </c>
      <c r="AH44" s="20" t="s">
        <v>7687</v>
      </c>
      <c r="AI44" s="20" t="s">
        <v>7687</v>
      </c>
      <c r="AK44" t="s">
        <v>7685</v>
      </c>
      <c r="AM44" t="s">
        <v>7688</v>
      </c>
      <c r="AN44">
        <f>IEEE45637[[#This Row],[End Page]]-IEEE45637[[#This Row],[Start Page]]</f>
        <v>7</v>
      </c>
      <c r="AP44" s="20"/>
    </row>
    <row r="45" spans="1:42" x14ac:dyDescent="0.3">
      <c r="A45" s="4">
        <v>46</v>
      </c>
      <c r="B45" s="5" t="s">
        <v>43</v>
      </c>
      <c r="C45" t="s">
        <v>587</v>
      </c>
      <c r="D45" t="s">
        <v>588</v>
      </c>
      <c r="E45" t="s">
        <v>589</v>
      </c>
      <c r="F45" t="s">
        <v>590</v>
      </c>
      <c r="G45" s="1">
        <v>44208</v>
      </c>
      <c r="H45">
        <v>2020</v>
      </c>
      <c r="I45" t="s">
        <v>2830</v>
      </c>
      <c r="K45">
        <v>171</v>
      </c>
      <c r="L45" t="s">
        <v>2882</v>
      </c>
      <c r="M45" t="s">
        <v>591</v>
      </c>
      <c r="N45" t="s">
        <v>2830</v>
      </c>
      <c r="O45" t="s">
        <v>592</v>
      </c>
      <c r="P45" t="s">
        <v>593</v>
      </c>
      <c r="Q45" t="s">
        <v>2830</v>
      </c>
      <c r="R45" t="s">
        <v>594</v>
      </c>
      <c r="S45" t="s">
        <v>595</v>
      </c>
      <c r="T45" t="s">
        <v>596</v>
      </c>
      <c r="U45" t="s">
        <v>597</v>
      </c>
      <c r="V45" t="s">
        <v>598</v>
      </c>
      <c r="W45" t="s">
        <v>2830</v>
      </c>
      <c r="Z45">
        <v>7</v>
      </c>
      <c r="AA45" t="s">
        <v>43</v>
      </c>
      <c r="AB45" s="1">
        <v>44208</v>
      </c>
      <c r="AC45" t="s">
        <v>2830</v>
      </c>
      <c r="AD45" t="s">
        <v>2830</v>
      </c>
      <c r="AE45" t="s">
        <v>43</v>
      </c>
      <c r="AF45" t="s">
        <v>57</v>
      </c>
      <c r="AK45" t="s">
        <v>7685</v>
      </c>
      <c r="AM45" t="s">
        <v>7688</v>
      </c>
      <c r="AN45">
        <f>IEEE45637[[#This Row],[End Page]]-IEEE45637[[#This Row],[Start Page]]</f>
        <v>3</v>
      </c>
      <c r="AO45" s="17" t="s">
        <v>7686</v>
      </c>
      <c r="AP45" s="17"/>
    </row>
    <row r="46" spans="1:42" x14ac:dyDescent="0.3">
      <c r="A46" s="3">
        <v>47</v>
      </c>
      <c r="B46" s="3" t="s">
        <v>43</v>
      </c>
      <c r="C46" t="s">
        <v>599</v>
      </c>
      <c r="D46" t="s">
        <v>600</v>
      </c>
      <c r="E46" t="s">
        <v>601</v>
      </c>
      <c r="F46" t="s">
        <v>602</v>
      </c>
      <c r="G46" s="1">
        <v>42681</v>
      </c>
      <c r="H46">
        <v>2016</v>
      </c>
      <c r="I46" t="s">
        <v>2830</v>
      </c>
      <c r="K46">
        <v>1</v>
      </c>
      <c r="L46" t="s">
        <v>2883</v>
      </c>
      <c r="M46" t="s">
        <v>603</v>
      </c>
      <c r="N46" t="s">
        <v>2830</v>
      </c>
      <c r="O46" t="s">
        <v>604</v>
      </c>
      <c r="P46" t="s">
        <v>605</v>
      </c>
      <c r="Q46" t="s">
        <v>2830</v>
      </c>
      <c r="R46" t="s">
        <v>606</v>
      </c>
      <c r="S46" t="s">
        <v>607</v>
      </c>
      <c r="T46" t="s">
        <v>608</v>
      </c>
      <c r="U46" t="s">
        <v>609</v>
      </c>
      <c r="V46" t="s">
        <v>610</v>
      </c>
      <c r="W46" t="s">
        <v>2830</v>
      </c>
      <c r="X46">
        <v>5</v>
      </c>
      <c r="Z46">
        <v>23</v>
      </c>
      <c r="AA46" t="s">
        <v>43</v>
      </c>
      <c r="AB46" s="1">
        <v>42681</v>
      </c>
      <c r="AC46" t="s">
        <v>2830</v>
      </c>
      <c r="AD46" t="s">
        <v>2830</v>
      </c>
      <c r="AE46" t="s">
        <v>43</v>
      </c>
      <c r="AF46" t="s">
        <v>57</v>
      </c>
      <c r="AH46" t="s">
        <v>7686</v>
      </c>
      <c r="AI46" t="s">
        <v>7686</v>
      </c>
      <c r="AK46" t="s">
        <v>7685</v>
      </c>
      <c r="AM46" t="s">
        <v>7688</v>
      </c>
      <c r="AN46">
        <f>IEEE45637[[#This Row],[End Page]]-IEEE45637[[#This Row],[Start Page]]</f>
        <v>7</v>
      </c>
      <c r="AP46" s="17"/>
    </row>
    <row r="47" spans="1:42" x14ac:dyDescent="0.3">
      <c r="A47" s="4">
        <v>48</v>
      </c>
      <c r="B47" s="5" t="s">
        <v>43</v>
      </c>
      <c r="C47" t="s">
        <v>611</v>
      </c>
      <c r="D47" t="s">
        <v>612</v>
      </c>
      <c r="E47" t="s">
        <v>613</v>
      </c>
      <c r="F47" t="s">
        <v>614</v>
      </c>
      <c r="G47" s="1">
        <v>41291</v>
      </c>
      <c r="H47">
        <v>2012</v>
      </c>
      <c r="I47" t="s">
        <v>2830</v>
      </c>
      <c r="K47">
        <v>1074</v>
      </c>
      <c r="L47" t="s">
        <v>2884</v>
      </c>
      <c r="M47" t="s">
        <v>615</v>
      </c>
      <c r="N47" t="s">
        <v>616</v>
      </c>
      <c r="O47" t="s">
        <v>617</v>
      </c>
      <c r="P47" t="s">
        <v>618</v>
      </c>
      <c r="Q47" t="s">
        <v>2830</v>
      </c>
      <c r="R47" t="s">
        <v>619</v>
      </c>
      <c r="S47" t="s">
        <v>620</v>
      </c>
      <c r="T47" t="s">
        <v>621</v>
      </c>
      <c r="U47" t="s">
        <v>622</v>
      </c>
      <c r="V47" t="s">
        <v>623</v>
      </c>
      <c r="W47" t="s">
        <v>2830</v>
      </c>
      <c r="X47">
        <v>48</v>
      </c>
      <c r="Y47">
        <v>1</v>
      </c>
      <c r="Z47">
        <v>16</v>
      </c>
      <c r="AA47" t="s">
        <v>43</v>
      </c>
      <c r="AB47" s="1">
        <v>41291</v>
      </c>
      <c r="AC47" t="s">
        <v>2830</v>
      </c>
      <c r="AD47" t="s">
        <v>2830</v>
      </c>
      <c r="AE47" t="s">
        <v>43</v>
      </c>
      <c r="AF47" t="s">
        <v>57</v>
      </c>
      <c r="AH47" t="s">
        <v>7686</v>
      </c>
      <c r="AI47" t="s">
        <v>7686</v>
      </c>
      <c r="AK47" t="s">
        <v>7685</v>
      </c>
      <c r="AM47" t="s">
        <v>7688</v>
      </c>
      <c r="AN47">
        <f>IEEE45637[[#This Row],[End Page]]-IEEE45637[[#This Row],[Start Page]]</f>
        <v>5</v>
      </c>
      <c r="AP47" s="17"/>
    </row>
    <row r="48" spans="1:42" x14ac:dyDescent="0.3">
      <c r="A48" s="4">
        <v>50</v>
      </c>
      <c r="B48" s="5" t="s">
        <v>43</v>
      </c>
      <c r="C48" t="s">
        <v>636</v>
      </c>
      <c r="D48" t="s">
        <v>637</v>
      </c>
      <c r="E48" t="s">
        <v>638</v>
      </c>
      <c r="F48" t="s">
        <v>146</v>
      </c>
      <c r="G48" s="1">
        <v>43276</v>
      </c>
      <c r="H48">
        <v>2018</v>
      </c>
      <c r="I48" t="s">
        <v>2833</v>
      </c>
      <c r="K48">
        <v>30602</v>
      </c>
      <c r="L48" t="s">
        <v>2886</v>
      </c>
      <c r="M48" t="s">
        <v>639</v>
      </c>
      <c r="N48" t="s">
        <v>148</v>
      </c>
      <c r="O48" t="s">
        <v>2830</v>
      </c>
      <c r="P48" t="s">
        <v>640</v>
      </c>
      <c r="Q48" t="s">
        <v>641</v>
      </c>
      <c r="R48" t="s">
        <v>642</v>
      </c>
      <c r="S48" t="s">
        <v>643</v>
      </c>
      <c r="T48" t="s">
        <v>644</v>
      </c>
      <c r="U48" t="s">
        <v>645</v>
      </c>
      <c r="V48" t="s">
        <v>646</v>
      </c>
      <c r="W48" t="s">
        <v>2830</v>
      </c>
      <c r="X48">
        <v>24</v>
      </c>
      <c r="Z48">
        <v>27</v>
      </c>
      <c r="AA48" t="s">
        <v>647</v>
      </c>
      <c r="AB48" s="1">
        <v>43255</v>
      </c>
      <c r="AC48" t="s">
        <v>2830</v>
      </c>
      <c r="AD48" t="s">
        <v>2830</v>
      </c>
      <c r="AE48" t="s">
        <v>43</v>
      </c>
      <c r="AF48" t="s">
        <v>44</v>
      </c>
      <c r="AH48" s="20" t="s">
        <v>7687</v>
      </c>
      <c r="AI48" s="20" t="s">
        <v>7687</v>
      </c>
      <c r="AK48" t="s">
        <v>7685</v>
      </c>
      <c r="AM48" t="s">
        <v>7688</v>
      </c>
      <c r="AN48">
        <f>IEEE45637[[#This Row],[End Page]]-IEEE45637[[#This Row],[Start Page]]</f>
        <v>9</v>
      </c>
      <c r="AP48" s="20"/>
    </row>
    <row r="49" spans="1:42" x14ac:dyDescent="0.3">
      <c r="A49" s="3">
        <v>51</v>
      </c>
      <c r="B49" s="3" t="s">
        <v>43</v>
      </c>
      <c r="C49" t="s">
        <v>648</v>
      </c>
      <c r="D49" t="s">
        <v>649</v>
      </c>
      <c r="E49" t="s">
        <v>650</v>
      </c>
      <c r="F49" t="s">
        <v>146</v>
      </c>
      <c r="G49" s="1">
        <v>43626</v>
      </c>
      <c r="H49">
        <v>2019</v>
      </c>
      <c r="I49" t="s">
        <v>2887</v>
      </c>
      <c r="K49">
        <v>69422</v>
      </c>
      <c r="L49" t="s">
        <v>2888</v>
      </c>
      <c r="M49" t="s">
        <v>651</v>
      </c>
      <c r="N49" t="s">
        <v>148</v>
      </c>
      <c r="O49" t="s">
        <v>2830</v>
      </c>
      <c r="P49" t="s">
        <v>652</v>
      </c>
      <c r="Q49" t="s">
        <v>2830</v>
      </c>
      <c r="R49" t="s">
        <v>653</v>
      </c>
      <c r="S49" t="s">
        <v>654</v>
      </c>
      <c r="T49" t="s">
        <v>655</v>
      </c>
      <c r="U49" t="s">
        <v>656</v>
      </c>
      <c r="V49" t="s">
        <v>657</v>
      </c>
      <c r="W49" t="s">
        <v>2830</v>
      </c>
      <c r="X49">
        <v>1</v>
      </c>
      <c r="Z49">
        <v>36</v>
      </c>
      <c r="AA49" t="s">
        <v>647</v>
      </c>
      <c r="AB49" s="1">
        <v>43601</v>
      </c>
      <c r="AC49" t="s">
        <v>2830</v>
      </c>
      <c r="AD49" t="s">
        <v>2830</v>
      </c>
      <c r="AE49" t="s">
        <v>43</v>
      </c>
      <c r="AF49" t="s">
        <v>44</v>
      </c>
      <c r="AH49" t="s">
        <v>7686</v>
      </c>
      <c r="AI49" t="s">
        <v>7686</v>
      </c>
      <c r="AK49" t="s">
        <v>7685</v>
      </c>
      <c r="AM49" t="s">
        <v>7688</v>
      </c>
      <c r="AN49">
        <f>IEEE45637[[#This Row],[End Page]]-IEEE45637[[#This Row],[Start Page]]</f>
        <v>11</v>
      </c>
      <c r="AP49" s="17"/>
    </row>
    <row r="50" spans="1:42" x14ac:dyDescent="0.3">
      <c r="A50" s="4">
        <v>52</v>
      </c>
      <c r="B50" s="5" t="s">
        <v>43</v>
      </c>
      <c r="C50" t="s">
        <v>658</v>
      </c>
      <c r="D50" t="s">
        <v>659</v>
      </c>
      <c r="E50" t="s">
        <v>660</v>
      </c>
      <c r="F50" t="s">
        <v>661</v>
      </c>
      <c r="G50" s="1">
        <v>44104</v>
      </c>
      <c r="H50">
        <v>2020</v>
      </c>
      <c r="I50" t="s">
        <v>2830</v>
      </c>
      <c r="K50">
        <v>1</v>
      </c>
      <c r="L50" t="s">
        <v>2887</v>
      </c>
      <c r="M50" t="s">
        <v>662</v>
      </c>
      <c r="N50" t="s">
        <v>663</v>
      </c>
      <c r="O50" t="s">
        <v>664</v>
      </c>
      <c r="P50" t="s">
        <v>665</v>
      </c>
      <c r="Q50" t="s">
        <v>2830</v>
      </c>
      <c r="R50" t="s">
        <v>666</v>
      </c>
      <c r="S50" t="s">
        <v>667</v>
      </c>
      <c r="T50" t="s">
        <v>668</v>
      </c>
      <c r="U50" t="s">
        <v>669</v>
      </c>
      <c r="V50" t="s">
        <v>670</v>
      </c>
      <c r="W50" t="s">
        <v>2830</v>
      </c>
      <c r="X50">
        <v>11</v>
      </c>
      <c r="Z50">
        <v>25</v>
      </c>
      <c r="AA50" t="s">
        <v>43</v>
      </c>
      <c r="AB50" s="1">
        <v>44104</v>
      </c>
      <c r="AC50" t="s">
        <v>2830</v>
      </c>
      <c r="AD50" t="s">
        <v>2830</v>
      </c>
      <c r="AE50" t="s">
        <v>43</v>
      </c>
      <c r="AF50" t="s">
        <v>57</v>
      </c>
      <c r="AH50" s="20" t="s">
        <v>7687</v>
      </c>
      <c r="AI50" s="20" t="s">
        <v>7687</v>
      </c>
      <c r="AK50" t="s">
        <v>7685</v>
      </c>
      <c r="AM50" t="s">
        <v>7688</v>
      </c>
      <c r="AN50">
        <f>IEEE45637[[#This Row],[End Page]]-IEEE45637[[#This Row],[Start Page]]</f>
        <v>6</v>
      </c>
      <c r="AP50" s="20"/>
    </row>
    <row r="51" spans="1:42" x14ac:dyDescent="0.3">
      <c r="A51" s="3">
        <v>53</v>
      </c>
      <c r="B51" s="3" t="s">
        <v>43</v>
      </c>
      <c r="C51" t="s">
        <v>671</v>
      </c>
      <c r="D51" t="s">
        <v>672</v>
      </c>
      <c r="E51" t="s">
        <v>673</v>
      </c>
      <c r="F51" t="s">
        <v>109</v>
      </c>
      <c r="G51" s="1">
        <v>44595</v>
      </c>
      <c r="H51">
        <v>2022</v>
      </c>
      <c r="I51" t="s">
        <v>2845</v>
      </c>
      <c r="J51">
        <v>5</v>
      </c>
      <c r="K51">
        <v>3114</v>
      </c>
      <c r="L51" t="s">
        <v>2889</v>
      </c>
      <c r="M51" t="s">
        <v>674</v>
      </c>
      <c r="N51" t="s">
        <v>111</v>
      </c>
      <c r="O51" t="s">
        <v>2830</v>
      </c>
      <c r="P51" t="s">
        <v>675</v>
      </c>
      <c r="Q51" t="s">
        <v>676</v>
      </c>
      <c r="R51" t="s">
        <v>677</v>
      </c>
      <c r="S51" t="s">
        <v>678</v>
      </c>
      <c r="T51" t="s">
        <v>679</v>
      </c>
      <c r="U51" t="s">
        <v>680</v>
      </c>
      <c r="V51" t="s">
        <v>681</v>
      </c>
      <c r="W51" t="s">
        <v>2830</v>
      </c>
      <c r="X51">
        <v>4</v>
      </c>
      <c r="Z51">
        <v>31</v>
      </c>
      <c r="AA51" t="s">
        <v>43</v>
      </c>
      <c r="AB51" s="1">
        <v>44418</v>
      </c>
      <c r="AC51" t="s">
        <v>2830</v>
      </c>
      <c r="AD51" t="s">
        <v>2830</v>
      </c>
      <c r="AE51" t="s">
        <v>43</v>
      </c>
      <c r="AF51" t="s">
        <v>44</v>
      </c>
      <c r="AH51" t="s">
        <v>7686</v>
      </c>
      <c r="AI51" t="s">
        <v>7686</v>
      </c>
      <c r="AK51" t="s">
        <v>7685</v>
      </c>
      <c r="AM51" t="s">
        <v>7688</v>
      </c>
      <c r="AN51">
        <f>IEEE45637[[#This Row],[End Page]]-IEEE45637[[#This Row],[Start Page]]</f>
        <v>11</v>
      </c>
      <c r="AP51" s="17"/>
    </row>
    <row r="52" spans="1:42" x14ac:dyDescent="0.3">
      <c r="A52" s="3">
        <v>57</v>
      </c>
      <c r="B52" s="3" t="s">
        <v>43</v>
      </c>
      <c r="C52" t="s">
        <v>719</v>
      </c>
      <c r="D52" t="s">
        <v>720</v>
      </c>
      <c r="E52" t="s">
        <v>721</v>
      </c>
      <c r="F52" t="s">
        <v>146</v>
      </c>
      <c r="G52" s="1">
        <v>44873</v>
      </c>
      <c r="H52">
        <v>2022</v>
      </c>
      <c r="I52" t="s">
        <v>2876</v>
      </c>
      <c r="K52">
        <v>115179</v>
      </c>
      <c r="L52" t="s">
        <v>2892</v>
      </c>
      <c r="M52" t="s">
        <v>722</v>
      </c>
      <c r="N52" t="s">
        <v>148</v>
      </c>
      <c r="O52" t="s">
        <v>2830</v>
      </c>
      <c r="P52" t="s">
        <v>723</v>
      </c>
      <c r="Q52" t="s">
        <v>2830</v>
      </c>
      <c r="R52" t="s">
        <v>724</v>
      </c>
      <c r="S52" t="s">
        <v>725</v>
      </c>
      <c r="T52" t="s">
        <v>726</v>
      </c>
      <c r="U52" t="s">
        <v>727</v>
      </c>
      <c r="V52" t="s">
        <v>728</v>
      </c>
      <c r="W52" t="s">
        <v>2830</v>
      </c>
      <c r="Z52">
        <v>50</v>
      </c>
      <c r="AA52" t="s">
        <v>156</v>
      </c>
      <c r="AB52" s="1">
        <v>44866</v>
      </c>
      <c r="AC52" t="s">
        <v>2830</v>
      </c>
      <c r="AD52" t="s">
        <v>2830</v>
      </c>
      <c r="AE52" t="s">
        <v>43</v>
      </c>
      <c r="AF52" t="s">
        <v>44</v>
      </c>
      <c r="AH52" s="20" t="s">
        <v>7687</v>
      </c>
      <c r="AI52" s="20" t="s">
        <v>7687</v>
      </c>
      <c r="AK52" t="s">
        <v>7685</v>
      </c>
      <c r="AM52" t="s">
        <v>7688</v>
      </c>
      <c r="AN52">
        <f>IEEE45637[[#This Row],[End Page]]-IEEE45637[[#This Row],[Start Page]]</f>
        <v>12</v>
      </c>
      <c r="AP52" s="20"/>
    </row>
    <row r="53" spans="1:42" x14ac:dyDescent="0.3">
      <c r="A53" s="4">
        <v>58</v>
      </c>
      <c r="B53" s="5" t="s">
        <v>43</v>
      </c>
      <c r="C53" t="s">
        <v>729</v>
      </c>
      <c r="D53" t="s">
        <v>730</v>
      </c>
      <c r="E53" t="s">
        <v>731</v>
      </c>
      <c r="F53" t="s">
        <v>732</v>
      </c>
      <c r="G53" s="1">
        <v>43916</v>
      </c>
      <c r="H53">
        <v>2019</v>
      </c>
      <c r="I53" t="s">
        <v>2830</v>
      </c>
      <c r="K53">
        <v>1244</v>
      </c>
      <c r="L53" t="s">
        <v>2893</v>
      </c>
      <c r="M53" t="s">
        <v>733</v>
      </c>
      <c r="N53" t="s">
        <v>2830</v>
      </c>
      <c r="O53" t="s">
        <v>734</v>
      </c>
      <c r="P53" t="s">
        <v>735</v>
      </c>
      <c r="Q53" t="s">
        <v>2830</v>
      </c>
      <c r="R53" t="s">
        <v>736</v>
      </c>
      <c r="S53" t="s">
        <v>737</v>
      </c>
      <c r="T53" t="s">
        <v>738</v>
      </c>
      <c r="U53" t="s">
        <v>739</v>
      </c>
      <c r="V53" t="s">
        <v>740</v>
      </c>
      <c r="W53" t="s">
        <v>2830</v>
      </c>
      <c r="X53">
        <v>2</v>
      </c>
      <c r="Z53">
        <v>29</v>
      </c>
      <c r="AA53" t="s">
        <v>43</v>
      </c>
      <c r="AB53" s="1">
        <v>43916</v>
      </c>
      <c r="AC53" t="s">
        <v>2830</v>
      </c>
      <c r="AD53" t="s">
        <v>2830</v>
      </c>
      <c r="AE53" t="s">
        <v>43</v>
      </c>
      <c r="AF53" t="s">
        <v>57</v>
      </c>
      <c r="AH53" s="20" t="s">
        <v>7687</v>
      </c>
      <c r="AI53" s="20" t="s">
        <v>7687</v>
      </c>
      <c r="AK53" t="s">
        <v>7685</v>
      </c>
      <c r="AM53" t="s">
        <v>7688</v>
      </c>
      <c r="AN53">
        <f>IEEE45637[[#This Row],[End Page]]-IEEE45637[[#This Row],[Start Page]]</f>
        <v>5</v>
      </c>
      <c r="AP53" s="20"/>
    </row>
    <row r="54" spans="1:42" x14ac:dyDescent="0.3">
      <c r="A54" s="3">
        <v>59</v>
      </c>
      <c r="B54" s="3" t="s">
        <v>43</v>
      </c>
      <c r="C54" t="s">
        <v>741</v>
      </c>
      <c r="D54" t="s">
        <v>742</v>
      </c>
      <c r="E54" t="s">
        <v>743</v>
      </c>
      <c r="F54" t="s">
        <v>744</v>
      </c>
      <c r="G54" s="1">
        <v>42597</v>
      </c>
      <c r="H54">
        <v>2016</v>
      </c>
      <c r="I54" t="s">
        <v>2830</v>
      </c>
      <c r="K54">
        <v>1</v>
      </c>
      <c r="L54" t="s">
        <v>2894</v>
      </c>
      <c r="M54" t="s">
        <v>745</v>
      </c>
      <c r="N54" t="s">
        <v>2830</v>
      </c>
      <c r="O54" t="s">
        <v>746</v>
      </c>
      <c r="P54" t="s">
        <v>747</v>
      </c>
      <c r="Q54" t="s">
        <v>2830</v>
      </c>
      <c r="R54" t="s">
        <v>748</v>
      </c>
      <c r="S54" t="s">
        <v>749</v>
      </c>
      <c r="T54" t="s">
        <v>750</v>
      </c>
      <c r="U54" t="s">
        <v>751</v>
      </c>
      <c r="V54" t="s">
        <v>752</v>
      </c>
      <c r="W54" t="s">
        <v>2830</v>
      </c>
      <c r="X54">
        <v>5</v>
      </c>
      <c r="Z54">
        <v>8</v>
      </c>
      <c r="AA54" t="s">
        <v>43</v>
      </c>
      <c r="AB54" s="1">
        <v>42597</v>
      </c>
      <c r="AC54" t="s">
        <v>2830</v>
      </c>
      <c r="AD54" t="s">
        <v>2830</v>
      </c>
      <c r="AE54" t="s">
        <v>43</v>
      </c>
      <c r="AF54" t="s">
        <v>57</v>
      </c>
      <c r="AH54" t="s">
        <v>7686</v>
      </c>
      <c r="AI54" t="s">
        <v>7686</v>
      </c>
      <c r="AK54" t="s">
        <v>7685</v>
      </c>
      <c r="AM54" t="s">
        <v>7688</v>
      </c>
      <c r="AN54">
        <f>IEEE45637[[#This Row],[End Page]]-IEEE45637[[#This Row],[Start Page]]</f>
        <v>4</v>
      </c>
      <c r="AP54" s="17"/>
    </row>
    <row r="55" spans="1:42" x14ac:dyDescent="0.3">
      <c r="A55" s="4">
        <v>60</v>
      </c>
      <c r="B55" s="5" t="s">
        <v>43</v>
      </c>
      <c r="C55" t="s">
        <v>753</v>
      </c>
      <c r="D55" t="s">
        <v>754</v>
      </c>
      <c r="E55" t="s">
        <v>755</v>
      </c>
      <c r="F55" t="s">
        <v>756</v>
      </c>
      <c r="G55" s="1">
        <v>44382</v>
      </c>
      <c r="H55">
        <v>2021</v>
      </c>
      <c r="I55" t="s">
        <v>2830</v>
      </c>
      <c r="K55">
        <v>70</v>
      </c>
      <c r="L55" t="s">
        <v>2895</v>
      </c>
      <c r="M55" t="s">
        <v>757</v>
      </c>
      <c r="N55" t="s">
        <v>2830</v>
      </c>
      <c r="O55" t="s">
        <v>758</v>
      </c>
      <c r="P55" t="s">
        <v>759</v>
      </c>
      <c r="Q55" t="s">
        <v>2830</v>
      </c>
      <c r="R55" t="s">
        <v>760</v>
      </c>
      <c r="S55" t="s">
        <v>761</v>
      </c>
      <c r="T55" t="s">
        <v>762</v>
      </c>
      <c r="U55" t="s">
        <v>763</v>
      </c>
      <c r="V55" t="s">
        <v>764</v>
      </c>
      <c r="W55" t="s">
        <v>2830</v>
      </c>
      <c r="X55">
        <v>3</v>
      </c>
      <c r="Z55">
        <v>23</v>
      </c>
      <c r="AA55" t="s">
        <v>43</v>
      </c>
      <c r="AB55" s="1">
        <v>44382</v>
      </c>
      <c r="AC55" t="s">
        <v>2830</v>
      </c>
      <c r="AD55" t="s">
        <v>2830</v>
      </c>
      <c r="AE55" t="s">
        <v>43</v>
      </c>
      <c r="AF55" t="s">
        <v>57</v>
      </c>
      <c r="AH55" t="s">
        <v>7686</v>
      </c>
      <c r="AI55" t="s">
        <v>7686</v>
      </c>
      <c r="AK55" t="s">
        <v>7685</v>
      </c>
      <c r="AM55" t="s">
        <v>7688</v>
      </c>
      <c r="AN55">
        <f>IEEE45637[[#This Row],[End Page]]-IEEE45637[[#This Row],[Start Page]]</f>
        <v>7</v>
      </c>
      <c r="AP55" s="17"/>
    </row>
    <row r="56" spans="1:42" x14ac:dyDescent="0.3">
      <c r="A56" s="4">
        <v>62</v>
      </c>
      <c r="B56" s="5" t="s">
        <v>43</v>
      </c>
      <c r="C56" t="s">
        <v>778</v>
      </c>
      <c r="D56" t="s">
        <v>779</v>
      </c>
      <c r="E56" t="s">
        <v>780</v>
      </c>
      <c r="F56" t="s">
        <v>781</v>
      </c>
      <c r="G56" s="1">
        <v>43853</v>
      </c>
      <c r="H56">
        <v>2019</v>
      </c>
      <c r="I56" t="s">
        <v>2830</v>
      </c>
      <c r="K56">
        <v>337</v>
      </c>
      <c r="L56" t="s">
        <v>2896</v>
      </c>
      <c r="M56" t="s">
        <v>782</v>
      </c>
      <c r="N56" t="s">
        <v>2830</v>
      </c>
      <c r="O56" t="s">
        <v>783</v>
      </c>
      <c r="P56" t="s">
        <v>784</v>
      </c>
      <c r="Q56" t="s">
        <v>2830</v>
      </c>
      <c r="R56" t="s">
        <v>785</v>
      </c>
      <c r="S56" t="s">
        <v>786</v>
      </c>
      <c r="T56" t="s">
        <v>2830</v>
      </c>
      <c r="U56" t="s">
        <v>787</v>
      </c>
      <c r="V56" t="s">
        <v>788</v>
      </c>
      <c r="W56" t="s">
        <v>2830</v>
      </c>
      <c r="Z56">
        <v>40</v>
      </c>
      <c r="AA56" t="s">
        <v>43</v>
      </c>
      <c r="AB56" s="1">
        <v>43853</v>
      </c>
      <c r="AC56" t="s">
        <v>2830</v>
      </c>
      <c r="AD56" t="s">
        <v>2830</v>
      </c>
      <c r="AE56" t="s">
        <v>43</v>
      </c>
      <c r="AF56" t="s">
        <v>57</v>
      </c>
      <c r="AH56" s="20" t="s">
        <v>7687</v>
      </c>
      <c r="AI56" s="20" t="s">
        <v>7687</v>
      </c>
      <c r="AK56" t="s">
        <v>7685</v>
      </c>
      <c r="AM56" t="s">
        <v>7688</v>
      </c>
      <c r="AN56">
        <f>IEEE45637[[#This Row],[End Page]]-IEEE45637[[#This Row],[Start Page]]</f>
        <v>13</v>
      </c>
      <c r="AP56" s="20"/>
    </row>
    <row r="57" spans="1:42" x14ac:dyDescent="0.3">
      <c r="A57" s="3">
        <v>63</v>
      </c>
      <c r="B57" s="3" t="s">
        <v>43</v>
      </c>
      <c r="C57" t="s">
        <v>789</v>
      </c>
      <c r="D57" t="s">
        <v>790</v>
      </c>
      <c r="E57" t="s">
        <v>791</v>
      </c>
      <c r="F57" t="s">
        <v>792</v>
      </c>
      <c r="G57" s="1">
        <v>44720</v>
      </c>
      <c r="H57">
        <v>2022</v>
      </c>
      <c r="I57" t="s">
        <v>2830</v>
      </c>
      <c r="K57">
        <v>40</v>
      </c>
      <c r="L57" t="s">
        <v>2897</v>
      </c>
      <c r="M57" t="s">
        <v>793</v>
      </c>
      <c r="N57" t="s">
        <v>794</v>
      </c>
      <c r="O57" t="s">
        <v>795</v>
      </c>
      <c r="P57" t="s">
        <v>796</v>
      </c>
      <c r="Q57" t="s">
        <v>2830</v>
      </c>
      <c r="R57" t="s">
        <v>797</v>
      </c>
      <c r="S57" t="s">
        <v>798</v>
      </c>
      <c r="T57" t="s">
        <v>799</v>
      </c>
      <c r="U57" t="s">
        <v>800</v>
      </c>
      <c r="V57" t="s">
        <v>801</v>
      </c>
      <c r="W57" t="s">
        <v>2830</v>
      </c>
      <c r="Z57">
        <v>21</v>
      </c>
      <c r="AA57" t="s">
        <v>43</v>
      </c>
      <c r="AB57" s="1">
        <v>44720</v>
      </c>
      <c r="AC57" t="s">
        <v>2830</v>
      </c>
      <c r="AD57" t="s">
        <v>2830</v>
      </c>
      <c r="AE57" t="s">
        <v>43</v>
      </c>
      <c r="AF57" t="s">
        <v>57</v>
      </c>
      <c r="AH57" s="20" t="s">
        <v>7687</v>
      </c>
      <c r="AI57" s="20" t="s">
        <v>7687</v>
      </c>
      <c r="AK57" t="s">
        <v>7685</v>
      </c>
      <c r="AM57" t="s">
        <v>7688</v>
      </c>
      <c r="AN57">
        <f>IEEE45637[[#This Row],[End Page]]-IEEE45637[[#This Row],[Start Page]]</f>
        <v>8</v>
      </c>
      <c r="AP57" s="20"/>
    </row>
    <row r="58" spans="1:42" x14ac:dyDescent="0.3">
      <c r="A58" s="4">
        <v>64</v>
      </c>
      <c r="B58" s="5" t="s">
        <v>43</v>
      </c>
      <c r="C58" t="s">
        <v>802</v>
      </c>
      <c r="D58" t="s">
        <v>803</v>
      </c>
      <c r="E58" t="s">
        <v>804</v>
      </c>
      <c r="F58" t="s">
        <v>805</v>
      </c>
      <c r="G58" s="1">
        <v>44767</v>
      </c>
      <c r="H58">
        <v>2022</v>
      </c>
      <c r="I58" t="s">
        <v>2830</v>
      </c>
      <c r="K58">
        <v>129</v>
      </c>
      <c r="L58" t="s">
        <v>2898</v>
      </c>
      <c r="M58" t="s">
        <v>806</v>
      </c>
      <c r="N58" t="s">
        <v>2830</v>
      </c>
      <c r="O58" t="s">
        <v>807</v>
      </c>
      <c r="P58" t="s">
        <v>808</v>
      </c>
      <c r="Q58" t="s">
        <v>2830</v>
      </c>
      <c r="R58" t="s">
        <v>809</v>
      </c>
      <c r="S58" t="s">
        <v>810</v>
      </c>
      <c r="T58" t="s">
        <v>811</v>
      </c>
      <c r="U58" t="s">
        <v>812</v>
      </c>
      <c r="V58" t="s">
        <v>813</v>
      </c>
      <c r="W58" t="s">
        <v>2830</v>
      </c>
      <c r="Z58">
        <v>24</v>
      </c>
      <c r="AA58" t="s">
        <v>43</v>
      </c>
      <c r="AB58" s="1">
        <v>44767</v>
      </c>
      <c r="AC58" t="s">
        <v>2830</v>
      </c>
      <c r="AD58" t="s">
        <v>2830</v>
      </c>
      <c r="AE58" t="s">
        <v>43</v>
      </c>
      <c r="AF58" t="s">
        <v>57</v>
      </c>
      <c r="AH58" s="20" t="s">
        <v>7687</v>
      </c>
      <c r="AI58" s="20" t="s">
        <v>7687</v>
      </c>
      <c r="AK58" t="s">
        <v>7685</v>
      </c>
      <c r="AM58" t="s">
        <v>7688</v>
      </c>
      <c r="AN58">
        <f>IEEE45637[[#This Row],[End Page]]-IEEE45637[[#This Row],[Start Page]]</f>
        <v>5</v>
      </c>
      <c r="AP58" s="20"/>
    </row>
    <row r="59" spans="1:42" x14ac:dyDescent="0.3">
      <c r="A59" s="3">
        <v>65</v>
      </c>
      <c r="B59" s="3" t="s">
        <v>43</v>
      </c>
      <c r="C59" t="s">
        <v>814</v>
      </c>
      <c r="D59" t="s">
        <v>815</v>
      </c>
      <c r="E59" t="s">
        <v>816</v>
      </c>
      <c r="F59" t="s">
        <v>817</v>
      </c>
      <c r="G59" s="1">
        <v>44483</v>
      </c>
      <c r="H59">
        <v>2021</v>
      </c>
      <c r="I59" t="s">
        <v>2830</v>
      </c>
      <c r="K59">
        <v>21</v>
      </c>
      <c r="L59" t="s">
        <v>2863</v>
      </c>
      <c r="M59" t="s">
        <v>818</v>
      </c>
      <c r="N59" t="s">
        <v>819</v>
      </c>
      <c r="O59" t="s">
        <v>820</v>
      </c>
      <c r="P59" t="s">
        <v>821</v>
      </c>
      <c r="Q59" t="s">
        <v>2830</v>
      </c>
      <c r="R59" t="s">
        <v>822</v>
      </c>
      <c r="S59" t="s">
        <v>823</v>
      </c>
      <c r="T59" t="s">
        <v>824</v>
      </c>
      <c r="U59" t="s">
        <v>825</v>
      </c>
      <c r="V59" t="s">
        <v>826</v>
      </c>
      <c r="W59" t="s">
        <v>2830</v>
      </c>
      <c r="Z59">
        <v>5</v>
      </c>
      <c r="AA59" t="s">
        <v>2830</v>
      </c>
      <c r="AB59" s="1">
        <v>44483</v>
      </c>
      <c r="AC59" t="s">
        <v>2830</v>
      </c>
      <c r="AD59" t="s">
        <v>2830</v>
      </c>
      <c r="AE59" t="s">
        <v>43</v>
      </c>
      <c r="AF59" t="s">
        <v>57</v>
      </c>
      <c r="AK59" t="s">
        <v>7685</v>
      </c>
      <c r="AM59" t="s">
        <v>7688</v>
      </c>
      <c r="AN59">
        <f>IEEE45637[[#This Row],[End Page]]-IEEE45637[[#This Row],[Start Page]]</f>
        <v>3</v>
      </c>
      <c r="AO59" s="17" t="s">
        <v>7686</v>
      </c>
      <c r="AP59" s="17"/>
    </row>
    <row r="60" spans="1:42" x14ac:dyDescent="0.3">
      <c r="A60" s="4">
        <v>66</v>
      </c>
      <c r="B60" s="5" t="s">
        <v>43</v>
      </c>
      <c r="C60" t="s">
        <v>827</v>
      </c>
      <c r="D60" t="s">
        <v>828</v>
      </c>
      <c r="E60" t="s">
        <v>829</v>
      </c>
      <c r="F60" t="s">
        <v>830</v>
      </c>
      <c r="G60" s="1">
        <v>44524</v>
      </c>
      <c r="H60">
        <v>2021</v>
      </c>
      <c r="I60" t="s">
        <v>2830</v>
      </c>
      <c r="K60">
        <v>1</v>
      </c>
      <c r="L60" t="s">
        <v>2839</v>
      </c>
      <c r="M60" t="s">
        <v>831</v>
      </c>
      <c r="N60" t="s">
        <v>2830</v>
      </c>
      <c r="O60" t="s">
        <v>832</v>
      </c>
      <c r="P60" t="s">
        <v>833</v>
      </c>
      <c r="Q60" t="s">
        <v>2830</v>
      </c>
      <c r="R60" t="s">
        <v>834</v>
      </c>
      <c r="S60" t="s">
        <v>835</v>
      </c>
      <c r="T60" t="s">
        <v>836</v>
      </c>
      <c r="U60" t="s">
        <v>837</v>
      </c>
      <c r="V60" t="s">
        <v>838</v>
      </c>
      <c r="W60" t="s">
        <v>2830</v>
      </c>
      <c r="X60">
        <v>1</v>
      </c>
      <c r="Z60">
        <v>22</v>
      </c>
      <c r="AA60" t="s">
        <v>43</v>
      </c>
      <c r="AB60" s="1">
        <v>44524</v>
      </c>
      <c r="AC60" t="s">
        <v>2830</v>
      </c>
      <c r="AD60" t="s">
        <v>2830</v>
      </c>
      <c r="AE60" t="s">
        <v>43</v>
      </c>
      <c r="AF60" t="s">
        <v>57</v>
      </c>
      <c r="AH60" t="s">
        <v>7686</v>
      </c>
      <c r="AI60" t="s">
        <v>7686</v>
      </c>
      <c r="AK60" t="s">
        <v>7685</v>
      </c>
      <c r="AM60" t="s">
        <v>7688</v>
      </c>
      <c r="AN60">
        <f>IEEE45637[[#This Row],[End Page]]-IEEE45637[[#This Row],[Start Page]]</f>
        <v>8</v>
      </c>
      <c r="AP60" s="17"/>
    </row>
    <row r="61" spans="1:42" x14ac:dyDescent="0.3">
      <c r="A61" s="3">
        <v>67</v>
      </c>
      <c r="B61" s="3" t="s">
        <v>43</v>
      </c>
      <c r="C61" t="s">
        <v>839</v>
      </c>
      <c r="D61" t="s">
        <v>840</v>
      </c>
      <c r="E61" t="s">
        <v>841</v>
      </c>
      <c r="F61" t="s">
        <v>842</v>
      </c>
      <c r="G61" s="1">
        <v>43401</v>
      </c>
      <c r="H61">
        <v>2018</v>
      </c>
      <c r="I61" t="s">
        <v>2830</v>
      </c>
      <c r="K61">
        <v>151</v>
      </c>
      <c r="L61" t="s">
        <v>2899</v>
      </c>
      <c r="M61" t="s">
        <v>843</v>
      </c>
      <c r="N61" t="s">
        <v>2830</v>
      </c>
      <c r="O61" t="s">
        <v>844</v>
      </c>
      <c r="P61" t="s">
        <v>845</v>
      </c>
      <c r="Q61" t="s">
        <v>2830</v>
      </c>
      <c r="R61" t="s">
        <v>846</v>
      </c>
      <c r="S61" t="s">
        <v>847</v>
      </c>
      <c r="T61" t="s">
        <v>848</v>
      </c>
      <c r="U61" t="s">
        <v>849</v>
      </c>
      <c r="V61" t="s">
        <v>850</v>
      </c>
      <c r="W61" t="s">
        <v>2830</v>
      </c>
      <c r="X61">
        <v>42</v>
      </c>
      <c r="Z61">
        <v>45</v>
      </c>
      <c r="AA61" t="s">
        <v>43</v>
      </c>
      <c r="AB61" s="1">
        <v>43401</v>
      </c>
      <c r="AC61" t="s">
        <v>2830</v>
      </c>
      <c r="AD61" t="s">
        <v>2830</v>
      </c>
      <c r="AE61" t="s">
        <v>43</v>
      </c>
      <c r="AF61" t="s">
        <v>57</v>
      </c>
      <c r="AH61" s="20" t="s">
        <v>7687</v>
      </c>
      <c r="AI61" s="20" t="s">
        <v>7687</v>
      </c>
      <c r="AK61" t="s">
        <v>7685</v>
      </c>
      <c r="AM61" t="s">
        <v>7688</v>
      </c>
      <c r="AN61">
        <f>IEEE45637[[#This Row],[End Page]]-IEEE45637[[#This Row],[Start Page]]</f>
        <v>7</v>
      </c>
      <c r="AP61" s="20"/>
    </row>
    <row r="62" spans="1:42" x14ac:dyDescent="0.3">
      <c r="A62" s="4">
        <v>68</v>
      </c>
      <c r="B62" s="5" t="s">
        <v>43</v>
      </c>
      <c r="C62" t="s">
        <v>851</v>
      </c>
      <c r="D62" t="s">
        <v>852</v>
      </c>
      <c r="E62" t="s">
        <v>853</v>
      </c>
      <c r="F62" t="s">
        <v>854</v>
      </c>
      <c r="G62" s="1">
        <v>42866</v>
      </c>
      <c r="H62">
        <v>2017</v>
      </c>
      <c r="I62" t="s">
        <v>2830</v>
      </c>
      <c r="K62">
        <v>1</v>
      </c>
      <c r="L62" t="s">
        <v>2833</v>
      </c>
      <c r="M62" t="s">
        <v>855</v>
      </c>
      <c r="N62" t="s">
        <v>2830</v>
      </c>
      <c r="O62" t="s">
        <v>856</v>
      </c>
      <c r="P62" t="s">
        <v>857</v>
      </c>
      <c r="Q62" t="s">
        <v>2830</v>
      </c>
      <c r="R62" t="s">
        <v>858</v>
      </c>
      <c r="S62" t="s">
        <v>859</v>
      </c>
      <c r="T62" t="s">
        <v>860</v>
      </c>
      <c r="U62" t="s">
        <v>861</v>
      </c>
      <c r="V62" t="s">
        <v>862</v>
      </c>
      <c r="W62" t="s">
        <v>2830</v>
      </c>
      <c r="X62">
        <v>17</v>
      </c>
      <c r="Z62">
        <v>20</v>
      </c>
      <c r="AA62" t="s">
        <v>43</v>
      </c>
      <c r="AB62" s="1">
        <v>42866</v>
      </c>
      <c r="AC62" t="s">
        <v>2830</v>
      </c>
      <c r="AD62" t="s">
        <v>2830</v>
      </c>
      <c r="AE62" t="s">
        <v>43</v>
      </c>
      <c r="AF62" t="s">
        <v>57</v>
      </c>
      <c r="AH62" s="20" t="s">
        <v>7687</v>
      </c>
      <c r="AI62" s="20" t="s">
        <v>7687</v>
      </c>
      <c r="AK62" t="s">
        <v>7685</v>
      </c>
      <c r="AM62" t="s">
        <v>7688</v>
      </c>
      <c r="AN62">
        <f>IEEE45637[[#This Row],[End Page]]-IEEE45637[[#This Row],[Start Page]]</f>
        <v>5</v>
      </c>
      <c r="AP62" s="20"/>
    </row>
    <row r="63" spans="1:42" x14ac:dyDescent="0.3">
      <c r="A63" s="4">
        <v>70</v>
      </c>
      <c r="B63" s="5" t="s">
        <v>43</v>
      </c>
      <c r="C63" t="s">
        <v>875</v>
      </c>
      <c r="D63" t="s">
        <v>876</v>
      </c>
      <c r="E63" t="s">
        <v>877</v>
      </c>
      <c r="F63" t="s">
        <v>878</v>
      </c>
      <c r="G63" s="1">
        <v>44389</v>
      </c>
      <c r="H63">
        <v>2021</v>
      </c>
      <c r="I63" t="s">
        <v>2830</v>
      </c>
      <c r="K63">
        <v>1</v>
      </c>
      <c r="L63" t="s">
        <v>2868</v>
      </c>
      <c r="M63" t="s">
        <v>879</v>
      </c>
      <c r="N63" t="s">
        <v>2830</v>
      </c>
      <c r="O63" t="s">
        <v>880</v>
      </c>
      <c r="P63" t="s">
        <v>881</v>
      </c>
      <c r="Q63" t="s">
        <v>2830</v>
      </c>
      <c r="R63" t="s">
        <v>882</v>
      </c>
      <c r="S63" t="s">
        <v>883</v>
      </c>
      <c r="T63" t="s">
        <v>884</v>
      </c>
      <c r="U63" t="s">
        <v>885</v>
      </c>
      <c r="V63" t="s">
        <v>886</v>
      </c>
      <c r="W63" t="s">
        <v>2830</v>
      </c>
      <c r="X63">
        <v>4</v>
      </c>
      <c r="Z63">
        <v>10</v>
      </c>
      <c r="AA63" t="s">
        <v>43</v>
      </c>
      <c r="AB63" s="1">
        <v>44389</v>
      </c>
      <c r="AC63" t="s">
        <v>2830</v>
      </c>
      <c r="AD63" t="s">
        <v>2830</v>
      </c>
      <c r="AE63" t="s">
        <v>43</v>
      </c>
      <c r="AF63" t="s">
        <v>57</v>
      </c>
      <c r="AK63" t="s">
        <v>7685</v>
      </c>
      <c r="AM63" t="s">
        <v>7688</v>
      </c>
      <c r="AN63">
        <f>IEEE45637[[#This Row],[End Page]]-IEEE45637[[#This Row],[Start Page]]</f>
        <v>3</v>
      </c>
      <c r="AO63" s="17" t="s">
        <v>7686</v>
      </c>
      <c r="AP63" s="17"/>
    </row>
    <row r="64" spans="1:42" x14ac:dyDescent="0.3">
      <c r="A64" s="3">
        <v>71</v>
      </c>
      <c r="B64" s="3" t="s">
        <v>43</v>
      </c>
      <c r="C64" t="s">
        <v>887</v>
      </c>
      <c r="D64" t="s">
        <v>888</v>
      </c>
      <c r="E64" t="s">
        <v>889</v>
      </c>
      <c r="F64" t="s">
        <v>890</v>
      </c>
      <c r="G64" s="1">
        <v>44096</v>
      </c>
      <c r="H64">
        <v>2020</v>
      </c>
      <c r="I64" t="s">
        <v>2830</v>
      </c>
      <c r="K64">
        <v>1005</v>
      </c>
      <c r="L64" t="s">
        <v>2901</v>
      </c>
      <c r="M64" t="s">
        <v>891</v>
      </c>
      <c r="N64" t="s">
        <v>892</v>
      </c>
      <c r="O64" t="s">
        <v>893</v>
      </c>
      <c r="P64" t="s">
        <v>894</v>
      </c>
      <c r="Q64" t="s">
        <v>2830</v>
      </c>
      <c r="R64" t="s">
        <v>895</v>
      </c>
      <c r="S64" t="s">
        <v>896</v>
      </c>
      <c r="T64" t="s">
        <v>897</v>
      </c>
      <c r="U64" t="s">
        <v>898</v>
      </c>
      <c r="V64" t="s">
        <v>899</v>
      </c>
      <c r="W64" t="s">
        <v>2830</v>
      </c>
      <c r="Z64">
        <v>15</v>
      </c>
      <c r="AA64" t="s">
        <v>43</v>
      </c>
      <c r="AB64" s="1">
        <v>44096</v>
      </c>
      <c r="AC64" t="s">
        <v>2830</v>
      </c>
      <c r="AD64" t="s">
        <v>2830</v>
      </c>
      <c r="AE64" t="s">
        <v>43</v>
      </c>
      <c r="AF64" t="s">
        <v>57</v>
      </c>
      <c r="AH64" s="20" t="s">
        <v>7687</v>
      </c>
      <c r="AI64" s="20" t="s">
        <v>7687</v>
      </c>
      <c r="AK64" t="s">
        <v>7685</v>
      </c>
      <c r="AM64" t="s">
        <v>7688</v>
      </c>
      <c r="AN64">
        <f>IEEE45637[[#This Row],[End Page]]-IEEE45637[[#This Row],[Start Page]]</f>
        <v>5</v>
      </c>
      <c r="AP64" s="20"/>
    </row>
    <row r="65" spans="1:42" x14ac:dyDescent="0.3">
      <c r="A65" s="3">
        <v>73</v>
      </c>
      <c r="B65" s="3" t="s">
        <v>43</v>
      </c>
      <c r="C65" t="s">
        <v>911</v>
      </c>
      <c r="D65" t="s">
        <v>912</v>
      </c>
      <c r="E65" t="s">
        <v>913</v>
      </c>
      <c r="F65" t="s">
        <v>890</v>
      </c>
      <c r="G65" s="1">
        <v>44096</v>
      </c>
      <c r="H65">
        <v>2020</v>
      </c>
      <c r="I65" t="s">
        <v>2830</v>
      </c>
      <c r="K65">
        <v>1423</v>
      </c>
      <c r="L65" t="s">
        <v>2902</v>
      </c>
      <c r="M65" t="s">
        <v>914</v>
      </c>
      <c r="N65" t="s">
        <v>892</v>
      </c>
      <c r="O65" t="s">
        <v>893</v>
      </c>
      <c r="P65" t="s">
        <v>915</v>
      </c>
      <c r="Q65" t="s">
        <v>2830</v>
      </c>
      <c r="R65" t="s">
        <v>916</v>
      </c>
      <c r="S65" t="s">
        <v>917</v>
      </c>
      <c r="T65" t="s">
        <v>918</v>
      </c>
      <c r="U65" t="s">
        <v>919</v>
      </c>
      <c r="V65" t="s">
        <v>920</v>
      </c>
      <c r="W65" t="s">
        <v>2830</v>
      </c>
      <c r="X65">
        <v>3</v>
      </c>
      <c r="Z65">
        <v>35</v>
      </c>
      <c r="AA65" t="s">
        <v>43</v>
      </c>
      <c r="AB65" s="1">
        <v>44096</v>
      </c>
      <c r="AC65" t="s">
        <v>2830</v>
      </c>
      <c r="AD65" t="s">
        <v>2830</v>
      </c>
      <c r="AE65" t="s">
        <v>43</v>
      </c>
      <c r="AF65" t="s">
        <v>57</v>
      </c>
      <c r="AH65" t="s">
        <v>7686</v>
      </c>
      <c r="AI65" t="s">
        <v>7686</v>
      </c>
      <c r="AK65" t="s">
        <v>7685</v>
      </c>
      <c r="AM65" t="s">
        <v>7688</v>
      </c>
      <c r="AN65">
        <f>IEEE45637[[#This Row],[End Page]]-IEEE45637[[#This Row],[Start Page]]</f>
        <v>6</v>
      </c>
      <c r="AP65" s="17"/>
    </row>
    <row r="66" spans="1:42" x14ac:dyDescent="0.3">
      <c r="A66" s="4">
        <v>74</v>
      </c>
      <c r="B66" s="5" t="s">
        <v>43</v>
      </c>
      <c r="C66" t="s">
        <v>921</v>
      </c>
      <c r="D66" t="s">
        <v>922</v>
      </c>
      <c r="E66" t="s">
        <v>923</v>
      </c>
      <c r="F66" t="s">
        <v>430</v>
      </c>
      <c r="G66" s="1">
        <v>43185</v>
      </c>
      <c r="H66">
        <v>2017</v>
      </c>
      <c r="I66" t="s">
        <v>2830</v>
      </c>
      <c r="K66">
        <v>1255</v>
      </c>
      <c r="L66" t="s">
        <v>2903</v>
      </c>
      <c r="M66" t="s">
        <v>924</v>
      </c>
      <c r="N66" t="s">
        <v>2830</v>
      </c>
      <c r="O66" t="s">
        <v>432</v>
      </c>
      <c r="P66" t="s">
        <v>925</v>
      </c>
      <c r="Q66" t="s">
        <v>2830</v>
      </c>
      <c r="R66" t="s">
        <v>926</v>
      </c>
      <c r="S66" t="s">
        <v>927</v>
      </c>
      <c r="T66" t="s">
        <v>928</v>
      </c>
      <c r="U66" t="s">
        <v>929</v>
      </c>
      <c r="V66" t="s">
        <v>930</v>
      </c>
      <c r="W66" t="s">
        <v>2830</v>
      </c>
      <c r="X66">
        <v>2</v>
      </c>
      <c r="Z66">
        <v>13</v>
      </c>
      <c r="AA66" t="s">
        <v>43</v>
      </c>
      <c r="AB66" s="1">
        <v>43185</v>
      </c>
      <c r="AC66" t="s">
        <v>2830</v>
      </c>
      <c r="AD66" t="s">
        <v>2830</v>
      </c>
      <c r="AE66" t="s">
        <v>43</v>
      </c>
      <c r="AF66" t="s">
        <v>57</v>
      </c>
      <c r="AK66" t="s">
        <v>7685</v>
      </c>
      <c r="AM66" t="s">
        <v>7688</v>
      </c>
      <c r="AN66">
        <f>IEEE45637[[#This Row],[End Page]]-IEEE45637[[#This Row],[Start Page]]</f>
        <v>3</v>
      </c>
      <c r="AO66" s="17" t="s">
        <v>7686</v>
      </c>
      <c r="AP66" s="17"/>
    </row>
    <row r="67" spans="1:42" x14ac:dyDescent="0.3">
      <c r="A67" s="3">
        <v>75</v>
      </c>
      <c r="B67" s="3" t="s">
        <v>43</v>
      </c>
      <c r="C67" t="s">
        <v>931</v>
      </c>
      <c r="D67" t="s">
        <v>932</v>
      </c>
      <c r="E67" t="s">
        <v>933</v>
      </c>
      <c r="F67" t="s">
        <v>934</v>
      </c>
      <c r="G67" s="1">
        <v>42429</v>
      </c>
      <c r="H67">
        <v>2015</v>
      </c>
      <c r="I67" t="s">
        <v>2830</v>
      </c>
      <c r="K67">
        <v>50</v>
      </c>
      <c r="L67" t="s">
        <v>2904</v>
      </c>
      <c r="M67" t="s">
        <v>935</v>
      </c>
      <c r="N67" t="s">
        <v>2830</v>
      </c>
      <c r="O67" t="s">
        <v>936</v>
      </c>
      <c r="P67" t="s">
        <v>937</v>
      </c>
      <c r="Q67" t="s">
        <v>2830</v>
      </c>
      <c r="R67" t="s">
        <v>938</v>
      </c>
      <c r="S67" t="s">
        <v>939</v>
      </c>
      <c r="T67" t="s">
        <v>940</v>
      </c>
      <c r="U67" t="s">
        <v>941</v>
      </c>
      <c r="V67" t="s">
        <v>942</v>
      </c>
      <c r="W67" t="s">
        <v>2830</v>
      </c>
      <c r="X67">
        <v>3</v>
      </c>
      <c r="Z67">
        <v>18</v>
      </c>
      <c r="AA67" t="s">
        <v>2830</v>
      </c>
      <c r="AB67" s="1">
        <v>42429</v>
      </c>
      <c r="AC67" t="s">
        <v>2830</v>
      </c>
      <c r="AD67" t="s">
        <v>2830</v>
      </c>
      <c r="AE67" t="s">
        <v>43</v>
      </c>
      <c r="AF67" t="s">
        <v>57</v>
      </c>
      <c r="AH67" t="s">
        <v>7686</v>
      </c>
      <c r="AI67" t="s">
        <v>7686</v>
      </c>
      <c r="AK67" t="s">
        <v>7685</v>
      </c>
      <c r="AM67" t="s">
        <v>7688</v>
      </c>
      <c r="AN67">
        <f>IEEE45637[[#This Row],[End Page]]-IEEE45637[[#This Row],[Start Page]]</f>
        <v>7</v>
      </c>
      <c r="AP67" s="17"/>
    </row>
    <row r="68" spans="1:42" x14ac:dyDescent="0.3">
      <c r="A68" s="4">
        <v>76</v>
      </c>
      <c r="B68" s="5" t="s">
        <v>43</v>
      </c>
      <c r="C68" t="s">
        <v>943</v>
      </c>
      <c r="D68" t="s">
        <v>944</v>
      </c>
      <c r="E68" t="s">
        <v>945</v>
      </c>
      <c r="F68" t="s">
        <v>946</v>
      </c>
      <c r="G68" s="1">
        <v>44728</v>
      </c>
      <c r="H68">
        <v>2022</v>
      </c>
      <c r="I68" t="s">
        <v>2905</v>
      </c>
      <c r="J68">
        <v>6</v>
      </c>
      <c r="K68">
        <v>5161</v>
      </c>
      <c r="L68" t="s">
        <v>2906</v>
      </c>
      <c r="M68" t="s">
        <v>947</v>
      </c>
      <c r="N68" t="s">
        <v>948</v>
      </c>
      <c r="O68" t="s">
        <v>2830</v>
      </c>
      <c r="P68" t="s">
        <v>949</v>
      </c>
      <c r="Q68" t="s">
        <v>950</v>
      </c>
      <c r="R68" t="s">
        <v>951</v>
      </c>
      <c r="S68" t="s">
        <v>952</v>
      </c>
      <c r="T68" t="s">
        <v>953</v>
      </c>
      <c r="U68" t="s">
        <v>954</v>
      </c>
      <c r="V68" t="s">
        <v>955</v>
      </c>
      <c r="W68" t="s">
        <v>956</v>
      </c>
      <c r="X68">
        <v>1</v>
      </c>
      <c r="Z68">
        <v>70</v>
      </c>
      <c r="AA68" t="s">
        <v>43</v>
      </c>
      <c r="AB68" s="1">
        <v>44133</v>
      </c>
      <c r="AC68" t="s">
        <v>2830</v>
      </c>
      <c r="AD68" t="s">
        <v>2830</v>
      </c>
      <c r="AE68" t="s">
        <v>43</v>
      </c>
      <c r="AF68" t="s">
        <v>44</v>
      </c>
      <c r="AH68" t="s">
        <v>7686</v>
      </c>
      <c r="AI68" t="s">
        <v>7686</v>
      </c>
      <c r="AK68" t="s">
        <v>7685</v>
      </c>
      <c r="AM68" t="s">
        <v>7688</v>
      </c>
      <c r="AN68">
        <f>IEEE45637[[#This Row],[End Page]]-IEEE45637[[#This Row],[Start Page]]</f>
        <v>12</v>
      </c>
      <c r="AP68" s="17"/>
    </row>
    <row r="69" spans="1:42" x14ac:dyDescent="0.3">
      <c r="A69" s="3">
        <v>77</v>
      </c>
      <c r="B69" s="3" t="s">
        <v>43</v>
      </c>
      <c r="C69" t="s">
        <v>957</v>
      </c>
      <c r="D69" t="s">
        <v>958</v>
      </c>
      <c r="E69" t="s">
        <v>959</v>
      </c>
      <c r="F69" t="s">
        <v>960</v>
      </c>
      <c r="G69" s="1">
        <v>42383</v>
      </c>
      <c r="H69">
        <v>2015</v>
      </c>
      <c r="I69" t="s">
        <v>2830</v>
      </c>
      <c r="K69">
        <v>1</v>
      </c>
      <c r="L69" t="s">
        <v>2887</v>
      </c>
      <c r="M69" t="s">
        <v>961</v>
      </c>
      <c r="N69" t="s">
        <v>2830</v>
      </c>
      <c r="O69" t="s">
        <v>962</v>
      </c>
      <c r="P69" t="s">
        <v>963</v>
      </c>
      <c r="Q69" t="s">
        <v>2830</v>
      </c>
      <c r="R69" t="s">
        <v>964</v>
      </c>
      <c r="S69" t="s">
        <v>965</v>
      </c>
      <c r="T69" t="s">
        <v>966</v>
      </c>
      <c r="U69" t="s">
        <v>967</v>
      </c>
      <c r="V69" t="s">
        <v>968</v>
      </c>
      <c r="W69" t="s">
        <v>2830</v>
      </c>
      <c r="X69">
        <v>10</v>
      </c>
      <c r="Y69">
        <v>1</v>
      </c>
      <c r="Z69">
        <v>32</v>
      </c>
      <c r="AA69" t="s">
        <v>43</v>
      </c>
      <c r="AB69" s="1">
        <v>42383</v>
      </c>
      <c r="AC69" t="s">
        <v>2830</v>
      </c>
      <c r="AD69" t="s">
        <v>2830</v>
      </c>
      <c r="AE69" t="s">
        <v>43</v>
      </c>
      <c r="AF69" t="s">
        <v>57</v>
      </c>
      <c r="AH69" s="20" t="s">
        <v>7687</v>
      </c>
      <c r="AI69" s="20" t="s">
        <v>7687</v>
      </c>
      <c r="AK69" t="s">
        <v>7685</v>
      </c>
      <c r="AM69" t="s">
        <v>7688</v>
      </c>
      <c r="AN69">
        <f>IEEE45637[[#This Row],[End Page]]-IEEE45637[[#This Row],[Start Page]]</f>
        <v>6</v>
      </c>
      <c r="AP69" s="20"/>
    </row>
    <row r="70" spans="1:42" x14ac:dyDescent="0.3">
      <c r="A70" s="3">
        <v>79</v>
      </c>
      <c r="B70" s="3" t="s">
        <v>43</v>
      </c>
      <c r="C70" t="s">
        <v>981</v>
      </c>
      <c r="D70" t="s">
        <v>982</v>
      </c>
      <c r="E70" t="s">
        <v>983</v>
      </c>
      <c r="F70" t="s">
        <v>578</v>
      </c>
      <c r="G70" s="1">
        <v>43489</v>
      </c>
      <c r="H70">
        <v>2018</v>
      </c>
      <c r="I70" t="s">
        <v>2830</v>
      </c>
      <c r="K70">
        <v>1177</v>
      </c>
      <c r="L70" t="s">
        <v>2907</v>
      </c>
      <c r="M70" t="s">
        <v>984</v>
      </c>
      <c r="N70" t="s">
        <v>2830</v>
      </c>
      <c r="O70" t="s">
        <v>580</v>
      </c>
      <c r="P70" t="s">
        <v>985</v>
      </c>
      <c r="Q70" t="s">
        <v>2830</v>
      </c>
      <c r="R70" t="s">
        <v>986</v>
      </c>
      <c r="S70" t="s">
        <v>987</v>
      </c>
      <c r="T70" t="s">
        <v>988</v>
      </c>
      <c r="U70" t="s">
        <v>989</v>
      </c>
      <c r="V70" t="s">
        <v>990</v>
      </c>
      <c r="W70" t="s">
        <v>2830</v>
      </c>
      <c r="X70">
        <v>2</v>
      </c>
      <c r="Z70">
        <v>21</v>
      </c>
      <c r="AA70" t="s">
        <v>43</v>
      </c>
      <c r="AB70" s="1">
        <v>43489</v>
      </c>
      <c r="AC70" t="s">
        <v>2830</v>
      </c>
      <c r="AD70" t="s">
        <v>2830</v>
      </c>
      <c r="AE70" t="s">
        <v>43</v>
      </c>
      <c r="AF70" t="s">
        <v>57</v>
      </c>
      <c r="AH70" t="s">
        <v>7686</v>
      </c>
      <c r="AI70" t="s">
        <v>7686</v>
      </c>
      <c r="AK70" t="s">
        <v>7685</v>
      </c>
      <c r="AM70" t="s">
        <v>7688</v>
      </c>
      <c r="AN70">
        <f>IEEE45637[[#This Row],[End Page]]-IEEE45637[[#This Row],[Start Page]]</f>
        <v>5</v>
      </c>
      <c r="AP70" s="17"/>
    </row>
    <row r="71" spans="1:42" x14ac:dyDescent="0.3">
      <c r="A71" s="4">
        <v>80</v>
      </c>
      <c r="B71" s="5" t="s">
        <v>43</v>
      </c>
      <c r="C71" t="s">
        <v>991</v>
      </c>
      <c r="D71" t="s">
        <v>992</v>
      </c>
      <c r="E71" t="s">
        <v>993</v>
      </c>
      <c r="F71" t="s">
        <v>994</v>
      </c>
      <c r="G71" s="1">
        <v>44378</v>
      </c>
      <c r="H71">
        <v>2021</v>
      </c>
      <c r="I71" t="s">
        <v>2830</v>
      </c>
      <c r="K71">
        <v>1</v>
      </c>
      <c r="L71" t="s">
        <v>2883</v>
      </c>
      <c r="M71" t="s">
        <v>995</v>
      </c>
      <c r="N71" t="s">
        <v>996</v>
      </c>
      <c r="O71" t="s">
        <v>997</v>
      </c>
      <c r="P71" t="s">
        <v>998</v>
      </c>
      <c r="Q71" t="s">
        <v>2830</v>
      </c>
      <c r="R71" t="s">
        <v>999</v>
      </c>
      <c r="S71" t="s">
        <v>2830</v>
      </c>
      <c r="T71" t="s">
        <v>1000</v>
      </c>
      <c r="U71" t="s">
        <v>1001</v>
      </c>
      <c r="V71" t="s">
        <v>1002</v>
      </c>
      <c r="W71" t="s">
        <v>2830</v>
      </c>
      <c r="Z71">
        <v>22</v>
      </c>
      <c r="AA71" t="s">
        <v>43</v>
      </c>
      <c r="AB71" s="1">
        <v>44378</v>
      </c>
      <c r="AC71" t="s">
        <v>2830</v>
      </c>
      <c r="AD71" t="s">
        <v>2830</v>
      </c>
      <c r="AE71" t="s">
        <v>43</v>
      </c>
      <c r="AF71" t="s">
        <v>57</v>
      </c>
      <c r="AH71" t="s">
        <v>7686</v>
      </c>
      <c r="AI71" t="s">
        <v>7686</v>
      </c>
      <c r="AK71" t="s">
        <v>7685</v>
      </c>
      <c r="AM71" t="s">
        <v>7688</v>
      </c>
      <c r="AN71">
        <f>IEEE45637[[#This Row],[End Page]]-IEEE45637[[#This Row],[Start Page]]</f>
        <v>7</v>
      </c>
      <c r="AP71" s="17"/>
    </row>
    <row r="72" spans="1:42" ht="15" customHeight="1" x14ac:dyDescent="0.3">
      <c r="A72" s="3">
        <v>81</v>
      </c>
      <c r="B72" s="3" t="s">
        <v>43</v>
      </c>
      <c r="C72" t="s">
        <v>1003</v>
      </c>
      <c r="D72" t="s">
        <v>1004</v>
      </c>
      <c r="E72" t="s">
        <v>1005</v>
      </c>
      <c r="F72" t="s">
        <v>1006</v>
      </c>
      <c r="G72" s="1">
        <v>44138</v>
      </c>
      <c r="H72">
        <v>2020</v>
      </c>
      <c r="I72" t="s">
        <v>2830</v>
      </c>
      <c r="K72">
        <v>1</v>
      </c>
      <c r="L72" t="s">
        <v>2887</v>
      </c>
      <c r="M72" t="s">
        <v>1007</v>
      </c>
      <c r="N72" t="s">
        <v>2830</v>
      </c>
      <c r="O72" t="s">
        <v>1008</v>
      </c>
      <c r="P72" t="s">
        <v>1009</v>
      </c>
      <c r="Q72" t="s">
        <v>2830</v>
      </c>
      <c r="R72" t="s">
        <v>1010</v>
      </c>
      <c r="S72" t="s">
        <v>1011</v>
      </c>
      <c r="T72" t="s">
        <v>1012</v>
      </c>
      <c r="U72" t="s">
        <v>1013</v>
      </c>
      <c r="V72" t="s">
        <v>1014</v>
      </c>
      <c r="W72" t="s">
        <v>2830</v>
      </c>
      <c r="X72">
        <v>6</v>
      </c>
      <c r="Z72">
        <v>44</v>
      </c>
      <c r="AA72" t="s">
        <v>43</v>
      </c>
      <c r="AB72" s="1">
        <v>44138</v>
      </c>
      <c r="AC72" t="s">
        <v>2830</v>
      </c>
      <c r="AD72" t="s">
        <v>2830</v>
      </c>
      <c r="AE72" t="s">
        <v>43</v>
      </c>
      <c r="AF72" t="s">
        <v>57</v>
      </c>
      <c r="AH72" t="s">
        <v>7686</v>
      </c>
      <c r="AI72" t="s">
        <v>7686</v>
      </c>
      <c r="AK72" t="s">
        <v>7685</v>
      </c>
      <c r="AM72" t="s">
        <v>7688</v>
      </c>
      <c r="AN72">
        <f>IEEE45637[[#This Row],[End Page]]-IEEE45637[[#This Row],[Start Page]]</f>
        <v>6</v>
      </c>
      <c r="AP72" s="17"/>
    </row>
    <row r="73" spans="1:42" x14ac:dyDescent="0.3">
      <c r="A73" s="4">
        <v>82</v>
      </c>
      <c r="B73" s="5" t="s">
        <v>43</v>
      </c>
      <c r="C73" t="s">
        <v>1015</v>
      </c>
      <c r="D73" t="s">
        <v>1016</v>
      </c>
      <c r="E73" t="s">
        <v>1017</v>
      </c>
      <c r="F73" t="s">
        <v>1018</v>
      </c>
      <c r="G73" s="1"/>
      <c r="H73">
        <v>2022</v>
      </c>
      <c r="I73" t="s">
        <v>1019</v>
      </c>
      <c r="J73">
        <v>99</v>
      </c>
      <c r="K73">
        <v>1</v>
      </c>
      <c r="L73">
        <v>24</v>
      </c>
      <c r="M73" t="s">
        <v>1020</v>
      </c>
      <c r="N73" t="s">
        <v>1021</v>
      </c>
      <c r="O73" t="s">
        <v>2830</v>
      </c>
      <c r="P73" t="s">
        <v>1022</v>
      </c>
      <c r="Q73" t="s">
        <v>2830</v>
      </c>
      <c r="R73" t="s">
        <v>1023</v>
      </c>
      <c r="S73" t="s">
        <v>1024</v>
      </c>
      <c r="T73" t="s">
        <v>1025</v>
      </c>
      <c r="U73" t="s">
        <v>2830</v>
      </c>
      <c r="V73" t="s">
        <v>2830</v>
      </c>
      <c r="W73" t="s">
        <v>2830</v>
      </c>
      <c r="AA73" t="s">
        <v>156</v>
      </c>
      <c r="AB73" s="1">
        <v>44663</v>
      </c>
      <c r="AC73" t="s">
        <v>2830</v>
      </c>
      <c r="AD73" t="s">
        <v>2830</v>
      </c>
      <c r="AE73" t="s">
        <v>43</v>
      </c>
      <c r="AF73" t="s">
        <v>1026</v>
      </c>
      <c r="AK73" t="s">
        <v>7685</v>
      </c>
      <c r="AM73" s="17" t="s">
        <v>7687</v>
      </c>
      <c r="AN73">
        <f>IEEE45637[[#This Row],[End Page]]-IEEE45637[[#This Row],[Start Page]]</f>
        <v>23</v>
      </c>
      <c r="AP73" s="17"/>
    </row>
    <row r="74" spans="1:42" x14ac:dyDescent="0.3">
      <c r="A74" s="3">
        <v>83</v>
      </c>
      <c r="B74" s="3" t="s">
        <v>43</v>
      </c>
      <c r="C74" t="s">
        <v>1027</v>
      </c>
      <c r="D74" t="s">
        <v>1028</v>
      </c>
      <c r="E74" t="s">
        <v>1029</v>
      </c>
      <c r="F74" t="s">
        <v>1030</v>
      </c>
      <c r="G74" s="1">
        <v>43878</v>
      </c>
      <c r="H74">
        <v>2019</v>
      </c>
      <c r="I74" t="s">
        <v>2830</v>
      </c>
      <c r="K74">
        <v>1298</v>
      </c>
      <c r="L74" t="s">
        <v>2908</v>
      </c>
      <c r="M74" t="s">
        <v>1031</v>
      </c>
      <c r="N74" t="s">
        <v>2830</v>
      </c>
      <c r="O74" t="s">
        <v>1032</v>
      </c>
      <c r="P74" t="s">
        <v>1033</v>
      </c>
      <c r="Q74" t="s">
        <v>2830</v>
      </c>
      <c r="R74" t="s">
        <v>1034</v>
      </c>
      <c r="S74" t="s">
        <v>1035</v>
      </c>
      <c r="T74" t="s">
        <v>1036</v>
      </c>
      <c r="U74" t="s">
        <v>1037</v>
      </c>
      <c r="V74" t="s">
        <v>1038</v>
      </c>
      <c r="W74" t="s">
        <v>2830</v>
      </c>
      <c r="X74">
        <v>10</v>
      </c>
      <c r="Z74">
        <v>34</v>
      </c>
      <c r="AA74" t="s">
        <v>43</v>
      </c>
      <c r="AB74" s="1">
        <v>43878</v>
      </c>
      <c r="AC74" t="s">
        <v>2830</v>
      </c>
      <c r="AD74" t="s">
        <v>2830</v>
      </c>
      <c r="AE74" t="s">
        <v>43</v>
      </c>
      <c r="AF74" t="s">
        <v>57</v>
      </c>
      <c r="AH74" t="s">
        <v>7686</v>
      </c>
      <c r="AI74" t="s">
        <v>7686</v>
      </c>
      <c r="AK74" t="s">
        <v>7685</v>
      </c>
      <c r="AM74" t="s">
        <v>7688</v>
      </c>
      <c r="AN74">
        <f>IEEE45637[[#This Row],[End Page]]-IEEE45637[[#This Row],[Start Page]]</f>
        <v>7</v>
      </c>
      <c r="AP74" s="17"/>
    </row>
    <row r="75" spans="1:42" x14ac:dyDescent="0.3">
      <c r="A75" s="3">
        <v>85</v>
      </c>
      <c r="B75" s="3" t="s">
        <v>43</v>
      </c>
      <c r="C75" t="s">
        <v>1051</v>
      </c>
      <c r="D75" t="s">
        <v>1052</v>
      </c>
      <c r="E75" t="s">
        <v>1053</v>
      </c>
      <c r="F75" t="s">
        <v>1054</v>
      </c>
      <c r="G75" s="1">
        <v>43657</v>
      </c>
      <c r="H75">
        <v>2019</v>
      </c>
      <c r="I75" t="s">
        <v>2830</v>
      </c>
      <c r="K75">
        <v>286</v>
      </c>
      <c r="L75" t="s">
        <v>2910</v>
      </c>
      <c r="M75" t="s">
        <v>1055</v>
      </c>
      <c r="N75" t="s">
        <v>1056</v>
      </c>
      <c r="O75" t="s">
        <v>1057</v>
      </c>
      <c r="P75" t="s">
        <v>1058</v>
      </c>
      <c r="Q75" t="s">
        <v>2830</v>
      </c>
      <c r="R75" t="s">
        <v>1059</v>
      </c>
      <c r="S75" t="s">
        <v>1060</v>
      </c>
      <c r="T75" t="s">
        <v>1061</v>
      </c>
      <c r="U75" t="s">
        <v>1062</v>
      </c>
      <c r="V75" t="s">
        <v>1063</v>
      </c>
      <c r="W75" t="s">
        <v>2830</v>
      </c>
      <c r="X75">
        <v>18</v>
      </c>
      <c r="Z75">
        <v>15</v>
      </c>
      <c r="AA75" t="s">
        <v>43</v>
      </c>
      <c r="AB75" s="1">
        <v>43657</v>
      </c>
      <c r="AC75" t="s">
        <v>2830</v>
      </c>
      <c r="AD75" t="s">
        <v>2830</v>
      </c>
      <c r="AE75" t="s">
        <v>43</v>
      </c>
      <c r="AF75" t="s">
        <v>57</v>
      </c>
      <c r="AH75" t="s">
        <v>7686</v>
      </c>
      <c r="AI75" t="s">
        <v>7686</v>
      </c>
      <c r="AK75" t="s">
        <v>7685</v>
      </c>
      <c r="AM75" t="s">
        <v>7688</v>
      </c>
      <c r="AN75">
        <f>IEEE45637[[#This Row],[End Page]]-IEEE45637[[#This Row],[Start Page]]</f>
        <v>4</v>
      </c>
      <c r="AP75" s="17"/>
    </row>
    <row r="76" spans="1:42" x14ac:dyDescent="0.3">
      <c r="A76" s="4">
        <v>86</v>
      </c>
      <c r="B76" s="5" t="s">
        <v>43</v>
      </c>
      <c r="C76" t="s">
        <v>1064</v>
      </c>
      <c r="D76" t="s">
        <v>1065</v>
      </c>
      <c r="E76" t="s">
        <v>1066</v>
      </c>
      <c r="F76" t="s">
        <v>1067</v>
      </c>
      <c r="G76" s="1">
        <v>44910</v>
      </c>
      <c r="H76">
        <v>2022</v>
      </c>
      <c r="I76" t="s">
        <v>2830</v>
      </c>
      <c r="K76">
        <v>1</v>
      </c>
      <c r="L76" t="s">
        <v>2833</v>
      </c>
      <c r="M76" t="s">
        <v>1068</v>
      </c>
      <c r="N76" t="s">
        <v>2830</v>
      </c>
      <c r="O76" t="s">
        <v>1069</v>
      </c>
      <c r="P76" t="s">
        <v>1070</v>
      </c>
      <c r="Q76" t="s">
        <v>1071</v>
      </c>
      <c r="R76" t="s">
        <v>1072</v>
      </c>
      <c r="S76" t="s">
        <v>1073</v>
      </c>
      <c r="T76" t="s">
        <v>1074</v>
      </c>
      <c r="U76" t="s">
        <v>1075</v>
      </c>
      <c r="V76" t="s">
        <v>1076</v>
      </c>
      <c r="W76" t="s">
        <v>2830</v>
      </c>
      <c r="Z76">
        <v>25</v>
      </c>
      <c r="AA76" t="s">
        <v>43</v>
      </c>
      <c r="AB76" s="1">
        <v>44910</v>
      </c>
      <c r="AC76" t="s">
        <v>2830</v>
      </c>
      <c r="AD76" t="s">
        <v>2830</v>
      </c>
      <c r="AE76" t="s">
        <v>43</v>
      </c>
      <c r="AF76" t="s">
        <v>57</v>
      </c>
      <c r="AH76" s="20" t="s">
        <v>7687</v>
      </c>
      <c r="AI76" s="20" t="s">
        <v>7687</v>
      </c>
      <c r="AK76" t="s">
        <v>7685</v>
      </c>
      <c r="AM76" t="s">
        <v>7688</v>
      </c>
      <c r="AN76">
        <f>IEEE45637[[#This Row],[End Page]]-IEEE45637[[#This Row],[Start Page]]</f>
        <v>5</v>
      </c>
      <c r="AP76" s="20"/>
    </row>
    <row r="77" spans="1:42" x14ac:dyDescent="0.3">
      <c r="A77" s="3">
        <v>87</v>
      </c>
      <c r="B77" s="3" t="s">
        <v>43</v>
      </c>
      <c r="C77" t="s">
        <v>1077</v>
      </c>
      <c r="D77" t="s">
        <v>1078</v>
      </c>
      <c r="E77" t="s">
        <v>1079</v>
      </c>
      <c r="F77" t="s">
        <v>1080</v>
      </c>
      <c r="G77" s="1">
        <v>44083</v>
      </c>
      <c r="H77">
        <v>2020</v>
      </c>
      <c r="I77" t="s">
        <v>2830</v>
      </c>
      <c r="K77">
        <v>4216</v>
      </c>
      <c r="L77" t="s">
        <v>2911</v>
      </c>
      <c r="M77" t="s">
        <v>1081</v>
      </c>
      <c r="N77" t="s">
        <v>1082</v>
      </c>
      <c r="O77" t="s">
        <v>1083</v>
      </c>
      <c r="P77" t="s">
        <v>1084</v>
      </c>
      <c r="Q77" t="s">
        <v>2830</v>
      </c>
      <c r="R77" t="s">
        <v>1085</v>
      </c>
      <c r="S77" t="s">
        <v>1086</v>
      </c>
      <c r="T77" t="s">
        <v>1087</v>
      </c>
      <c r="U77" t="s">
        <v>1088</v>
      </c>
      <c r="V77" t="s">
        <v>1089</v>
      </c>
      <c r="W77" t="s">
        <v>2830</v>
      </c>
      <c r="X77">
        <v>3</v>
      </c>
      <c r="Z77">
        <v>24</v>
      </c>
      <c r="AA77" t="s">
        <v>2830</v>
      </c>
      <c r="AB77" s="1">
        <v>44083</v>
      </c>
      <c r="AC77" t="s">
        <v>2830</v>
      </c>
      <c r="AD77" t="s">
        <v>2830</v>
      </c>
      <c r="AE77" t="s">
        <v>43</v>
      </c>
      <c r="AF77" t="s">
        <v>57</v>
      </c>
      <c r="AH77" t="s">
        <v>7686</v>
      </c>
      <c r="AI77" t="s">
        <v>7686</v>
      </c>
      <c r="AK77" t="s">
        <v>7685</v>
      </c>
      <c r="AM77" t="s">
        <v>7688</v>
      </c>
      <c r="AN77">
        <f>IEEE45637[[#This Row],[End Page]]-IEEE45637[[#This Row],[Start Page]]</f>
        <v>5</v>
      </c>
      <c r="AP77" s="17"/>
    </row>
    <row r="78" spans="1:42" x14ac:dyDescent="0.3">
      <c r="A78" s="4">
        <v>88</v>
      </c>
      <c r="B78" s="5" t="s">
        <v>43</v>
      </c>
      <c r="C78" t="s">
        <v>1090</v>
      </c>
      <c r="D78" t="s">
        <v>1091</v>
      </c>
      <c r="E78" t="s">
        <v>1092</v>
      </c>
      <c r="F78" t="s">
        <v>1093</v>
      </c>
      <c r="G78" s="1">
        <v>44242</v>
      </c>
      <c r="H78">
        <v>2020</v>
      </c>
      <c r="I78" t="s">
        <v>2830</v>
      </c>
      <c r="K78">
        <v>3817</v>
      </c>
      <c r="L78" t="s">
        <v>2912</v>
      </c>
      <c r="M78" t="s">
        <v>1094</v>
      </c>
      <c r="N78" t="s">
        <v>2830</v>
      </c>
      <c r="O78" t="s">
        <v>1095</v>
      </c>
      <c r="P78" t="s">
        <v>1096</v>
      </c>
      <c r="Q78" t="s">
        <v>2830</v>
      </c>
      <c r="R78" t="s">
        <v>1097</v>
      </c>
      <c r="S78" t="s">
        <v>1098</v>
      </c>
      <c r="T78" t="s">
        <v>1099</v>
      </c>
      <c r="U78" t="s">
        <v>1100</v>
      </c>
      <c r="V78" t="s">
        <v>1101</v>
      </c>
      <c r="W78" t="s">
        <v>2830</v>
      </c>
      <c r="Z78">
        <v>14</v>
      </c>
      <c r="AA78" t="s">
        <v>43</v>
      </c>
      <c r="AB78" s="1">
        <v>44242</v>
      </c>
      <c r="AC78" t="s">
        <v>2830</v>
      </c>
      <c r="AD78" t="s">
        <v>2830</v>
      </c>
      <c r="AE78" t="s">
        <v>43</v>
      </c>
      <c r="AF78" t="s">
        <v>57</v>
      </c>
      <c r="AH78" t="s">
        <v>7686</v>
      </c>
      <c r="AK78" t="s">
        <v>7685</v>
      </c>
      <c r="AM78" t="s">
        <v>7688</v>
      </c>
      <c r="AN78">
        <f>IEEE45637[[#This Row],[End Page]]-IEEE45637[[#This Row],[Start Page]]</f>
        <v>4</v>
      </c>
      <c r="AP78" s="17"/>
    </row>
    <row r="79" spans="1:42" x14ac:dyDescent="0.3">
      <c r="A79" s="3">
        <v>89</v>
      </c>
      <c r="B79" s="3" t="s">
        <v>43</v>
      </c>
      <c r="C79" t="s">
        <v>1102</v>
      </c>
      <c r="D79" t="s">
        <v>1103</v>
      </c>
      <c r="E79" t="s">
        <v>1104</v>
      </c>
      <c r="F79" t="s">
        <v>1105</v>
      </c>
      <c r="G79" s="1">
        <v>43605</v>
      </c>
      <c r="H79">
        <v>2019</v>
      </c>
      <c r="I79" t="s">
        <v>2830</v>
      </c>
      <c r="K79">
        <v>1</v>
      </c>
      <c r="L79" t="s">
        <v>2833</v>
      </c>
      <c r="M79" t="s">
        <v>1106</v>
      </c>
      <c r="N79" t="s">
        <v>1107</v>
      </c>
      <c r="O79" t="s">
        <v>1108</v>
      </c>
      <c r="P79" t="s">
        <v>2830</v>
      </c>
      <c r="Q79" t="s">
        <v>2830</v>
      </c>
      <c r="R79" t="s">
        <v>1109</v>
      </c>
      <c r="S79" t="s">
        <v>1110</v>
      </c>
      <c r="T79" t="s">
        <v>1111</v>
      </c>
      <c r="U79" t="s">
        <v>1112</v>
      </c>
      <c r="V79" t="s">
        <v>1113</v>
      </c>
      <c r="W79" t="s">
        <v>2830</v>
      </c>
      <c r="Z79">
        <v>20</v>
      </c>
      <c r="AA79" t="s">
        <v>2830</v>
      </c>
      <c r="AB79" s="1">
        <v>43605</v>
      </c>
      <c r="AC79" t="s">
        <v>2830</v>
      </c>
      <c r="AD79" t="s">
        <v>2830</v>
      </c>
      <c r="AE79" t="s">
        <v>43</v>
      </c>
      <c r="AF79" t="s">
        <v>57</v>
      </c>
      <c r="AH79" s="20" t="s">
        <v>7687</v>
      </c>
      <c r="AI79" s="20" t="s">
        <v>7687</v>
      </c>
      <c r="AK79" t="s">
        <v>7685</v>
      </c>
      <c r="AM79" t="s">
        <v>7688</v>
      </c>
      <c r="AN79">
        <f>IEEE45637[[#This Row],[End Page]]-IEEE45637[[#This Row],[Start Page]]</f>
        <v>5</v>
      </c>
      <c r="AP79" s="20"/>
    </row>
    <row r="80" spans="1:42" x14ac:dyDescent="0.3">
      <c r="A80" s="4">
        <v>92</v>
      </c>
      <c r="B80" s="5" t="s">
        <v>43</v>
      </c>
      <c r="C80" t="s">
        <v>1134</v>
      </c>
      <c r="D80" t="s">
        <v>1135</v>
      </c>
      <c r="E80" t="s">
        <v>1136</v>
      </c>
      <c r="F80" t="s">
        <v>1137</v>
      </c>
      <c r="G80" s="1">
        <v>43892</v>
      </c>
      <c r="H80">
        <v>2019</v>
      </c>
      <c r="I80" t="s">
        <v>2830</v>
      </c>
      <c r="K80">
        <v>1</v>
      </c>
      <c r="L80" t="s">
        <v>2868</v>
      </c>
      <c r="M80" t="s">
        <v>1138</v>
      </c>
      <c r="N80" t="s">
        <v>2830</v>
      </c>
      <c r="O80" t="s">
        <v>1139</v>
      </c>
      <c r="P80" t="s">
        <v>1140</v>
      </c>
      <c r="Q80" t="s">
        <v>2830</v>
      </c>
      <c r="R80" t="s">
        <v>1141</v>
      </c>
      <c r="S80" t="s">
        <v>1142</v>
      </c>
      <c r="T80" t="s">
        <v>1143</v>
      </c>
      <c r="U80" t="s">
        <v>1144</v>
      </c>
      <c r="V80" t="s">
        <v>1145</v>
      </c>
      <c r="W80" t="s">
        <v>2830</v>
      </c>
      <c r="Z80">
        <v>14</v>
      </c>
      <c r="AA80" t="s">
        <v>43</v>
      </c>
      <c r="AB80" s="1">
        <v>43892</v>
      </c>
      <c r="AC80" t="s">
        <v>2830</v>
      </c>
      <c r="AD80" t="s">
        <v>2830</v>
      </c>
      <c r="AE80" t="s">
        <v>43</v>
      </c>
      <c r="AF80" t="s">
        <v>57</v>
      </c>
      <c r="AK80" t="s">
        <v>7685</v>
      </c>
      <c r="AM80" t="s">
        <v>7688</v>
      </c>
      <c r="AN80">
        <f>IEEE45637[[#This Row],[End Page]]-IEEE45637[[#This Row],[Start Page]]</f>
        <v>3</v>
      </c>
      <c r="AO80" s="17" t="s">
        <v>7686</v>
      </c>
      <c r="AP80" s="17"/>
    </row>
    <row r="81" spans="1:42" x14ac:dyDescent="0.3">
      <c r="A81" s="3">
        <v>93</v>
      </c>
      <c r="B81" s="3" t="s">
        <v>43</v>
      </c>
      <c r="C81" t="s">
        <v>1146</v>
      </c>
      <c r="D81" t="s">
        <v>1147</v>
      </c>
      <c r="E81" t="s">
        <v>1148</v>
      </c>
      <c r="F81" t="s">
        <v>1149</v>
      </c>
      <c r="G81" s="1">
        <v>42051</v>
      </c>
      <c r="H81">
        <v>2014</v>
      </c>
      <c r="I81" t="s">
        <v>2830</v>
      </c>
      <c r="K81">
        <v>83</v>
      </c>
      <c r="L81" t="s">
        <v>2914</v>
      </c>
      <c r="M81" t="s">
        <v>1150</v>
      </c>
      <c r="N81" t="s">
        <v>2830</v>
      </c>
      <c r="O81" t="s">
        <v>1151</v>
      </c>
      <c r="P81" t="s">
        <v>1152</v>
      </c>
      <c r="Q81" t="s">
        <v>2830</v>
      </c>
      <c r="R81" t="s">
        <v>1153</v>
      </c>
      <c r="S81" t="s">
        <v>1154</v>
      </c>
      <c r="T81" t="s">
        <v>1155</v>
      </c>
      <c r="U81" t="s">
        <v>1156</v>
      </c>
      <c r="V81" t="s">
        <v>1157</v>
      </c>
      <c r="W81" t="s">
        <v>2830</v>
      </c>
      <c r="X81">
        <v>15</v>
      </c>
      <c r="Z81">
        <v>47</v>
      </c>
      <c r="AA81" t="s">
        <v>43</v>
      </c>
      <c r="AB81" s="1">
        <v>42051</v>
      </c>
      <c r="AC81" t="s">
        <v>2830</v>
      </c>
      <c r="AD81" t="s">
        <v>2830</v>
      </c>
      <c r="AE81" t="s">
        <v>43</v>
      </c>
      <c r="AF81" t="s">
        <v>57</v>
      </c>
      <c r="AH81" t="s">
        <v>7686</v>
      </c>
      <c r="AK81" t="s">
        <v>7685</v>
      </c>
      <c r="AM81" t="s">
        <v>7688</v>
      </c>
      <c r="AN81">
        <f>IEEE45637[[#This Row],[End Page]]-IEEE45637[[#This Row],[Start Page]]</f>
        <v>9</v>
      </c>
      <c r="AP81" s="17"/>
    </row>
    <row r="82" spans="1:42" x14ac:dyDescent="0.3">
      <c r="A82" s="4">
        <v>94</v>
      </c>
      <c r="B82" s="5" t="s">
        <v>43</v>
      </c>
      <c r="C82" t="s">
        <v>1158</v>
      </c>
      <c r="D82" t="s">
        <v>1159</v>
      </c>
      <c r="E82" t="s">
        <v>1160</v>
      </c>
      <c r="F82" t="s">
        <v>1161</v>
      </c>
      <c r="G82" s="1">
        <v>44876</v>
      </c>
      <c r="H82">
        <v>2022</v>
      </c>
      <c r="I82" t="s">
        <v>2830</v>
      </c>
      <c r="K82">
        <v>2423</v>
      </c>
      <c r="L82" t="s">
        <v>2915</v>
      </c>
      <c r="M82" t="s">
        <v>1162</v>
      </c>
      <c r="N82" t="s">
        <v>1163</v>
      </c>
      <c r="O82" t="s">
        <v>1164</v>
      </c>
      <c r="P82" t="s">
        <v>1165</v>
      </c>
      <c r="Q82" t="s">
        <v>2830</v>
      </c>
      <c r="R82" t="s">
        <v>1166</v>
      </c>
      <c r="S82" t="s">
        <v>1167</v>
      </c>
      <c r="T82" t="s">
        <v>1168</v>
      </c>
      <c r="U82" t="s">
        <v>1169</v>
      </c>
      <c r="V82" t="s">
        <v>1170</v>
      </c>
      <c r="W82" t="s">
        <v>2830</v>
      </c>
      <c r="Z82">
        <v>15</v>
      </c>
      <c r="AA82" t="s">
        <v>43</v>
      </c>
      <c r="AB82" s="1">
        <v>44876</v>
      </c>
      <c r="AC82" t="s">
        <v>2830</v>
      </c>
      <c r="AD82" t="s">
        <v>2830</v>
      </c>
      <c r="AE82" t="s">
        <v>43</v>
      </c>
      <c r="AF82" t="s">
        <v>57</v>
      </c>
      <c r="AH82" t="s">
        <v>7686</v>
      </c>
      <c r="AK82" t="s">
        <v>7685</v>
      </c>
      <c r="AM82" t="s">
        <v>7688</v>
      </c>
      <c r="AN82">
        <f>IEEE45637[[#This Row],[End Page]]-IEEE45637[[#This Row],[Start Page]]</f>
        <v>4</v>
      </c>
      <c r="AP82" s="17"/>
    </row>
    <row r="83" spans="1:42" x14ac:dyDescent="0.3">
      <c r="A83" s="3">
        <v>95</v>
      </c>
      <c r="B83" s="3" t="s">
        <v>43</v>
      </c>
      <c r="C83" t="s">
        <v>1171</v>
      </c>
      <c r="D83" t="s">
        <v>1172</v>
      </c>
      <c r="E83" t="s">
        <v>1173</v>
      </c>
      <c r="F83" t="s">
        <v>1174</v>
      </c>
      <c r="G83" s="1">
        <v>44510</v>
      </c>
      <c r="H83">
        <v>2021</v>
      </c>
      <c r="I83" t="s">
        <v>2830</v>
      </c>
      <c r="K83">
        <v>1</v>
      </c>
      <c r="L83" t="s">
        <v>2833</v>
      </c>
      <c r="M83" t="s">
        <v>1175</v>
      </c>
      <c r="N83" t="s">
        <v>1176</v>
      </c>
      <c r="O83" t="s">
        <v>1177</v>
      </c>
      <c r="P83" t="s">
        <v>1178</v>
      </c>
      <c r="Q83" t="s">
        <v>2830</v>
      </c>
      <c r="R83" t="s">
        <v>1179</v>
      </c>
      <c r="S83" t="s">
        <v>1180</v>
      </c>
      <c r="T83" t="s">
        <v>1181</v>
      </c>
      <c r="U83" t="s">
        <v>1182</v>
      </c>
      <c r="V83" t="s">
        <v>1183</v>
      </c>
      <c r="W83" t="s">
        <v>2830</v>
      </c>
      <c r="Z83">
        <v>19</v>
      </c>
      <c r="AA83" t="s">
        <v>43</v>
      </c>
      <c r="AB83" s="1">
        <v>44510</v>
      </c>
      <c r="AC83" t="s">
        <v>2830</v>
      </c>
      <c r="AD83" t="s">
        <v>2830</v>
      </c>
      <c r="AE83" t="s">
        <v>43</v>
      </c>
      <c r="AF83" t="s">
        <v>57</v>
      </c>
      <c r="AH83" t="s">
        <v>7686</v>
      </c>
      <c r="AK83" t="s">
        <v>7685</v>
      </c>
      <c r="AM83" t="s">
        <v>7688</v>
      </c>
      <c r="AN83">
        <f>IEEE45637[[#This Row],[End Page]]-IEEE45637[[#This Row],[Start Page]]</f>
        <v>5</v>
      </c>
      <c r="AP83" s="17"/>
    </row>
    <row r="84" spans="1:42" x14ac:dyDescent="0.3">
      <c r="A84" s="4">
        <v>96</v>
      </c>
      <c r="B84" s="5" t="s">
        <v>43</v>
      </c>
      <c r="C84" t="s">
        <v>1184</v>
      </c>
      <c r="D84" t="s">
        <v>1185</v>
      </c>
      <c r="E84" t="s">
        <v>1186</v>
      </c>
      <c r="F84" t="s">
        <v>146</v>
      </c>
      <c r="G84" s="1">
        <v>44881</v>
      </c>
      <c r="H84">
        <v>2022</v>
      </c>
      <c r="I84" t="s">
        <v>2876</v>
      </c>
      <c r="K84">
        <v>118953</v>
      </c>
      <c r="L84" t="s">
        <v>2916</v>
      </c>
      <c r="M84" t="s">
        <v>1187</v>
      </c>
      <c r="N84" t="s">
        <v>148</v>
      </c>
      <c r="O84" t="s">
        <v>2830</v>
      </c>
      <c r="P84" t="s">
        <v>1188</v>
      </c>
      <c r="Q84" t="s">
        <v>1189</v>
      </c>
      <c r="R84" t="s">
        <v>1190</v>
      </c>
      <c r="S84" t="s">
        <v>1191</v>
      </c>
      <c r="T84" t="s">
        <v>1192</v>
      </c>
      <c r="U84" t="s">
        <v>1193</v>
      </c>
      <c r="V84" t="s">
        <v>1194</v>
      </c>
      <c r="W84" t="s">
        <v>2830</v>
      </c>
      <c r="Z84">
        <v>52</v>
      </c>
      <c r="AA84" t="s">
        <v>156</v>
      </c>
      <c r="AB84" s="1">
        <v>44875</v>
      </c>
      <c r="AC84" t="s">
        <v>2830</v>
      </c>
      <c r="AD84" t="s">
        <v>2830</v>
      </c>
      <c r="AE84" t="s">
        <v>43</v>
      </c>
      <c r="AF84" t="s">
        <v>44</v>
      </c>
      <c r="AH84" s="20" t="s">
        <v>7687</v>
      </c>
      <c r="AI84" s="20" t="s">
        <v>7687</v>
      </c>
      <c r="AK84" t="s">
        <v>7685</v>
      </c>
      <c r="AM84" t="s">
        <v>7688</v>
      </c>
      <c r="AN84">
        <f>IEEE45637[[#This Row],[End Page]]-IEEE45637[[#This Row],[Start Page]]</f>
        <v>11</v>
      </c>
      <c r="AP84" s="20"/>
    </row>
    <row r="85" spans="1:42" x14ac:dyDescent="0.3">
      <c r="A85" s="3">
        <v>97</v>
      </c>
      <c r="B85" s="3" t="s">
        <v>43</v>
      </c>
      <c r="C85" t="s">
        <v>1195</v>
      </c>
      <c r="D85" t="s">
        <v>1196</v>
      </c>
      <c r="E85" t="s">
        <v>1197</v>
      </c>
      <c r="F85" t="s">
        <v>1198</v>
      </c>
      <c r="G85" s="1">
        <v>44083</v>
      </c>
      <c r="H85">
        <v>2019</v>
      </c>
      <c r="I85" t="s">
        <v>2830</v>
      </c>
      <c r="K85">
        <v>995</v>
      </c>
      <c r="L85" t="s">
        <v>2917</v>
      </c>
      <c r="M85" t="s">
        <v>1199</v>
      </c>
      <c r="N85" t="s">
        <v>2830</v>
      </c>
      <c r="O85" t="s">
        <v>1200</v>
      </c>
      <c r="P85" t="s">
        <v>1201</v>
      </c>
      <c r="Q85" t="s">
        <v>2830</v>
      </c>
      <c r="R85" t="s">
        <v>1202</v>
      </c>
      <c r="S85" t="s">
        <v>1203</v>
      </c>
      <c r="T85" t="s">
        <v>1204</v>
      </c>
      <c r="U85" t="s">
        <v>1205</v>
      </c>
      <c r="V85" t="s">
        <v>1206</v>
      </c>
      <c r="W85" t="s">
        <v>2830</v>
      </c>
      <c r="X85">
        <v>1</v>
      </c>
      <c r="Z85">
        <v>22</v>
      </c>
      <c r="AA85" t="s">
        <v>43</v>
      </c>
      <c r="AB85" s="1">
        <v>44083</v>
      </c>
      <c r="AC85" t="s">
        <v>2830</v>
      </c>
      <c r="AD85" t="s">
        <v>2830</v>
      </c>
      <c r="AE85" t="s">
        <v>43</v>
      </c>
      <c r="AF85" t="s">
        <v>57</v>
      </c>
      <c r="AH85" t="s">
        <v>7686</v>
      </c>
      <c r="AK85" t="s">
        <v>7685</v>
      </c>
      <c r="AM85" t="s">
        <v>7688</v>
      </c>
      <c r="AN85">
        <f>IEEE45637[[#This Row],[End Page]]-IEEE45637[[#This Row],[Start Page]]</f>
        <v>6</v>
      </c>
      <c r="AP85" s="17"/>
    </row>
    <row r="86" spans="1:42" x14ac:dyDescent="0.3">
      <c r="A86" s="4">
        <v>98</v>
      </c>
      <c r="B86" s="5" t="s">
        <v>43</v>
      </c>
      <c r="C86" t="s">
        <v>1207</v>
      </c>
      <c r="D86" t="s">
        <v>1208</v>
      </c>
      <c r="E86" t="s">
        <v>1209</v>
      </c>
      <c r="F86" t="s">
        <v>1210</v>
      </c>
      <c r="G86" s="1">
        <v>44859</v>
      </c>
      <c r="H86">
        <v>2022</v>
      </c>
      <c r="I86" t="s">
        <v>2830</v>
      </c>
      <c r="K86">
        <v>1</v>
      </c>
      <c r="L86" t="s">
        <v>2833</v>
      </c>
      <c r="M86" t="s">
        <v>1211</v>
      </c>
      <c r="N86" t="s">
        <v>2830</v>
      </c>
      <c r="O86" t="s">
        <v>1212</v>
      </c>
      <c r="P86" t="s">
        <v>1213</v>
      </c>
      <c r="Q86" t="s">
        <v>2830</v>
      </c>
      <c r="R86" t="s">
        <v>1214</v>
      </c>
      <c r="S86" t="s">
        <v>1215</v>
      </c>
      <c r="T86" t="s">
        <v>1216</v>
      </c>
      <c r="U86" t="s">
        <v>1217</v>
      </c>
      <c r="V86" t="s">
        <v>1218</v>
      </c>
      <c r="W86" t="s">
        <v>2830</v>
      </c>
      <c r="Z86">
        <v>34</v>
      </c>
      <c r="AA86" t="s">
        <v>43</v>
      </c>
      <c r="AB86" s="1">
        <v>44859</v>
      </c>
      <c r="AC86" t="s">
        <v>2830</v>
      </c>
      <c r="AD86" t="s">
        <v>2830</v>
      </c>
      <c r="AE86" t="s">
        <v>43</v>
      </c>
      <c r="AF86" t="s">
        <v>57</v>
      </c>
      <c r="AH86" t="s">
        <v>7686</v>
      </c>
      <c r="AK86" t="s">
        <v>7685</v>
      </c>
      <c r="AM86" t="s">
        <v>7688</v>
      </c>
      <c r="AN86">
        <f>IEEE45637[[#This Row],[End Page]]-IEEE45637[[#This Row],[Start Page]]</f>
        <v>5</v>
      </c>
      <c r="AP86" s="17"/>
    </row>
    <row r="87" spans="1:42" x14ac:dyDescent="0.3">
      <c r="A87" s="3">
        <v>99</v>
      </c>
      <c r="B87" s="3" t="s">
        <v>43</v>
      </c>
      <c r="C87" t="s">
        <v>1219</v>
      </c>
      <c r="D87" t="s">
        <v>1220</v>
      </c>
      <c r="E87" t="s">
        <v>1221</v>
      </c>
      <c r="F87" t="s">
        <v>1222</v>
      </c>
      <c r="G87" s="1">
        <v>43482</v>
      </c>
      <c r="H87">
        <v>2018</v>
      </c>
      <c r="I87" t="s">
        <v>2830</v>
      </c>
      <c r="K87">
        <v>1275</v>
      </c>
      <c r="L87" t="s">
        <v>2918</v>
      </c>
      <c r="M87" t="s">
        <v>1223</v>
      </c>
      <c r="N87" t="s">
        <v>2830</v>
      </c>
      <c r="O87" t="s">
        <v>1224</v>
      </c>
      <c r="P87" t="s">
        <v>1225</v>
      </c>
      <c r="Q87" t="s">
        <v>2830</v>
      </c>
      <c r="R87" t="s">
        <v>1226</v>
      </c>
      <c r="S87" t="s">
        <v>1227</v>
      </c>
      <c r="T87" t="s">
        <v>1228</v>
      </c>
      <c r="U87" t="s">
        <v>1229</v>
      </c>
      <c r="V87" t="s">
        <v>1230</v>
      </c>
      <c r="W87" t="s">
        <v>2830</v>
      </c>
      <c r="X87">
        <v>47</v>
      </c>
      <c r="Z87">
        <v>31</v>
      </c>
      <c r="AA87" t="s">
        <v>43</v>
      </c>
      <c r="AB87" s="1">
        <v>43482</v>
      </c>
      <c r="AC87" t="s">
        <v>2830</v>
      </c>
      <c r="AD87" t="s">
        <v>2830</v>
      </c>
      <c r="AE87" t="s">
        <v>43</v>
      </c>
      <c r="AF87" t="s">
        <v>57</v>
      </c>
      <c r="AH87" t="s">
        <v>7686</v>
      </c>
      <c r="AK87" t="s">
        <v>7685</v>
      </c>
      <c r="AM87" t="s">
        <v>7688</v>
      </c>
      <c r="AN87">
        <f>IEEE45637[[#This Row],[End Page]]-IEEE45637[[#This Row],[Start Page]]</f>
        <v>7</v>
      </c>
      <c r="AP87" s="17"/>
    </row>
    <row r="88" spans="1:42" x14ac:dyDescent="0.3">
      <c r="A88" s="4">
        <v>100</v>
      </c>
      <c r="B88" s="5" t="s">
        <v>43</v>
      </c>
      <c r="C88" t="s">
        <v>1231</v>
      </c>
      <c r="D88" t="s">
        <v>1232</v>
      </c>
      <c r="E88" t="s">
        <v>1233</v>
      </c>
      <c r="F88" t="s">
        <v>1234</v>
      </c>
      <c r="G88" s="1">
        <v>43087</v>
      </c>
      <c r="H88">
        <v>2017</v>
      </c>
      <c r="I88" t="s">
        <v>2830</v>
      </c>
      <c r="K88">
        <v>1058</v>
      </c>
      <c r="L88" t="s">
        <v>2919</v>
      </c>
      <c r="M88" t="s">
        <v>1235</v>
      </c>
      <c r="N88" t="s">
        <v>1236</v>
      </c>
      <c r="O88" t="s">
        <v>1237</v>
      </c>
      <c r="P88" t="s">
        <v>1238</v>
      </c>
      <c r="Q88" t="s">
        <v>2830</v>
      </c>
      <c r="R88" t="s">
        <v>1239</v>
      </c>
      <c r="S88" t="s">
        <v>1240</v>
      </c>
      <c r="T88" t="s">
        <v>1241</v>
      </c>
      <c r="U88" t="s">
        <v>1242</v>
      </c>
      <c r="V88" t="s">
        <v>1243</v>
      </c>
      <c r="W88" t="s">
        <v>2830</v>
      </c>
      <c r="X88">
        <v>134</v>
      </c>
      <c r="Z88">
        <v>28</v>
      </c>
      <c r="AA88" t="s">
        <v>43</v>
      </c>
      <c r="AB88" s="1">
        <v>43087</v>
      </c>
      <c r="AC88" t="s">
        <v>2830</v>
      </c>
      <c r="AD88" t="s">
        <v>2830</v>
      </c>
      <c r="AE88" t="s">
        <v>43</v>
      </c>
      <c r="AF88" t="s">
        <v>57</v>
      </c>
      <c r="AH88" s="20" t="s">
        <v>7687</v>
      </c>
      <c r="AI88" s="20" t="s">
        <v>7687</v>
      </c>
      <c r="AK88" t="s">
        <v>7685</v>
      </c>
      <c r="AM88" t="s">
        <v>7688</v>
      </c>
      <c r="AN88">
        <f>IEEE45637[[#This Row],[End Page]]-IEEE45637[[#This Row],[Start Page]]</f>
        <v>7</v>
      </c>
      <c r="AP88" s="20"/>
    </row>
    <row r="89" spans="1:42" x14ac:dyDescent="0.3">
      <c r="A89" s="3">
        <v>101</v>
      </c>
      <c r="B89" s="3" t="s">
        <v>43</v>
      </c>
      <c r="C89" t="s">
        <v>1244</v>
      </c>
      <c r="D89" t="s">
        <v>1245</v>
      </c>
      <c r="E89" t="s">
        <v>1246</v>
      </c>
      <c r="F89" t="s">
        <v>1247</v>
      </c>
      <c r="G89" s="1">
        <v>43741</v>
      </c>
      <c r="H89">
        <v>2019</v>
      </c>
      <c r="I89" t="s">
        <v>2830</v>
      </c>
      <c r="K89">
        <v>2270</v>
      </c>
      <c r="L89" t="s">
        <v>2920</v>
      </c>
      <c r="M89" t="s">
        <v>1248</v>
      </c>
      <c r="N89" t="s">
        <v>2830</v>
      </c>
      <c r="O89" t="s">
        <v>1249</v>
      </c>
      <c r="P89" t="s">
        <v>1250</v>
      </c>
      <c r="Q89" t="s">
        <v>2830</v>
      </c>
      <c r="R89" t="s">
        <v>1251</v>
      </c>
      <c r="S89" t="s">
        <v>1252</v>
      </c>
      <c r="T89" t="s">
        <v>1253</v>
      </c>
      <c r="U89" t="s">
        <v>1254</v>
      </c>
      <c r="V89" t="s">
        <v>1255</v>
      </c>
      <c r="W89" t="s">
        <v>2830</v>
      </c>
      <c r="Z89">
        <v>18</v>
      </c>
      <c r="AA89" t="s">
        <v>43</v>
      </c>
      <c r="AB89" s="1">
        <v>43741</v>
      </c>
      <c r="AC89" t="s">
        <v>2830</v>
      </c>
      <c r="AD89" t="s">
        <v>2830</v>
      </c>
      <c r="AE89" t="s">
        <v>43</v>
      </c>
      <c r="AF89" t="s">
        <v>57</v>
      </c>
      <c r="AH89" s="20" t="s">
        <v>7687</v>
      </c>
      <c r="AI89" s="20" t="s">
        <v>7687</v>
      </c>
      <c r="AK89" t="s">
        <v>7685</v>
      </c>
      <c r="AM89" t="s">
        <v>7688</v>
      </c>
      <c r="AN89">
        <f>IEEE45637[[#This Row],[End Page]]-IEEE45637[[#This Row],[Start Page]]</f>
        <v>7</v>
      </c>
      <c r="AP89" s="20"/>
    </row>
    <row r="90" spans="1:42" x14ac:dyDescent="0.3">
      <c r="A90" s="4">
        <v>102</v>
      </c>
      <c r="B90" s="5" t="s">
        <v>43</v>
      </c>
      <c r="C90" t="s">
        <v>1256</v>
      </c>
      <c r="D90" t="s">
        <v>1257</v>
      </c>
      <c r="E90" t="s">
        <v>1258</v>
      </c>
      <c r="F90" t="s">
        <v>1259</v>
      </c>
      <c r="G90" s="1">
        <v>44162</v>
      </c>
      <c r="H90">
        <v>2020</v>
      </c>
      <c r="I90" t="s">
        <v>2891</v>
      </c>
      <c r="K90">
        <v>439</v>
      </c>
      <c r="L90" t="s">
        <v>2921</v>
      </c>
      <c r="M90" t="s">
        <v>1260</v>
      </c>
      <c r="N90" t="s">
        <v>1261</v>
      </c>
      <c r="O90" t="s">
        <v>1262</v>
      </c>
      <c r="P90" t="s">
        <v>1263</v>
      </c>
      <c r="Q90" t="s">
        <v>2830</v>
      </c>
      <c r="R90" t="s">
        <v>1264</v>
      </c>
      <c r="S90" t="s">
        <v>2830</v>
      </c>
      <c r="T90" t="s">
        <v>1265</v>
      </c>
      <c r="U90" t="s">
        <v>1266</v>
      </c>
      <c r="V90" t="s">
        <v>1267</v>
      </c>
      <c r="W90" t="s">
        <v>2830</v>
      </c>
      <c r="Z90">
        <v>22</v>
      </c>
      <c r="AA90" t="s">
        <v>43</v>
      </c>
      <c r="AB90" s="1">
        <v>44162</v>
      </c>
      <c r="AC90" t="s">
        <v>2830</v>
      </c>
      <c r="AD90" t="s">
        <v>2830</v>
      </c>
      <c r="AE90" t="s">
        <v>43</v>
      </c>
      <c r="AF90" t="s">
        <v>57</v>
      </c>
      <c r="AH90" t="s">
        <v>7686</v>
      </c>
      <c r="AK90" t="s">
        <v>7685</v>
      </c>
      <c r="AM90" t="s">
        <v>7688</v>
      </c>
      <c r="AN90">
        <f>IEEE45637[[#This Row],[End Page]]-IEEE45637[[#This Row],[Start Page]]</f>
        <v>5</v>
      </c>
      <c r="AP90" s="17"/>
    </row>
    <row r="91" spans="1:42" x14ac:dyDescent="0.3">
      <c r="A91" s="3">
        <v>103</v>
      </c>
      <c r="B91" s="3" t="s">
        <v>43</v>
      </c>
      <c r="C91" t="s">
        <v>1268</v>
      </c>
      <c r="D91" t="s">
        <v>1269</v>
      </c>
      <c r="E91" t="s">
        <v>1270</v>
      </c>
      <c r="F91" t="s">
        <v>1271</v>
      </c>
      <c r="G91" s="1">
        <v>43356</v>
      </c>
      <c r="H91">
        <v>2018</v>
      </c>
      <c r="I91" t="s">
        <v>2830</v>
      </c>
      <c r="K91">
        <v>2366</v>
      </c>
      <c r="L91" t="s">
        <v>2922</v>
      </c>
      <c r="M91" t="s">
        <v>1272</v>
      </c>
      <c r="N91" t="s">
        <v>1273</v>
      </c>
      <c r="O91" t="s">
        <v>1274</v>
      </c>
      <c r="P91" t="s">
        <v>1275</v>
      </c>
      <c r="Q91" t="s">
        <v>2830</v>
      </c>
      <c r="R91" t="s">
        <v>1276</v>
      </c>
      <c r="S91" t="s">
        <v>1277</v>
      </c>
      <c r="T91" t="s">
        <v>1278</v>
      </c>
      <c r="U91" t="s">
        <v>1279</v>
      </c>
      <c r="V91" t="s">
        <v>1280</v>
      </c>
      <c r="W91" t="s">
        <v>2830</v>
      </c>
      <c r="X91">
        <v>51</v>
      </c>
      <c r="Z91">
        <v>28</v>
      </c>
      <c r="AA91" t="s">
        <v>43</v>
      </c>
      <c r="AB91" s="1">
        <v>43356</v>
      </c>
      <c r="AC91" t="s">
        <v>2830</v>
      </c>
      <c r="AD91" t="s">
        <v>2830</v>
      </c>
      <c r="AE91" t="s">
        <v>43</v>
      </c>
      <c r="AF91" t="s">
        <v>57</v>
      </c>
      <c r="AH91" t="s">
        <v>7686</v>
      </c>
      <c r="AK91" t="s">
        <v>7685</v>
      </c>
      <c r="AM91" t="s">
        <v>7688</v>
      </c>
      <c r="AN91">
        <f>IEEE45637[[#This Row],[End Page]]-IEEE45637[[#This Row],[Start Page]]</f>
        <v>4</v>
      </c>
      <c r="AP91" s="17"/>
    </row>
    <row r="92" spans="1:42" x14ac:dyDescent="0.3">
      <c r="A92" s="4">
        <v>104</v>
      </c>
      <c r="B92" s="5" t="s">
        <v>43</v>
      </c>
      <c r="C92" t="s">
        <v>1281</v>
      </c>
      <c r="D92" t="s">
        <v>1282</v>
      </c>
      <c r="E92" t="s">
        <v>1283</v>
      </c>
      <c r="F92" t="s">
        <v>1284</v>
      </c>
      <c r="G92" s="1">
        <v>44581</v>
      </c>
      <c r="H92">
        <v>2021</v>
      </c>
      <c r="I92" t="s">
        <v>2830</v>
      </c>
      <c r="K92">
        <v>1353</v>
      </c>
      <c r="L92" t="s">
        <v>2923</v>
      </c>
      <c r="M92" t="s">
        <v>1285</v>
      </c>
      <c r="N92" t="s">
        <v>1286</v>
      </c>
      <c r="O92" t="s">
        <v>1287</v>
      </c>
      <c r="P92" t="s">
        <v>1288</v>
      </c>
      <c r="Q92" t="s">
        <v>2830</v>
      </c>
      <c r="R92" t="s">
        <v>1289</v>
      </c>
      <c r="S92" t="s">
        <v>1290</v>
      </c>
      <c r="T92" t="s">
        <v>1291</v>
      </c>
      <c r="U92" t="s">
        <v>1292</v>
      </c>
      <c r="V92" t="s">
        <v>1293</v>
      </c>
      <c r="W92" t="s">
        <v>2830</v>
      </c>
      <c r="Z92">
        <v>18</v>
      </c>
      <c r="AA92" t="s">
        <v>43</v>
      </c>
      <c r="AB92" s="1">
        <v>44581</v>
      </c>
      <c r="AC92" t="s">
        <v>2830</v>
      </c>
      <c r="AD92" t="s">
        <v>2830</v>
      </c>
      <c r="AE92" t="s">
        <v>43</v>
      </c>
      <c r="AF92" t="s">
        <v>57</v>
      </c>
      <c r="AH92" s="20" t="s">
        <v>7687</v>
      </c>
      <c r="AK92" t="s">
        <v>7685</v>
      </c>
      <c r="AM92" t="s">
        <v>7688</v>
      </c>
      <c r="AN92">
        <f>IEEE45637[[#This Row],[End Page]]-IEEE45637[[#This Row],[Start Page]]</f>
        <v>4</v>
      </c>
      <c r="AP92" s="20"/>
    </row>
    <row r="93" spans="1:42" x14ac:dyDescent="0.3">
      <c r="A93" s="3">
        <v>105</v>
      </c>
      <c r="B93" s="3" t="s">
        <v>43</v>
      </c>
      <c r="C93" t="s">
        <v>1294</v>
      </c>
      <c r="D93" t="s">
        <v>1295</v>
      </c>
      <c r="E93" t="s">
        <v>1296</v>
      </c>
      <c r="F93" t="s">
        <v>1297</v>
      </c>
      <c r="G93" s="1">
        <v>41130</v>
      </c>
      <c r="H93">
        <v>2012</v>
      </c>
      <c r="I93" t="s">
        <v>2830</v>
      </c>
      <c r="K93">
        <v>1</v>
      </c>
      <c r="L93" t="s">
        <v>2924</v>
      </c>
      <c r="M93" t="s">
        <v>1298</v>
      </c>
      <c r="N93" t="s">
        <v>1299</v>
      </c>
      <c r="O93" t="s">
        <v>1300</v>
      </c>
      <c r="P93" t="s">
        <v>1301</v>
      </c>
      <c r="Q93" t="s">
        <v>2830</v>
      </c>
      <c r="R93" t="s">
        <v>1302</v>
      </c>
      <c r="S93" t="s">
        <v>2830</v>
      </c>
      <c r="T93" t="s">
        <v>1303</v>
      </c>
      <c r="U93" t="s">
        <v>1304</v>
      </c>
      <c r="V93" t="s">
        <v>1305</v>
      </c>
      <c r="W93" t="s">
        <v>2830</v>
      </c>
      <c r="X93">
        <v>7</v>
      </c>
      <c r="Z93">
        <v>31</v>
      </c>
      <c r="AA93" t="s">
        <v>43</v>
      </c>
      <c r="AB93" s="1">
        <v>41130</v>
      </c>
      <c r="AC93" t="s">
        <v>2830</v>
      </c>
      <c r="AD93" t="s">
        <v>2830</v>
      </c>
      <c r="AE93" t="s">
        <v>43</v>
      </c>
      <c r="AF93" t="s">
        <v>57</v>
      </c>
      <c r="AH93" s="20" t="s">
        <v>7687</v>
      </c>
      <c r="AK93" t="s">
        <v>7685</v>
      </c>
      <c r="AM93" t="s">
        <v>7688</v>
      </c>
      <c r="AN93">
        <f>IEEE45637[[#This Row],[End Page]]-IEEE45637[[#This Row],[Start Page]]</f>
        <v>11</v>
      </c>
      <c r="AP93" s="20"/>
    </row>
    <row r="94" spans="1:42" x14ac:dyDescent="0.3">
      <c r="A94" s="4">
        <v>106</v>
      </c>
      <c r="B94" s="5" t="s">
        <v>43</v>
      </c>
      <c r="C94" t="s">
        <v>1306</v>
      </c>
      <c r="D94" t="s">
        <v>1307</v>
      </c>
      <c r="E94" t="s">
        <v>1308</v>
      </c>
      <c r="F94" t="s">
        <v>1309</v>
      </c>
      <c r="G94" s="1">
        <v>43489</v>
      </c>
      <c r="H94">
        <v>2018</v>
      </c>
      <c r="I94" t="s">
        <v>2830</v>
      </c>
      <c r="K94">
        <v>982</v>
      </c>
      <c r="L94" t="s">
        <v>2925</v>
      </c>
      <c r="M94" t="s">
        <v>1310</v>
      </c>
      <c r="N94" t="s">
        <v>2830</v>
      </c>
      <c r="O94" t="s">
        <v>1311</v>
      </c>
      <c r="P94" t="s">
        <v>1312</v>
      </c>
      <c r="Q94" t="s">
        <v>2830</v>
      </c>
      <c r="R94" t="s">
        <v>1313</v>
      </c>
      <c r="S94" t="s">
        <v>1314</v>
      </c>
      <c r="T94" t="s">
        <v>1315</v>
      </c>
      <c r="U94" t="s">
        <v>1316</v>
      </c>
      <c r="V94" t="s">
        <v>1317</v>
      </c>
      <c r="W94" t="s">
        <v>2830</v>
      </c>
      <c r="X94">
        <v>6</v>
      </c>
      <c r="Z94">
        <v>33</v>
      </c>
      <c r="AA94" t="s">
        <v>43</v>
      </c>
      <c r="AB94" s="1">
        <v>43489</v>
      </c>
      <c r="AC94" t="s">
        <v>2830</v>
      </c>
      <c r="AD94" t="s">
        <v>2830</v>
      </c>
      <c r="AE94" t="s">
        <v>43</v>
      </c>
      <c r="AF94" t="s">
        <v>57</v>
      </c>
      <c r="AH94" s="20" t="s">
        <v>7687</v>
      </c>
      <c r="AI94" s="20" t="s">
        <v>7687</v>
      </c>
      <c r="AK94" t="s">
        <v>7685</v>
      </c>
      <c r="AM94" t="s">
        <v>7688</v>
      </c>
      <c r="AN94">
        <f>IEEE45637[[#This Row],[End Page]]-IEEE45637[[#This Row],[Start Page]]</f>
        <v>10</v>
      </c>
      <c r="AP94" s="20"/>
    </row>
    <row r="95" spans="1:42" x14ac:dyDescent="0.3">
      <c r="A95" s="3">
        <v>109</v>
      </c>
      <c r="B95" s="3" t="s">
        <v>43</v>
      </c>
      <c r="C95" t="s">
        <v>1342</v>
      </c>
      <c r="D95" t="s">
        <v>1343</v>
      </c>
      <c r="E95" t="s">
        <v>1344</v>
      </c>
      <c r="F95" t="s">
        <v>1345</v>
      </c>
      <c r="G95" s="1">
        <v>42929</v>
      </c>
      <c r="H95">
        <v>2017</v>
      </c>
      <c r="I95" t="s">
        <v>2830</v>
      </c>
      <c r="K95">
        <v>472</v>
      </c>
      <c r="L95" t="s">
        <v>2927</v>
      </c>
      <c r="M95" t="s">
        <v>1346</v>
      </c>
      <c r="N95" t="s">
        <v>2830</v>
      </c>
      <c r="O95" t="s">
        <v>1347</v>
      </c>
      <c r="P95" t="s">
        <v>1348</v>
      </c>
      <c r="Q95" t="s">
        <v>2830</v>
      </c>
      <c r="R95" t="s">
        <v>1349</v>
      </c>
      <c r="S95" t="s">
        <v>2830</v>
      </c>
      <c r="T95" t="s">
        <v>1350</v>
      </c>
      <c r="U95" t="s">
        <v>1351</v>
      </c>
      <c r="V95" t="s">
        <v>1352</v>
      </c>
      <c r="W95" t="s">
        <v>2830</v>
      </c>
      <c r="X95">
        <v>1</v>
      </c>
      <c r="Z95">
        <v>27</v>
      </c>
      <c r="AA95" t="s">
        <v>2830</v>
      </c>
      <c r="AB95" s="1">
        <v>42929</v>
      </c>
      <c r="AC95" t="s">
        <v>2830</v>
      </c>
      <c r="AD95" t="s">
        <v>2830</v>
      </c>
      <c r="AE95" t="s">
        <v>43</v>
      </c>
      <c r="AF95" t="s">
        <v>57</v>
      </c>
      <c r="AH95" s="20" t="s">
        <v>7687</v>
      </c>
      <c r="AI95" s="20" t="s">
        <v>7687</v>
      </c>
      <c r="AK95" t="s">
        <v>7685</v>
      </c>
      <c r="AM95" t="s">
        <v>7688</v>
      </c>
      <c r="AN95">
        <f>IEEE45637[[#This Row],[End Page]]-IEEE45637[[#This Row],[Start Page]]</f>
        <v>5</v>
      </c>
      <c r="AP95" s="20"/>
    </row>
    <row r="96" spans="1:42" x14ac:dyDescent="0.3">
      <c r="A96" s="4">
        <v>110</v>
      </c>
      <c r="B96" s="5" t="s">
        <v>43</v>
      </c>
      <c r="C96" t="s">
        <v>1353</v>
      </c>
      <c r="D96" t="s">
        <v>1354</v>
      </c>
      <c r="E96" t="s">
        <v>1355</v>
      </c>
      <c r="F96" t="s">
        <v>146</v>
      </c>
      <c r="G96" s="1">
        <v>43529</v>
      </c>
      <c r="H96">
        <v>2019</v>
      </c>
      <c r="I96" t="s">
        <v>2887</v>
      </c>
      <c r="K96">
        <v>24788</v>
      </c>
      <c r="L96" t="s">
        <v>2928</v>
      </c>
      <c r="M96" t="s">
        <v>1356</v>
      </c>
      <c r="N96" t="s">
        <v>148</v>
      </c>
      <c r="O96" t="s">
        <v>2830</v>
      </c>
      <c r="P96" t="s">
        <v>1357</v>
      </c>
      <c r="Q96" t="s">
        <v>1358</v>
      </c>
      <c r="R96" t="s">
        <v>1359</v>
      </c>
      <c r="S96" t="s">
        <v>1360</v>
      </c>
      <c r="T96" t="s">
        <v>1361</v>
      </c>
      <c r="U96" t="s">
        <v>1362</v>
      </c>
      <c r="V96" t="s">
        <v>1363</v>
      </c>
      <c r="W96" t="s">
        <v>2830</v>
      </c>
      <c r="X96">
        <v>36</v>
      </c>
      <c r="Z96">
        <v>36</v>
      </c>
      <c r="AA96" t="s">
        <v>647</v>
      </c>
      <c r="AB96" s="1">
        <v>43496</v>
      </c>
      <c r="AC96" t="s">
        <v>2830</v>
      </c>
      <c r="AD96" t="s">
        <v>2830</v>
      </c>
      <c r="AE96" t="s">
        <v>43</v>
      </c>
      <c r="AF96" t="s">
        <v>44</v>
      </c>
      <c r="AH96" s="20" t="s">
        <v>7687</v>
      </c>
      <c r="AI96" s="20" t="s">
        <v>7687</v>
      </c>
      <c r="AK96" t="s">
        <v>7685</v>
      </c>
      <c r="AM96" t="s">
        <v>7688</v>
      </c>
      <c r="AN96">
        <f>IEEE45637[[#This Row],[End Page]]-IEEE45637[[#This Row],[Start Page]]</f>
        <v>17</v>
      </c>
      <c r="AP96" s="20"/>
    </row>
    <row r="97" spans="1:42" x14ac:dyDescent="0.3">
      <c r="A97" s="3">
        <v>111</v>
      </c>
      <c r="B97" s="3" t="s">
        <v>43</v>
      </c>
      <c r="C97" t="s">
        <v>1364</v>
      </c>
      <c r="D97" t="s">
        <v>1365</v>
      </c>
      <c r="E97" t="s">
        <v>1366</v>
      </c>
      <c r="F97" t="s">
        <v>1367</v>
      </c>
      <c r="G97" s="1">
        <v>41610</v>
      </c>
      <c r="H97">
        <v>2013</v>
      </c>
      <c r="I97" t="s">
        <v>2830</v>
      </c>
      <c r="K97">
        <v>536</v>
      </c>
      <c r="L97" t="s">
        <v>2929</v>
      </c>
      <c r="M97" t="s">
        <v>1368</v>
      </c>
      <c r="N97" t="s">
        <v>1369</v>
      </c>
      <c r="O97" t="s">
        <v>1370</v>
      </c>
      <c r="P97" t="s">
        <v>1371</v>
      </c>
      <c r="Q97" t="s">
        <v>2830</v>
      </c>
      <c r="R97" t="s">
        <v>1372</v>
      </c>
      <c r="S97" t="s">
        <v>1373</v>
      </c>
      <c r="T97" t="s">
        <v>1374</v>
      </c>
      <c r="U97" t="s">
        <v>1375</v>
      </c>
      <c r="V97" t="s">
        <v>1376</v>
      </c>
      <c r="W97" t="s">
        <v>2830</v>
      </c>
      <c r="X97">
        <v>1</v>
      </c>
      <c r="Z97">
        <v>12</v>
      </c>
      <c r="AA97" t="s">
        <v>43</v>
      </c>
      <c r="AB97" s="1">
        <v>41610</v>
      </c>
      <c r="AC97" t="s">
        <v>2830</v>
      </c>
      <c r="AD97" t="s">
        <v>2830</v>
      </c>
      <c r="AE97" t="s">
        <v>43</v>
      </c>
      <c r="AF97" t="s">
        <v>57</v>
      </c>
      <c r="AK97" t="s">
        <v>7685</v>
      </c>
      <c r="AM97" t="s">
        <v>7688</v>
      </c>
      <c r="AN97">
        <f>IEEE45637[[#This Row],[End Page]]-IEEE45637[[#This Row],[Start Page]]</f>
        <v>3</v>
      </c>
      <c r="AO97" s="17" t="s">
        <v>7686</v>
      </c>
      <c r="AP97" s="17"/>
    </row>
    <row r="98" spans="1:42" x14ac:dyDescent="0.3">
      <c r="A98" s="4">
        <v>112</v>
      </c>
      <c r="B98" s="5" t="s">
        <v>43</v>
      </c>
      <c r="C98" t="s">
        <v>1377</v>
      </c>
      <c r="D98" t="s">
        <v>1378</v>
      </c>
      <c r="E98" t="s">
        <v>1379</v>
      </c>
      <c r="F98" t="s">
        <v>1380</v>
      </c>
      <c r="G98" s="1">
        <v>41487</v>
      </c>
      <c r="H98">
        <v>2013</v>
      </c>
      <c r="I98" t="s">
        <v>2830</v>
      </c>
      <c r="K98">
        <v>962</v>
      </c>
      <c r="L98" t="s">
        <v>2930</v>
      </c>
      <c r="M98" t="s">
        <v>1381</v>
      </c>
      <c r="N98" t="s">
        <v>1107</v>
      </c>
      <c r="O98" t="s">
        <v>1382</v>
      </c>
      <c r="P98" t="s">
        <v>2830</v>
      </c>
      <c r="Q98" t="s">
        <v>2830</v>
      </c>
      <c r="R98" t="s">
        <v>1383</v>
      </c>
      <c r="S98" t="s">
        <v>1384</v>
      </c>
      <c r="T98" t="s">
        <v>1385</v>
      </c>
      <c r="U98" t="s">
        <v>1386</v>
      </c>
      <c r="V98" t="s">
        <v>1387</v>
      </c>
      <c r="W98" t="s">
        <v>2830</v>
      </c>
      <c r="X98">
        <v>3</v>
      </c>
      <c r="Z98">
        <v>27</v>
      </c>
      <c r="AA98" t="s">
        <v>2830</v>
      </c>
      <c r="AB98" s="1">
        <v>41487</v>
      </c>
      <c r="AC98" t="s">
        <v>2830</v>
      </c>
      <c r="AD98" t="s">
        <v>2830</v>
      </c>
      <c r="AE98" t="s">
        <v>43</v>
      </c>
      <c r="AF98" t="s">
        <v>57</v>
      </c>
      <c r="AH98" s="20" t="s">
        <v>7687</v>
      </c>
      <c r="AI98" t="s">
        <v>7686</v>
      </c>
      <c r="AK98" t="s">
        <v>7685</v>
      </c>
      <c r="AM98" t="s">
        <v>7688</v>
      </c>
      <c r="AN98">
        <f>IEEE45637[[#This Row],[End Page]]-IEEE45637[[#This Row],[Start Page]]</f>
        <v>6</v>
      </c>
      <c r="AP98" s="17"/>
    </row>
    <row r="99" spans="1:42" x14ac:dyDescent="0.3">
      <c r="A99" s="3">
        <v>113</v>
      </c>
      <c r="B99" s="3" t="s">
        <v>43</v>
      </c>
      <c r="C99" t="s">
        <v>1388</v>
      </c>
      <c r="D99" t="s">
        <v>1389</v>
      </c>
      <c r="E99" t="s">
        <v>1390</v>
      </c>
      <c r="F99" t="s">
        <v>1391</v>
      </c>
      <c r="G99" s="1">
        <v>42775</v>
      </c>
      <c r="H99">
        <v>2016</v>
      </c>
      <c r="I99" t="s">
        <v>2830</v>
      </c>
      <c r="K99">
        <v>1867</v>
      </c>
      <c r="L99" t="s">
        <v>2931</v>
      </c>
      <c r="M99" t="s">
        <v>1392</v>
      </c>
      <c r="N99" t="s">
        <v>174</v>
      </c>
      <c r="O99" t="s">
        <v>1393</v>
      </c>
      <c r="P99" t="s">
        <v>1394</v>
      </c>
      <c r="Q99" t="s">
        <v>2830</v>
      </c>
      <c r="R99" t="s">
        <v>1395</v>
      </c>
      <c r="S99" t="s">
        <v>1396</v>
      </c>
      <c r="T99" t="s">
        <v>1397</v>
      </c>
      <c r="U99" t="s">
        <v>1398</v>
      </c>
      <c r="V99" t="s">
        <v>1399</v>
      </c>
      <c r="W99" t="s">
        <v>2830</v>
      </c>
      <c r="X99">
        <v>1</v>
      </c>
      <c r="Z99">
        <v>19</v>
      </c>
      <c r="AA99" t="s">
        <v>43</v>
      </c>
      <c r="AB99" s="1">
        <v>42775</v>
      </c>
      <c r="AC99" t="s">
        <v>2830</v>
      </c>
      <c r="AD99" t="s">
        <v>2830</v>
      </c>
      <c r="AE99" t="s">
        <v>43</v>
      </c>
      <c r="AF99" t="s">
        <v>57</v>
      </c>
      <c r="AH99" s="20" t="s">
        <v>7687</v>
      </c>
      <c r="AI99" s="20" t="s">
        <v>7687</v>
      </c>
      <c r="AK99" t="s">
        <v>7685</v>
      </c>
      <c r="AM99" t="s">
        <v>7688</v>
      </c>
      <c r="AN99">
        <f>IEEE45637[[#This Row],[End Page]]-IEEE45637[[#This Row],[Start Page]]</f>
        <v>7</v>
      </c>
      <c r="AP99" s="20"/>
    </row>
    <row r="100" spans="1:42" x14ac:dyDescent="0.3">
      <c r="A100" s="4">
        <v>114</v>
      </c>
      <c r="B100" s="5" t="s">
        <v>43</v>
      </c>
      <c r="C100" t="s">
        <v>1400</v>
      </c>
      <c r="D100" t="s">
        <v>1401</v>
      </c>
      <c r="E100" t="s">
        <v>1402</v>
      </c>
      <c r="F100" t="s">
        <v>1403</v>
      </c>
      <c r="G100" s="1">
        <v>44924</v>
      </c>
      <c r="H100">
        <v>2022</v>
      </c>
      <c r="I100" t="s">
        <v>2830</v>
      </c>
      <c r="K100">
        <v>271</v>
      </c>
      <c r="L100" t="s">
        <v>2932</v>
      </c>
      <c r="M100" t="s">
        <v>1404</v>
      </c>
      <c r="N100" t="s">
        <v>2830</v>
      </c>
      <c r="O100" t="s">
        <v>1405</v>
      </c>
      <c r="P100" t="s">
        <v>1406</v>
      </c>
      <c r="Q100" t="s">
        <v>2830</v>
      </c>
      <c r="R100" t="s">
        <v>1407</v>
      </c>
      <c r="S100" t="s">
        <v>1408</v>
      </c>
      <c r="T100" t="s">
        <v>1409</v>
      </c>
      <c r="U100" t="s">
        <v>2830</v>
      </c>
      <c r="V100" t="s">
        <v>2830</v>
      </c>
      <c r="W100" t="s">
        <v>2830</v>
      </c>
      <c r="Z100">
        <v>11</v>
      </c>
      <c r="AA100" t="s">
        <v>43</v>
      </c>
      <c r="AB100" s="1">
        <v>44924</v>
      </c>
      <c r="AC100" t="s">
        <v>2830</v>
      </c>
      <c r="AD100" t="s">
        <v>2830</v>
      </c>
      <c r="AE100" t="s">
        <v>43</v>
      </c>
      <c r="AF100" t="s">
        <v>57</v>
      </c>
      <c r="AK100" t="s">
        <v>7685</v>
      </c>
      <c r="AM100" t="s">
        <v>7688</v>
      </c>
      <c r="AN100">
        <f>IEEE45637[[#This Row],[End Page]]-IEEE45637[[#This Row],[Start Page]]</f>
        <v>3</v>
      </c>
      <c r="AO100" s="17" t="s">
        <v>7686</v>
      </c>
      <c r="AP100" s="17"/>
    </row>
    <row r="101" spans="1:42" x14ac:dyDescent="0.3">
      <c r="A101" s="3">
        <v>115</v>
      </c>
      <c r="B101" s="3" t="s">
        <v>43</v>
      </c>
      <c r="C101" t="s">
        <v>1410</v>
      </c>
      <c r="D101" t="s">
        <v>1411</v>
      </c>
      <c r="E101" t="s">
        <v>1412</v>
      </c>
      <c r="F101" t="s">
        <v>1413</v>
      </c>
      <c r="G101" s="1">
        <v>43706</v>
      </c>
      <c r="H101">
        <v>2019</v>
      </c>
      <c r="I101" t="s">
        <v>2830</v>
      </c>
      <c r="K101">
        <v>224</v>
      </c>
      <c r="L101" t="s">
        <v>2933</v>
      </c>
      <c r="M101" t="s">
        <v>1414</v>
      </c>
      <c r="N101" t="s">
        <v>2830</v>
      </c>
      <c r="O101" t="s">
        <v>1415</v>
      </c>
      <c r="P101" t="s">
        <v>1416</v>
      </c>
      <c r="Q101" t="s">
        <v>2830</v>
      </c>
      <c r="R101" t="s">
        <v>1417</v>
      </c>
      <c r="S101" t="s">
        <v>1418</v>
      </c>
      <c r="T101" t="s">
        <v>1419</v>
      </c>
      <c r="U101" t="s">
        <v>1420</v>
      </c>
      <c r="V101" t="s">
        <v>1421</v>
      </c>
      <c r="W101" t="s">
        <v>2830</v>
      </c>
      <c r="X101">
        <v>4</v>
      </c>
      <c r="Z101">
        <v>14</v>
      </c>
      <c r="AA101" t="s">
        <v>43</v>
      </c>
      <c r="AB101" s="1">
        <v>43706</v>
      </c>
      <c r="AC101" t="s">
        <v>2830</v>
      </c>
      <c r="AD101" t="s">
        <v>2830</v>
      </c>
      <c r="AE101" t="s">
        <v>43</v>
      </c>
      <c r="AF101" t="s">
        <v>57</v>
      </c>
      <c r="AH101" t="s">
        <v>7686</v>
      </c>
      <c r="AK101" t="s">
        <v>7685</v>
      </c>
      <c r="AM101" t="s">
        <v>7688</v>
      </c>
      <c r="AN101">
        <f>IEEE45637[[#This Row],[End Page]]-IEEE45637[[#This Row],[Start Page]]</f>
        <v>4</v>
      </c>
      <c r="AP101" s="17"/>
    </row>
    <row r="102" spans="1:42" x14ac:dyDescent="0.3">
      <c r="A102" s="4">
        <v>116</v>
      </c>
      <c r="B102" s="5" t="s">
        <v>43</v>
      </c>
      <c r="C102" t="s">
        <v>1422</v>
      </c>
      <c r="D102" t="s">
        <v>1423</v>
      </c>
      <c r="E102" t="s">
        <v>1424</v>
      </c>
      <c r="F102" t="s">
        <v>1425</v>
      </c>
      <c r="G102" s="1">
        <v>43637</v>
      </c>
      <c r="H102">
        <v>2019</v>
      </c>
      <c r="I102" t="s">
        <v>2830</v>
      </c>
      <c r="K102">
        <v>1</v>
      </c>
      <c r="L102" t="s">
        <v>2868</v>
      </c>
      <c r="M102" t="s">
        <v>1426</v>
      </c>
      <c r="N102" t="s">
        <v>2830</v>
      </c>
      <c r="O102" t="s">
        <v>1427</v>
      </c>
      <c r="P102" t="s">
        <v>1428</v>
      </c>
      <c r="Q102" t="s">
        <v>2830</v>
      </c>
      <c r="R102" t="s">
        <v>1429</v>
      </c>
      <c r="S102" t="s">
        <v>1430</v>
      </c>
      <c r="T102" t="s">
        <v>1431</v>
      </c>
      <c r="U102" t="s">
        <v>1432</v>
      </c>
      <c r="V102" t="s">
        <v>1433</v>
      </c>
      <c r="W102" t="s">
        <v>2830</v>
      </c>
      <c r="X102">
        <v>10</v>
      </c>
      <c r="Z102">
        <v>17</v>
      </c>
      <c r="AA102" t="s">
        <v>43</v>
      </c>
      <c r="AB102" s="1">
        <v>43637</v>
      </c>
      <c r="AC102" t="s">
        <v>2830</v>
      </c>
      <c r="AD102" t="s">
        <v>2830</v>
      </c>
      <c r="AE102" t="s">
        <v>43</v>
      </c>
      <c r="AF102" t="s">
        <v>57</v>
      </c>
      <c r="AK102" t="s">
        <v>7685</v>
      </c>
      <c r="AM102" t="s">
        <v>7688</v>
      </c>
      <c r="AN102">
        <f>IEEE45637[[#This Row],[End Page]]-IEEE45637[[#This Row],[Start Page]]</f>
        <v>3</v>
      </c>
      <c r="AO102" s="17" t="s">
        <v>7686</v>
      </c>
      <c r="AP102" s="17"/>
    </row>
    <row r="103" spans="1:42" x14ac:dyDescent="0.3">
      <c r="A103" s="3">
        <v>117</v>
      </c>
      <c r="B103" s="3" t="s">
        <v>43</v>
      </c>
      <c r="C103" t="s">
        <v>1434</v>
      </c>
      <c r="D103" t="s">
        <v>1435</v>
      </c>
      <c r="E103" t="s">
        <v>1436</v>
      </c>
      <c r="F103" t="s">
        <v>146</v>
      </c>
      <c r="G103" s="1">
        <v>44404</v>
      </c>
      <c r="H103">
        <v>2021</v>
      </c>
      <c r="I103" t="s">
        <v>2839</v>
      </c>
      <c r="K103">
        <v>103141</v>
      </c>
      <c r="L103" t="s">
        <v>2934</v>
      </c>
      <c r="M103" t="s">
        <v>1437</v>
      </c>
      <c r="N103" t="s">
        <v>148</v>
      </c>
      <c r="O103" t="s">
        <v>2830</v>
      </c>
      <c r="P103" t="s">
        <v>1438</v>
      </c>
      <c r="Q103" t="s">
        <v>1439</v>
      </c>
      <c r="R103" t="s">
        <v>1440</v>
      </c>
      <c r="S103" t="s">
        <v>1441</v>
      </c>
      <c r="T103" t="s">
        <v>1442</v>
      </c>
      <c r="U103" t="s">
        <v>1443</v>
      </c>
      <c r="V103" t="s">
        <v>1444</v>
      </c>
      <c r="W103" t="s">
        <v>2830</v>
      </c>
      <c r="X103">
        <v>2</v>
      </c>
      <c r="Z103">
        <v>43</v>
      </c>
      <c r="AA103" t="s">
        <v>156</v>
      </c>
      <c r="AB103" s="1">
        <v>44396</v>
      </c>
      <c r="AC103" t="s">
        <v>2830</v>
      </c>
      <c r="AD103" t="s">
        <v>2830</v>
      </c>
      <c r="AE103" t="s">
        <v>43</v>
      </c>
      <c r="AF103" t="s">
        <v>44</v>
      </c>
      <c r="AH103" t="s">
        <v>7686</v>
      </c>
      <c r="AK103" t="s">
        <v>7685</v>
      </c>
      <c r="AM103" t="s">
        <v>7688</v>
      </c>
      <c r="AN103">
        <f>IEEE45637[[#This Row],[End Page]]-IEEE45637[[#This Row],[Start Page]]</f>
        <v>11</v>
      </c>
      <c r="AP103" s="17"/>
    </row>
    <row r="104" spans="1:42" x14ac:dyDescent="0.3">
      <c r="A104" s="4">
        <v>118</v>
      </c>
      <c r="B104" s="5" t="s">
        <v>43</v>
      </c>
      <c r="C104" t="s">
        <v>1445</v>
      </c>
      <c r="D104" t="s">
        <v>1446</v>
      </c>
      <c r="E104" t="s">
        <v>1447</v>
      </c>
      <c r="F104" t="s">
        <v>317</v>
      </c>
      <c r="G104" s="1">
        <v>44287</v>
      </c>
      <c r="H104">
        <v>2021</v>
      </c>
      <c r="I104" t="s">
        <v>2856</v>
      </c>
      <c r="K104">
        <v>1</v>
      </c>
      <c r="L104" t="s">
        <v>2839</v>
      </c>
      <c r="M104" t="s">
        <v>1448</v>
      </c>
      <c r="N104" t="s">
        <v>319</v>
      </c>
      <c r="O104" t="s">
        <v>2830</v>
      </c>
      <c r="P104" t="s">
        <v>1449</v>
      </c>
      <c r="Q104" t="s">
        <v>1450</v>
      </c>
      <c r="R104" t="s">
        <v>1451</v>
      </c>
      <c r="S104" t="s">
        <v>1452</v>
      </c>
      <c r="T104" t="s">
        <v>1453</v>
      </c>
      <c r="U104" t="s">
        <v>1454</v>
      </c>
      <c r="V104" t="s">
        <v>1455</v>
      </c>
      <c r="W104" t="s">
        <v>2830</v>
      </c>
      <c r="X104">
        <v>6</v>
      </c>
      <c r="Z104">
        <v>37</v>
      </c>
      <c r="AA104" t="s">
        <v>43</v>
      </c>
      <c r="AB104" s="1">
        <v>44278</v>
      </c>
      <c r="AC104" t="s">
        <v>2830</v>
      </c>
      <c r="AD104" t="s">
        <v>2830</v>
      </c>
      <c r="AE104" t="s">
        <v>43</v>
      </c>
      <c r="AF104" t="s">
        <v>44</v>
      </c>
      <c r="AH104" t="s">
        <v>7686</v>
      </c>
      <c r="AK104" t="s">
        <v>7685</v>
      </c>
      <c r="AM104" t="s">
        <v>7688</v>
      </c>
      <c r="AN104">
        <f>IEEE45637[[#This Row],[End Page]]-IEEE45637[[#This Row],[Start Page]]</f>
        <v>8</v>
      </c>
      <c r="AP104" s="17"/>
    </row>
    <row r="105" spans="1:42" x14ac:dyDescent="0.3">
      <c r="A105" s="3">
        <v>119</v>
      </c>
      <c r="B105" s="3" t="s">
        <v>43</v>
      </c>
      <c r="C105" t="s">
        <v>1456</v>
      </c>
      <c r="D105" t="s">
        <v>1457</v>
      </c>
      <c r="E105" t="s">
        <v>1458</v>
      </c>
      <c r="F105" t="s">
        <v>1459</v>
      </c>
      <c r="G105" s="1">
        <v>44385</v>
      </c>
      <c r="H105">
        <v>2021</v>
      </c>
      <c r="I105" t="s">
        <v>2830</v>
      </c>
      <c r="K105">
        <v>11</v>
      </c>
      <c r="L105" t="s">
        <v>2845</v>
      </c>
      <c r="M105" t="s">
        <v>1460</v>
      </c>
      <c r="N105" t="s">
        <v>2830</v>
      </c>
      <c r="O105" t="s">
        <v>1461</v>
      </c>
      <c r="P105" t="s">
        <v>1462</v>
      </c>
      <c r="Q105" t="s">
        <v>2830</v>
      </c>
      <c r="R105" t="s">
        <v>1463</v>
      </c>
      <c r="S105" t="s">
        <v>1464</v>
      </c>
      <c r="T105" t="s">
        <v>1465</v>
      </c>
      <c r="U105" t="s">
        <v>1466</v>
      </c>
      <c r="V105" t="s">
        <v>1467</v>
      </c>
      <c r="W105" t="s">
        <v>2830</v>
      </c>
      <c r="Z105">
        <v>23</v>
      </c>
      <c r="AA105" t="s">
        <v>43</v>
      </c>
      <c r="AB105" s="1">
        <v>44385</v>
      </c>
      <c r="AC105" t="s">
        <v>2830</v>
      </c>
      <c r="AD105" t="s">
        <v>2830</v>
      </c>
      <c r="AE105" t="s">
        <v>43</v>
      </c>
      <c r="AF105" t="s">
        <v>57</v>
      </c>
      <c r="AH105" s="20" t="s">
        <v>7687</v>
      </c>
      <c r="AI105" t="s">
        <v>7686</v>
      </c>
      <c r="AK105" t="s">
        <v>7685</v>
      </c>
      <c r="AM105" t="s">
        <v>7688</v>
      </c>
      <c r="AN105">
        <f>IEEE45637[[#This Row],[End Page]]-IEEE45637[[#This Row],[Start Page]]</f>
        <v>7</v>
      </c>
      <c r="AP105" s="17"/>
    </row>
    <row r="106" spans="1:42" x14ac:dyDescent="0.3">
      <c r="A106" s="4">
        <v>120</v>
      </c>
      <c r="B106" s="5" t="s">
        <v>43</v>
      </c>
      <c r="C106" t="s">
        <v>1468</v>
      </c>
      <c r="D106" t="s">
        <v>1469</v>
      </c>
      <c r="E106" t="s">
        <v>1470</v>
      </c>
      <c r="F106" t="s">
        <v>1471</v>
      </c>
      <c r="G106" s="1">
        <v>43881</v>
      </c>
      <c r="H106">
        <v>2019</v>
      </c>
      <c r="I106" t="s">
        <v>2830</v>
      </c>
      <c r="K106">
        <v>1115</v>
      </c>
      <c r="L106" t="s">
        <v>2935</v>
      </c>
      <c r="M106" t="s">
        <v>1472</v>
      </c>
      <c r="N106" t="s">
        <v>2830</v>
      </c>
      <c r="O106" t="s">
        <v>1473</v>
      </c>
      <c r="P106" t="s">
        <v>1474</v>
      </c>
      <c r="Q106" t="s">
        <v>2830</v>
      </c>
      <c r="R106" t="s">
        <v>1475</v>
      </c>
      <c r="S106" t="s">
        <v>1476</v>
      </c>
      <c r="T106" t="s">
        <v>1477</v>
      </c>
      <c r="U106" t="s">
        <v>1478</v>
      </c>
      <c r="V106" t="s">
        <v>1479</v>
      </c>
      <c r="W106" t="s">
        <v>2830</v>
      </c>
      <c r="Z106">
        <v>14</v>
      </c>
      <c r="AA106" t="s">
        <v>43</v>
      </c>
      <c r="AB106" s="1">
        <v>43881</v>
      </c>
      <c r="AC106" t="s">
        <v>2830</v>
      </c>
      <c r="AD106" t="s">
        <v>2830</v>
      </c>
      <c r="AE106" t="s">
        <v>43</v>
      </c>
      <c r="AF106" t="s">
        <v>57</v>
      </c>
      <c r="AK106" t="s">
        <v>7685</v>
      </c>
      <c r="AM106" t="s">
        <v>7688</v>
      </c>
      <c r="AN106">
        <f>IEEE45637[[#This Row],[End Page]]-IEEE45637[[#This Row],[Start Page]]</f>
        <v>3</v>
      </c>
      <c r="AO106" s="17" t="s">
        <v>7686</v>
      </c>
      <c r="AP106" s="17"/>
    </row>
    <row r="107" spans="1:42" x14ac:dyDescent="0.3">
      <c r="A107" s="3">
        <v>121</v>
      </c>
      <c r="B107" s="3" t="s">
        <v>43</v>
      </c>
      <c r="C107" t="s">
        <v>1480</v>
      </c>
      <c r="D107" t="s">
        <v>1481</v>
      </c>
      <c r="E107" t="s">
        <v>1482</v>
      </c>
      <c r="F107" t="s">
        <v>1483</v>
      </c>
      <c r="G107" s="1">
        <v>44791</v>
      </c>
      <c r="H107">
        <v>2022</v>
      </c>
      <c r="I107" t="s">
        <v>2830</v>
      </c>
      <c r="K107">
        <v>1</v>
      </c>
      <c r="L107" t="s">
        <v>2833</v>
      </c>
      <c r="M107" t="s">
        <v>1484</v>
      </c>
      <c r="N107" t="s">
        <v>1485</v>
      </c>
      <c r="O107" t="s">
        <v>1486</v>
      </c>
      <c r="P107" t="s">
        <v>1487</v>
      </c>
      <c r="Q107" t="s">
        <v>2830</v>
      </c>
      <c r="R107" t="s">
        <v>1488</v>
      </c>
      <c r="S107" t="s">
        <v>1489</v>
      </c>
      <c r="T107" t="s">
        <v>1490</v>
      </c>
      <c r="U107" t="s">
        <v>1491</v>
      </c>
      <c r="V107" t="s">
        <v>1492</v>
      </c>
      <c r="W107" t="s">
        <v>2830</v>
      </c>
      <c r="Z107">
        <v>17</v>
      </c>
      <c r="AA107" t="s">
        <v>43</v>
      </c>
      <c r="AB107" s="1">
        <v>44791</v>
      </c>
      <c r="AC107" t="s">
        <v>2830</v>
      </c>
      <c r="AD107" t="s">
        <v>2830</v>
      </c>
      <c r="AE107" t="s">
        <v>43</v>
      </c>
      <c r="AF107" t="s">
        <v>57</v>
      </c>
      <c r="AH107" t="s">
        <v>7686</v>
      </c>
      <c r="AK107" t="s">
        <v>7685</v>
      </c>
      <c r="AM107" t="s">
        <v>7688</v>
      </c>
      <c r="AN107">
        <f>IEEE45637[[#This Row],[End Page]]-IEEE45637[[#This Row],[Start Page]]</f>
        <v>5</v>
      </c>
      <c r="AP107" s="17"/>
    </row>
    <row r="108" spans="1:42" x14ac:dyDescent="0.3">
      <c r="A108" s="4">
        <v>122</v>
      </c>
      <c r="B108" s="5" t="s">
        <v>43</v>
      </c>
      <c r="C108" t="s">
        <v>1493</v>
      </c>
      <c r="D108" t="s">
        <v>1494</v>
      </c>
      <c r="E108" t="s">
        <v>1495</v>
      </c>
      <c r="F108" t="s">
        <v>1496</v>
      </c>
      <c r="G108" s="1">
        <v>44630</v>
      </c>
      <c r="H108">
        <v>2021</v>
      </c>
      <c r="I108" t="s">
        <v>2830</v>
      </c>
      <c r="K108">
        <v>28</v>
      </c>
      <c r="L108" t="s">
        <v>2936</v>
      </c>
      <c r="M108" t="s">
        <v>1497</v>
      </c>
      <c r="N108" t="s">
        <v>1498</v>
      </c>
      <c r="O108" t="s">
        <v>1499</v>
      </c>
      <c r="P108" t="s">
        <v>1500</v>
      </c>
      <c r="Q108" t="s">
        <v>2830</v>
      </c>
      <c r="R108" t="s">
        <v>1501</v>
      </c>
      <c r="S108" t="s">
        <v>1502</v>
      </c>
      <c r="T108" t="s">
        <v>1503</v>
      </c>
      <c r="U108" t="s">
        <v>1504</v>
      </c>
      <c r="V108" t="s">
        <v>1505</v>
      </c>
      <c r="W108" t="s">
        <v>2830</v>
      </c>
      <c r="X108">
        <v>1</v>
      </c>
      <c r="Z108">
        <v>39</v>
      </c>
      <c r="AA108" t="s">
        <v>43</v>
      </c>
      <c r="AB108" s="1">
        <v>44630</v>
      </c>
      <c r="AC108" t="s">
        <v>2830</v>
      </c>
      <c r="AD108" t="s">
        <v>2830</v>
      </c>
      <c r="AE108" t="s">
        <v>43</v>
      </c>
      <c r="AF108" t="s">
        <v>57</v>
      </c>
      <c r="AH108" s="20" t="s">
        <v>7687</v>
      </c>
      <c r="AI108" s="20" t="s">
        <v>7687</v>
      </c>
      <c r="AK108" t="s">
        <v>7685</v>
      </c>
      <c r="AM108" t="s">
        <v>7688</v>
      </c>
      <c r="AN108">
        <f>IEEE45637[[#This Row],[End Page]]-IEEE45637[[#This Row],[Start Page]]</f>
        <v>11</v>
      </c>
      <c r="AP108" s="20"/>
    </row>
    <row r="109" spans="1:42" x14ac:dyDescent="0.3">
      <c r="A109" s="3">
        <v>123</v>
      </c>
      <c r="B109" s="3" t="s">
        <v>43</v>
      </c>
      <c r="C109" t="s">
        <v>1506</v>
      </c>
      <c r="D109" t="s">
        <v>1507</v>
      </c>
      <c r="E109" t="s">
        <v>1508</v>
      </c>
      <c r="F109" t="s">
        <v>1509</v>
      </c>
      <c r="G109" s="1">
        <v>44852</v>
      </c>
      <c r="H109">
        <v>2022</v>
      </c>
      <c r="I109" t="s">
        <v>2830</v>
      </c>
      <c r="K109">
        <v>1097</v>
      </c>
      <c r="L109" t="s">
        <v>2937</v>
      </c>
      <c r="M109" t="s">
        <v>1510</v>
      </c>
      <c r="N109" t="s">
        <v>1511</v>
      </c>
      <c r="O109" t="s">
        <v>1512</v>
      </c>
      <c r="P109" t="s">
        <v>1513</v>
      </c>
      <c r="Q109" t="s">
        <v>2830</v>
      </c>
      <c r="R109" t="s">
        <v>1514</v>
      </c>
      <c r="S109" t="s">
        <v>1515</v>
      </c>
      <c r="T109" t="s">
        <v>1516</v>
      </c>
      <c r="U109" t="s">
        <v>1517</v>
      </c>
      <c r="V109" t="s">
        <v>1518</v>
      </c>
      <c r="W109" t="s">
        <v>2830</v>
      </c>
      <c r="X109">
        <v>1</v>
      </c>
      <c r="Z109">
        <v>19</v>
      </c>
      <c r="AA109" t="s">
        <v>2830</v>
      </c>
      <c r="AB109" s="1">
        <v>44852</v>
      </c>
      <c r="AC109" t="s">
        <v>2830</v>
      </c>
      <c r="AD109" t="s">
        <v>2830</v>
      </c>
      <c r="AE109" t="s">
        <v>43</v>
      </c>
      <c r="AF109" t="s">
        <v>57</v>
      </c>
      <c r="AH109" t="s">
        <v>7686</v>
      </c>
      <c r="AK109" t="s">
        <v>7685</v>
      </c>
      <c r="AM109" t="s">
        <v>7688</v>
      </c>
      <c r="AN109">
        <f>IEEE45637[[#This Row],[End Page]]-IEEE45637[[#This Row],[Start Page]]</f>
        <v>4</v>
      </c>
      <c r="AP109" s="17"/>
    </row>
    <row r="110" spans="1:42" x14ac:dyDescent="0.3">
      <c r="A110" s="4">
        <v>124</v>
      </c>
      <c r="B110" s="5" t="s">
        <v>43</v>
      </c>
      <c r="C110" t="s">
        <v>1519</v>
      </c>
      <c r="D110" t="s">
        <v>1520</v>
      </c>
      <c r="E110" t="s">
        <v>1521</v>
      </c>
      <c r="F110" t="s">
        <v>1522</v>
      </c>
      <c r="G110" s="1">
        <v>44110</v>
      </c>
      <c r="H110">
        <v>2020</v>
      </c>
      <c r="I110" t="s">
        <v>2830</v>
      </c>
      <c r="K110">
        <v>470</v>
      </c>
      <c r="L110" t="s">
        <v>2938</v>
      </c>
      <c r="M110" t="s">
        <v>1523</v>
      </c>
      <c r="N110" t="s">
        <v>2830</v>
      </c>
      <c r="O110" t="s">
        <v>1524</v>
      </c>
      <c r="P110" t="s">
        <v>1525</v>
      </c>
      <c r="Q110" t="s">
        <v>2830</v>
      </c>
      <c r="R110" t="s">
        <v>1526</v>
      </c>
      <c r="S110" t="s">
        <v>1527</v>
      </c>
      <c r="T110" t="s">
        <v>1528</v>
      </c>
      <c r="U110" t="s">
        <v>1529</v>
      </c>
      <c r="V110" t="s">
        <v>1530</v>
      </c>
      <c r="W110" t="s">
        <v>2830</v>
      </c>
      <c r="Z110">
        <v>10</v>
      </c>
      <c r="AA110" t="s">
        <v>43</v>
      </c>
      <c r="AB110" s="1">
        <v>44110</v>
      </c>
      <c r="AC110" t="s">
        <v>2830</v>
      </c>
      <c r="AD110" t="s">
        <v>2830</v>
      </c>
      <c r="AE110" t="s">
        <v>43</v>
      </c>
      <c r="AF110" t="s">
        <v>57</v>
      </c>
      <c r="AH110" t="s">
        <v>7686</v>
      </c>
      <c r="AK110" t="s">
        <v>7685</v>
      </c>
      <c r="AM110" t="s">
        <v>7688</v>
      </c>
      <c r="AN110">
        <f>IEEE45637[[#This Row],[End Page]]-IEEE45637[[#This Row],[Start Page]]</f>
        <v>4</v>
      </c>
      <c r="AP110" s="17"/>
    </row>
    <row r="111" spans="1:42" x14ac:dyDescent="0.3">
      <c r="A111" s="4">
        <v>126</v>
      </c>
      <c r="B111" s="5" t="s">
        <v>43</v>
      </c>
      <c r="C111" t="s">
        <v>1543</v>
      </c>
      <c r="D111" t="s">
        <v>1544</v>
      </c>
      <c r="E111" t="s">
        <v>1545</v>
      </c>
      <c r="F111" t="s">
        <v>1546</v>
      </c>
      <c r="G111" s="1">
        <v>44109</v>
      </c>
      <c r="H111">
        <v>2020</v>
      </c>
      <c r="I111" t="s">
        <v>2891</v>
      </c>
      <c r="K111">
        <v>889</v>
      </c>
      <c r="L111" t="s">
        <v>2940</v>
      </c>
      <c r="M111" t="s">
        <v>1547</v>
      </c>
      <c r="N111" t="s">
        <v>1548</v>
      </c>
      <c r="O111" t="s">
        <v>1549</v>
      </c>
      <c r="P111" t="s">
        <v>1550</v>
      </c>
      <c r="Q111" t="s">
        <v>2830</v>
      </c>
      <c r="R111" t="s">
        <v>1551</v>
      </c>
      <c r="S111" t="s">
        <v>1552</v>
      </c>
      <c r="T111" t="s">
        <v>1553</v>
      </c>
      <c r="U111" t="s">
        <v>1554</v>
      </c>
      <c r="V111" t="s">
        <v>1555</v>
      </c>
      <c r="W111" t="s">
        <v>2830</v>
      </c>
      <c r="Z111">
        <v>19</v>
      </c>
      <c r="AA111" t="s">
        <v>43</v>
      </c>
      <c r="AB111" s="1">
        <v>44109</v>
      </c>
      <c r="AC111" t="s">
        <v>2830</v>
      </c>
      <c r="AD111" t="s">
        <v>2830</v>
      </c>
      <c r="AE111" t="s">
        <v>43</v>
      </c>
      <c r="AF111" t="s">
        <v>57</v>
      </c>
      <c r="AH111" t="s">
        <v>7686</v>
      </c>
      <c r="AK111" t="s">
        <v>7685</v>
      </c>
      <c r="AM111" t="s">
        <v>7688</v>
      </c>
      <c r="AN111">
        <f>IEEE45637[[#This Row],[End Page]]-IEEE45637[[#This Row],[Start Page]]</f>
        <v>7</v>
      </c>
      <c r="AP111" s="17"/>
    </row>
    <row r="112" spans="1:42" x14ac:dyDescent="0.3">
      <c r="A112" s="3">
        <v>127</v>
      </c>
      <c r="B112" s="3" t="s">
        <v>43</v>
      </c>
      <c r="C112" t="s">
        <v>1556</v>
      </c>
      <c r="D112" t="s">
        <v>1557</v>
      </c>
      <c r="E112" t="s">
        <v>1558</v>
      </c>
      <c r="F112" t="s">
        <v>146</v>
      </c>
      <c r="G112" s="1">
        <v>44309</v>
      </c>
      <c r="H112">
        <v>2021</v>
      </c>
      <c r="I112" t="s">
        <v>2839</v>
      </c>
      <c r="K112">
        <v>59394</v>
      </c>
      <c r="L112" t="s">
        <v>2941</v>
      </c>
      <c r="M112" t="s">
        <v>1559</v>
      </c>
      <c r="N112" t="s">
        <v>148</v>
      </c>
      <c r="O112" t="s">
        <v>2830</v>
      </c>
      <c r="P112" t="s">
        <v>1560</v>
      </c>
      <c r="Q112" t="s">
        <v>1561</v>
      </c>
      <c r="R112" t="s">
        <v>1562</v>
      </c>
      <c r="S112" t="s">
        <v>1563</v>
      </c>
      <c r="T112" t="s">
        <v>1564</v>
      </c>
      <c r="U112" t="s">
        <v>1565</v>
      </c>
      <c r="V112" t="s">
        <v>1566</v>
      </c>
      <c r="W112" t="s">
        <v>2830</v>
      </c>
      <c r="X112">
        <v>6</v>
      </c>
      <c r="Z112">
        <v>45</v>
      </c>
      <c r="AA112" t="s">
        <v>156</v>
      </c>
      <c r="AB112" s="1">
        <v>44299</v>
      </c>
      <c r="AC112" t="s">
        <v>2830</v>
      </c>
      <c r="AD112" t="s">
        <v>2830</v>
      </c>
      <c r="AE112" t="s">
        <v>43</v>
      </c>
      <c r="AF112" t="s">
        <v>44</v>
      </c>
      <c r="AH112" t="s">
        <v>7686</v>
      </c>
      <c r="AK112" t="s">
        <v>7685</v>
      </c>
      <c r="AM112" t="s">
        <v>7688</v>
      </c>
      <c r="AN112">
        <f>IEEE45637[[#This Row],[End Page]]-IEEE45637[[#This Row],[Start Page]]</f>
        <v>11</v>
      </c>
      <c r="AP112" s="17"/>
    </row>
    <row r="113" spans="1:42" x14ac:dyDescent="0.3">
      <c r="A113" s="4">
        <v>128</v>
      </c>
      <c r="B113" s="5" t="s">
        <v>43</v>
      </c>
      <c r="C113" t="s">
        <v>1567</v>
      </c>
      <c r="D113" t="s">
        <v>1568</v>
      </c>
      <c r="E113" t="s">
        <v>1569</v>
      </c>
      <c r="F113" t="s">
        <v>1570</v>
      </c>
      <c r="G113" s="1">
        <v>43471</v>
      </c>
      <c r="H113">
        <v>2018</v>
      </c>
      <c r="I113" t="s">
        <v>2830</v>
      </c>
      <c r="K113">
        <v>1</v>
      </c>
      <c r="L113" t="s">
        <v>2868</v>
      </c>
      <c r="M113" t="s">
        <v>1571</v>
      </c>
      <c r="N113" t="s">
        <v>2830</v>
      </c>
      <c r="O113" t="s">
        <v>1572</v>
      </c>
      <c r="P113" t="s">
        <v>1573</v>
      </c>
      <c r="Q113" t="s">
        <v>2830</v>
      </c>
      <c r="R113" t="s">
        <v>1574</v>
      </c>
      <c r="S113" t="s">
        <v>1575</v>
      </c>
      <c r="T113" t="s">
        <v>1576</v>
      </c>
      <c r="U113" t="s">
        <v>1577</v>
      </c>
      <c r="V113" t="s">
        <v>1578</v>
      </c>
      <c r="W113" t="s">
        <v>2830</v>
      </c>
      <c r="X113">
        <v>2</v>
      </c>
      <c r="Z113">
        <v>30</v>
      </c>
      <c r="AA113" t="s">
        <v>43</v>
      </c>
      <c r="AB113" s="1">
        <v>43471</v>
      </c>
      <c r="AC113" t="s">
        <v>2830</v>
      </c>
      <c r="AD113" t="s">
        <v>2830</v>
      </c>
      <c r="AE113" t="s">
        <v>43</v>
      </c>
      <c r="AF113" t="s">
        <v>57</v>
      </c>
      <c r="AK113" t="s">
        <v>7685</v>
      </c>
      <c r="AM113" t="s">
        <v>7688</v>
      </c>
      <c r="AN113">
        <f>IEEE45637[[#This Row],[End Page]]-IEEE45637[[#This Row],[Start Page]]</f>
        <v>3</v>
      </c>
      <c r="AO113" s="17" t="s">
        <v>7686</v>
      </c>
      <c r="AP113" s="17"/>
    </row>
    <row r="114" spans="1:42" x14ac:dyDescent="0.3">
      <c r="A114" s="3">
        <v>129</v>
      </c>
      <c r="B114" s="3" t="s">
        <v>43</v>
      </c>
      <c r="C114" t="s">
        <v>1579</v>
      </c>
      <c r="D114" t="s">
        <v>1580</v>
      </c>
      <c r="E114" t="s">
        <v>1581</v>
      </c>
      <c r="F114" t="s">
        <v>1582</v>
      </c>
      <c r="G114" s="1">
        <v>44918</v>
      </c>
      <c r="H114">
        <v>2022</v>
      </c>
      <c r="I114" t="s">
        <v>2830</v>
      </c>
      <c r="K114">
        <v>1</v>
      </c>
      <c r="L114" t="s">
        <v>2833</v>
      </c>
      <c r="M114" t="s">
        <v>1583</v>
      </c>
      <c r="N114" t="s">
        <v>2830</v>
      </c>
      <c r="O114" t="s">
        <v>1584</v>
      </c>
      <c r="P114" t="s">
        <v>1585</v>
      </c>
      <c r="Q114" t="s">
        <v>1586</v>
      </c>
      <c r="R114" t="s">
        <v>1587</v>
      </c>
      <c r="S114" t="s">
        <v>1588</v>
      </c>
      <c r="T114" t="s">
        <v>1589</v>
      </c>
      <c r="U114" t="s">
        <v>2830</v>
      </c>
      <c r="V114" t="s">
        <v>2830</v>
      </c>
      <c r="W114" t="s">
        <v>2830</v>
      </c>
      <c r="Z114">
        <v>26</v>
      </c>
      <c r="AA114" t="s">
        <v>43</v>
      </c>
      <c r="AB114" s="1">
        <v>44918</v>
      </c>
      <c r="AC114" t="s">
        <v>2830</v>
      </c>
      <c r="AD114" t="s">
        <v>2830</v>
      </c>
      <c r="AE114" t="s">
        <v>43</v>
      </c>
      <c r="AF114" t="s">
        <v>57</v>
      </c>
      <c r="AH114" t="s">
        <v>7686</v>
      </c>
      <c r="AK114" t="s">
        <v>7685</v>
      </c>
      <c r="AM114" t="s">
        <v>7688</v>
      </c>
      <c r="AN114">
        <f>IEEE45637[[#This Row],[End Page]]-IEEE45637[[#This Row],[Start Page]]</f>
        <v>5</v>
      </c>
      <c r="AP114" s="17"/>
    </row>
    <row r="115" spans="1:42" x14ac:dyDescent="0.3">
      <c r="A115" s="4">
        <v>130</v>
      </c>
      <c r="B115" s="5" t="s">
        <v>43</v>
      </c>
      <c r="C115" t="s">
        <v>1590</v>
      </c>
      <c r="D115" t="s">
        <v>1591</v>
      </c>
      <c r="E115" t="s">
        <v>1592</v>
      </c>
      <c r="F115" t="s">
        <v>1593</v>
      </c>
      <c r="G115" s="1">
        <v>43804</v>
      </c>
      <c r="H115">
        <v>2019</v>
      </c>
      <c r="I115" t="s">
        <v>2830</v>
      </c>
      <c r="K115">
        <v>1</v>
      </c>
      <c r="L115" t="s">
        <v>2894</v>
      </c>
      <c r="M115" t="s">
        <v>1594</v>
      </c>
      <c r="N115" t="s">
        <v>1595</v>
      </c>
      <c r="O115" t="s">
        <v>1596</v>
      </c>
      <c r="P115" t="s">
        <v>1597</v>
      </c>
      <c r="Q115" t="s">
        <v>2830</v>
      </c>
      <c r="R115" t="s">
        <v>1598</v>
      </c>
      <c r="S115" t="s">
        <v>1599</v>
      </c>
      <c r="T115" t="s">
        <v>1600</v>
      </c>
      <c r="U115" t="s">
        <v>1601</v>
      </c>
      <c r="V115" t="s">
        <v>1602</v>
      </c>
      <c r="W115" t="s">
        <v>2830</v>
      </c>
      <c r="X115">
        <v>2</v>
      </c>
      <c r="Z115">
        <v>11</v>
      </c>
      <c r="AA115" t="s">
        <v>43</v>
      </c>
      <c r="AB115" s="1">
        <v>43804</v>
      </c>
      <c r="AC115" t="s">
        <v>2830</v>
      </c>
      <c r="AD115" t="s">
        <v>2830</v>
      </c>
      <c r="AE115" t="s">
        <v>43</v>
      </c>
      <c r="AF115" t="s">
        <v>57</v>
      </c>
      <c r="AH115" s="20" t="s">
        <v>7687</v>
      </c>
      <c r="AI115" s="20" t="s">
        <v>7687</v>
      </c>
      <c r="AK115" t="s">
        <v>7685</v>
      </c>
      <c r="AM115" t="s">
        <v>7688</v>
      </c>
      <c r="AN115">
        <f>IEEE45637[[#This Row],[End Page]]-IEEE45637[[#This Row],[Start Page]]</f>
        <v>4</v>
      </c>
      <c r="AP115" s="20"/>
    </row>
    <row r="116" spans="1:42" x14ac:dyDescent="0.3">
      <c r="A116" s="3">
        <v>131</v>
      </c>
      <c r="B116" s="3" t="s">
        <v>43</v>
      </c>
      <c r="C116" t="s">
        <v>1603</v>
      </c>
      <c r="D116" t="s">
        <v>1604</v>
      </c>
      <c r="E116" t="s">
        <v>1605</v>
      </c>
      <c r="F116" t="s">
        <v>1606</v>
      </c>
      <c r="G116" s="1">
        <v>44214</v>
      </c>
      <c r="H116">
        <v>2020</v>
      </c>
      <c r="I116" t="s">
        <v>2830</v>
      </c>
      <c r="K116">
        <v>856</v>
      </c>
      <c r="L116" t="s">
        <v>2942</v>
      </c>
      <c r="M116" t="s">
        <v>1607</v>
      </c>
      <c r="N116" t="s">
        <v>2830</v>
      </c>
      <c r="O116" t="s">
        <v>1608</v>
      </c>
      <c r="P116" t="s">
        <v>1609</v>
      </c>
      <c r="Q116" t="s">
        <v>2830</v>
      </c>
      <c r="R116" t="s">
        <v>1610</v>
      </c>
      <c r="S116" t="s">
        <v>1611</v>
      </c>
      <c r="T116" t="s">
        <v>1612</v>
      </c>
      <c r="U116" t="s">
        <v>1613</v>
      </c>
      <c r="V116" t="s">
        <v>1614</v>
      </c>
      <c r="W116" t="s">
        <v>2830</v>
      </c>
      <c r="X116">
        <v>1</v>
      </c>
      <c r="Z116">
        <v>26</v>
      </c>
      <c r="AA116" t="s">
        <v>43</v>
      </c>
      <c r="AB116" s="1">
        <v>44214</v>
      </c>
      <c r="AC116" t="s">
        <v>2830</v>
      </c>
      <c r="AD116" t="s">
        <v>2830</v>
      </c>
      <c r="AE116" t="s">
        <v>43</v>
      </c>
      <c r="AF116" t="s">
        <v>57</v>
      </c>
      <c r="AK116" t="s">
        <v>7685</v>
      </c>
      <c r="AM116" s="17" t="s">
        <v>7687</v>
      </c>
      <c r="AN116" s="17">
        <f>IEEE45637[[#This Row],[End Page]]-IEEE45637[[#This Row],[Start Page]]</f>
        <v>7</v>
      </c>
      <c r="AP116" s="17"/>
    </row>
    <row r="117" spans="1:42" x14ac:dyDescent="0.3">
      <c r="A117" s="4">
        <v>132</v>
      </c>
      <c r="B117" s="5" t="s">
        <v>43</v>
      </c>
      <c r="C117" t="s">
        <v>1615</v>
      </c>
      <c r="D117" t="s">
        <v>1616</v>
      </c>
      <c r="E117" t="s">
        <v>1617</v>
      </c>
      <c r="F117" t="s">
        <v>1618</v>
      </c>
      <c r="G117" s="1">
        <v>44783</v>
      </c>
      <c r="H117">
        <v>2022</v>
      </c>
      <c r="I117" t="s">
        <v>2830</v>
      </c>
      <c r="K117">
        <v>1</v>
      </c>
      <c r="L117" t="s">
        <v>2839</v>
      </c>
      <c r="M117" t="s">
        <v>1619</v>
      </c>
      <c r="N117" t="s">
        <v>1119</v>
      </c>
      <c r="O117" t="s">
        <v>1620</v>
      </c>
      <c r="P117" t="s">
        <v>1621</v>
      </c>
      <c r="Q117" t="s">
        <v>2830</v>
      </c>
      <c r="R117" t="s">
        <v>1622</v>
      </c>
      <c r="S117" t="s">
        <v>2830</v>
      </c>
      <c r="T117" t="s">
        <v>1623</v>
      </c>
      <c r="U117" t="s">
        <v>1624</v>
      </c>
      <c r="V117" t="s">
        <v>1625</v>
      </c>
      <c r="W117" t="s">
        <v>2830</v>
      </c>
      <c r="Z117">
        <v>29</v>
      </c>
      <c r="AA117" t="s">
        <v>43</v>
      </c>
      <c r="AB117" s="1">
        <v>44783</v>
      </c>
      <c r="AC117" t="s">
        <v>2830</v>
      </c>
      <c r="AD117" t="s">
        <v>2830</v>
      </c>
      <c r="AE117" t="s">
        <v>43</v>
      </c>
      <c r="AF117" t="s">
        <v>57</v>
      </c>
      <c r="AH117" t="s">
        <v>7686</v>
      </c>
      <c r="AK117" t="s">
        <v>7685</v>
      </c>
      <c r="AM117" t="s">
        <v>7688</v>
      </c>
      <c r="AN117">
        <f>IEEE45637[[#This Row],[End Page]]-IEEE45637[[#This Row],[Start Page]]</f>
        <v>8</v>
      </c>
      <c r="AP117" s="17"/>
    </row>
    <row r="118" spans="1:42" x14ac:dyDescent="0.3">
      <c r="A118" s="3">
        <v>133</v>
      </c>
      <c r="B118" s="3" t="s">
        <v>43</v>
      </c>
      <c r="C118" t="s">
        <v>1626</v>
      </c>
      <c r="D118" t="s">
        <v>1627</v>
      </c>
      <c r="E118" t="s">
        <v>1628</v>
      </c>
      <c r="F118" t="s">
        <v>1629</v>
      </c>
      <c r="G118" s="1">
        <v>43192</v>
      </c>
      <c r="H118">
        <v>2017</v>
      </c>
      <c r="I118" t="s">
        <v>2830</v>
      </c>
      <c r="K118">
        <v>1310</v>
      </c>
      <c r="L118" t="s">
        <v>2943</v>
      </c>
      <c r="M118" t="s">
        <v>1630</v>
      </c>
      <c r="N118" t="s">
        <v>2830</v>
      </c>
      <c r="O118" t="s">
        <v>1631</v>
      </c>
      <c r="P118" t="s">
        <v>1632</v>
      </c>
      <c r="Q118" t="s">
        <v>2830</v>
      </c>
      <c r="R118" t="s">
        <v>1633</v>
      </c>
      <c r="S118" t="s">
        <v>1634</v>
      </c>
      <c r="T118" t="s">
        <v>1635</v>
      </c>
      <c r="U118" t="s">
        <v>1636</v>
      </c>
      <c r="V118" t="s">
        <v>1637</v>
      </c>
      <c r="W118" t="s">
        <v>2830</v>
      </c>
      <c r="Z118">
        <v>9</v>
      </c>
      <c r="AA118" t="s">
        <v>43</v>
      </c>
      <c r="AB118" s="1">
        <v>43192</v>
      </c>
      <c r="AC118" t="s">
        <v>2830</v>
      </c>
      <c r="AD118" t="s">
        <v>2830</v>
      </c>
      <c r="AE118" t="s">
        <v>43</v>
      </c>
      <c r="AF118" t="s">
        <v>57</v>
      </c>
      <c r="AK118" t="s">
        <v>7685</v>
      </c>
      <c r="AM118" t="s">
        <v>7688</v>
      </c>
      <c r="AN118">
        <f>IEEE45637[[#This Row],[End Page]]-IEEE45637[[#This Row],[Start Page]]</f>
        <v>3</v>
      </c>
      <c r="AO118" s="17" t="s">
        <v>7686</v>
      </c>
      <c r="AP118" s="17"/>
    </row>
    <row r="119" spans="1:42" x14ac:dyDescent="0.3">
      <c r="A119" s="4">
        <v>134</v>
      </c>
      <c r="B119" s="5" t="s">
        <v>43</v>
      </c>
      <c r="C119" t="s">
        <v>1638</v>
      </c>
      <c r="D119" t="s">
        <v>1639</v>
      </c>
      <c r="E119" t="s">
        <v>1640</v>
      </c>
      <c r="F119" t="s">
        <v>1641</v>
      </c>
      <c r="G119" s="1">
        <v>42779</v>
      </c>
      <c r="H119">
        <v>2016</v>
      </c>
      <c r="I119" t="s">
        <v>2830</v>
      </c>
      <c r="K119">
        <v>1</v>
      </c>
      <c r="L119" t="s">
        <v>2883</v>
      </c>
      <c r="M119" t="s">
        <v>1642</v>
      </c>
      <c r="N119" t="s">
        <v>2830</v>
      </c>
      <c r="O119" t="s">
        <v>1643</v>
      </c>
      <c r="P119" t="s">
        <v>1644</v>
      </c>
      <c r="Q119" t="s">
        <v>2830</v>
      </c>
      <c r="R119" t="s">
        <v>1645</v>
      </c>
      <c r="S119" t="s">
        <v>2830</v>
      </c>
      <c r="T119" t="s">
        <v>1646</v>
      </c>
      <c r="U119" t="s">
        <v>1647</v>
      </c>
      <c r="V119" t="s">
        <v>1648</v>
      </c>
      <c r="W119" t="s">
        <v>2830</v>
      </c>
      <c r="Z119">
        <v>12</v>
      </c>
      <c r="AA119" t="s">
        <v>43</v>
      </c>
      <c r="AB119" s="1">
        <v>42779</v>
      </c>
      <c r="AC119" t="s">
        <v>2830</v>
      </c>
      <c r="AD119" t="s">
        <v>2830</v>
      </c>
      <c r="AE119" t="s">
        <v>43</v>
      </c>
      <c r="AF119" t="s">
        <v>57</v>
      </c>
      <c r="AH119" s="20" t="s">
        <v>7687</v>
      </c>
      <c r="AI119" s="20" t="s">
        <v>7687</v>
      </c>
      <c r="AK119" t="s">
        <v>7685</v>
      </c>
      <c r="AM119" t="s">
        <v>7688</v>
      </c>
      <c r="AN119">
        <f>IEEE45637[[#This Row],[End Page]]-IEEE45637[[#This Row],[Start Page]]</f>
        <v>7</v>
      </c>
      <c r="AP119" s="20"/>
    </row>
    <row r="120" spans="1:42" x14ac:dyDescent="0.3">
      <c r="A120" s="3">
        <v>135</v>
      </c>
      <c r="B120" s="3" t="s">
        <v>43</v>
      </c>
      <c r="C120" t="s">
        <v>1649</v>
      </c>
      <c r="D120" t="s">
        <v>1650</v>
      </c>
      <c r="E120" t="s">
        <v>1651</v>
      </c>
      <c r="F120" t="s">
        <v>1652</v>
      </c>
      <c r="G120" s="1">
        <v>43864</v>
      </c>
      <c r="H120">
        <v>2019</v>
      </c>
      <c r="I120" t="s">
        <v>2830</v>
      </c>
      <c r="K120">
        <v>128</v>
      </c>
      <c r="L120" t="s">
        <v>2890</v>
      </c>
      <c r="M120" t="s">
        <v>1653</v>
      </c>
      <c r="N120" t="s">
        <v>2830</v>
      </c>
      <c r="O120" t="s">
        <v>1654</v>
      </c>
      <c r="P120" t="s">
        <v>1655</v>
      </c>
      <c r="Q120" t="s">
        <v>2830</v>
      </c>
      <c r="R120" t="s">
        <v>1656</v>
      </c>
      <c r="S120" t="s">
        <v>1657</v>
      </c>
      <c r="T120" t="s">
        <v>2830</v>
      </c>
      <c r="U120" t="s">
        <v>1658</v>
      </c>
      <c r="V120" t="s">
        <v>1659</v>
      </c>
      <c r="W120" t="s">
        <v>2830</v>
      </c>
      <c r="Z120">
        <v>12</v>
      </c>
      <c r="AA120" t="s">
        <v>2830</v>
      </c>
      <c r="AB120" s="1">
        <v>43864</v>
      </c>
      <c r="AC120" t="s">
        <v>2830</v>
      </c>
      <c r="AD120" t="s">
        <v>2830</v>
      </c>
      <c r="AE120" t="s">
        <v>43</v>
      </c>
      <c r="AF120" t="s">
        <v>57</v>
      </c>
      <c r="AH120" t="s">
        <v>7686</v>
      </c>
      <c r="AK120" t="s">
        <v>7685</v>
      </c>
      <c r="AM120" t="s">
        <v>7688</v>
      </c>
      <c r="AN120">
        <f>IEEE45637[[#This Row],[End Page]]-IEEE45637[[#This Row],[Start Page]]</f>
        <v>7</v>
      </c>
      <c r="AP120" s="17"/>
    </row>
    <row r="121" spans="1:42" x14ac:dyDescent="0.3">
      <c r="A121" s="4">
        <v>136</v>
      </c>
      <c r="B121" s="5" t="s">
        <v>43</v>
      </c>
      <c r="C121" t="s">
        <v>1660</v>
      </c>
      <c r="D121" t="s">
        <v>1661</v>
      </c>
      <c r="E121" t="s">
        <v>1662</v>
      </c>
      <c r="F121" t="s">
        <v>146</v>
      </c>
      <c r="G121" s="1">
        <v>44435</v>
      </c>
      <c r="H121">
        <v>2021</v>
      </c>
      <c r="I121" t="s">
        <v>2839</v>
      </c>
      <c r="K121">
        <v>117140</v>
      </c>
      <c r="L121" t="s">
        <v>2944</v>
      </c>
      <c r="M121" t="s">
        <v>1663</v>
      </c>
      <c r="N121" t="s">
        <v>148</v>
      </c>
      <c r="O121" t="s">
        <v>2830</v>
      </c>
      <c r="P121" t="s">
        <v>1664</v>
      </c>
      <c r="Q121" t="s">
        <v>1665</v>
      </c>
      <c r="R121" t="s">
        <v>1666</v>
      </c>
      <c r="S121" t="s">
        <v>1667</v>
      </c>
      <c r="T121" t="s">
        <v>1668</v>
      </c>
      <c r="U121" t="s">
        <v>2830</v>
      </c>
      <c r="V121" t="s">
        <v>2830</v>
      </c>
      <c r="W121" t="s">
        <v>2830</v>
      </c>
      <c r="X121">
        <v>4</v>
      </c>
      <c r="Z121">
        <v>32</v>
      </c>
      <c r="AA121" t="s">
        <v>156</v>
      </c>
      <c r="AB121" s="1">
        <v>44431</v>
      </c>
      <c r="AC121" t="s">
        <v>2830</v>
      </c>
      <c r="AD121" t="s">
        <v>2830</v>
      </c>
      <c r="AE121" t="s">
        <v>43</v>
      </c>
      <c r="AF121" t="s">
        <v>44</v>
      </c>
      <c r="AH121" s="20" t="s">
        <v>7687</v>
      </c>
      <c r="AI121" s="20" t="s">
        <v>7687</v>
      </c>
      <c r="AK121" t="s">
        <v>7685</v>
      </c>
      <c r="AM121" t="s">
        <v>7688</v>
      </c>
      <c r="AN121">
        <f>IEEE45637[[#This Row],[End Page]]-IEEE45637[[#This Row],[Start Page]]</f>
        <v>12</v>
      </c>
      <c r="AP121" s="20"/>
    </row>
    <row r="122" spans="1:42" x14ac:dyDescent="0.3">
      <c r="A122" s="3">
        <v>137</v>
      </c>
      <c r="B122" s="3" t="s">
        <v>43</v>
      </c>
      <c r="C122" t="s">
        <v>1669</v>
      </c>
      <c r="D122" t="s">
        <v>1670</v>
      </c>
      <c r="E122" t="s">
        <v>1671</v>
      </c>
      <c r="F122" t="s">
        <v>1672</v>
      </c>
      <c r="G122" s="1">
        <v>44354</v>
      </c>
      <c r="H122">
        <v>2020</v>
      </c>
      <c r="I122" t="s">
        <v>2891</v>
      </c>
      <c r="K122">
        <v>86</v>
      </c>
      <c r="L122" t="s">
        <v>2945</v>
      </c>
      <c r="M122" t="s">
        <v>1673</v>
      </c>
      <c r="N122" t="s">
        <v>1674</v>
      </c>
      <c r="O122" t="s">
        <v>1675</v>
      </c>
      <c r="P122" t="s">
        <v>1676</v>
      </c>
      <c r="Q122" t="s">
        <v>2830</v>
      </c>
      <c r="R122" t="s">
        <v>1677</v>
      </c>
      <c r="S122" t="s">
        <v>1678</v>
      </c>
      <c r="T122" t="s">
        <v>1679</v>
      </c>
      <c r="U122" t="s">
        <v>1680</v>
      </c>
      <c r="V122" t="s">
        <v>1681</v>
      </c>
      <c r="W122" t="s">
        <v>2830</v>
      </c>
      <c r="Z122">
        <v>24</v>
      </c>
      <c r="AA122" t="s">
        <v>43</v>
      </c>
      <c r="AB122" s="1">
        <v>44354</v>
      </c>
      <c r="AC122" t="s">
        <v>2830</v>
      </c>
      <c r="AD122" t="s">
        <v>2830</v>
      </c>
      <c r="AE122" t="s">
        <v>43</v>
      </c>
      <c r="AF122" t="s">
        <v>57</v>
      </c>
      <c r="AH122" t="s">
        <v>7686</v>
      </c>
      <c r="AK122" t="s">
        <v>7685</v>
      </c>
      <c r="AM122" t="s">
        <v>7688</v>
      </c>
      <c r="AN122">
        <f>IEEE45637[[#This Row],[End Page]]-IEEE45637[[#This Row],[Start Page]]</f>
        <v>7</v>
      </c>
      <c r="AP122" s="17"/>
    </row>
    <row r="123" spans="1:42" x14ac:dyDescent="0.3">
      <c r="A123" s="4">
        <v>138</v>
      </c>
      <c r="B123" s="5" t="s">
        <v>43</v>
      </c>
      <c r="C123" t="s">
        <v>1682</v>
      </c>
      <c r="D123" t="s">
        <v>1683</v>
      </c>
      <c r="E123" t="s">
        <v>1684</v>
      </c>
      <c r="F123" t="s">
        <v>1685</v>
      </c>
      <c r="G123" s="1">
        <v>42432</v>
      </c>
      <c r="H123">
        <v>2015</v>
      </c>
      <c r="I123" t="s">
        <v>2830</v>
      </c>
      <c r="K123">
        <v>1050</v>
      </c>
      <c r="L123" t="s">
        <v>2946</v>
      </c>
      <c r="M123" t="s">
        <v>1686</v>
      </c>
      <c r="N123" t="s">
        <v>2830</v>
      </c>
      <c r="O123" t="s">
        <v>1687</v>
      </c>
      <c r="P123" t="s">
        <v>1688</v>
      </c>
      <c r="Q123" t="s">
        <v>2830</v>
      </c>
      <c r="R123" t="s">
        <v>1689</v>
      </c>
      <c r="S123" t="s">
        <v>1690</v>
      </c>
      <c r="T123" t="s">
        <v>1691</v>
      </c>
      <c r="U123" t="s">
        <v>1692</v>
      </c>
      <c r="V123" t="s">
        <v>1693</v>
      </c>
      <c r="W123" t="s">
        <v>2830</v>
      </c>
      <c r="X123">
        <v>2</v>
      </c>
      <c r="Z123">
        <v>21</v>
      </c>
      <c r="AA123" t="s">
        <v>43</v>
      </c>
      <c r="AB123" s="1">
        <v>42432</v>
      </c>
      <c r="AC123" t="s">
        <v>2830</v>
      </c>
      <c r="AD123" t="s">
        <v>2830</v>
      </c>
      <c r="AE123" t="s">
        <v>43</v>
      </c>
      <c r="AF123" t="s">
        <v>57</v>
      </c>
      <c r="AH123" t="s">
        <v>7686</v>
      </c>
      <c r="AK123" t="s">
        <v>7685</v>
      </c>
      <c r="AM123" t="s">
        <v>7688</v>
      </c>
      <c r="AN123">
        <f>IEEE45637[[#This Row],[End Page]]-IEEE45637[[#This Row],[Start Page]]</f>
        <v>5</v>
      </c>
      <c r="AP123" s="17"/>
    </row>
    <row r="124" spans="1:42" x14ac:dyDescent="0.3">
      <c r="A124" s="3">
        <v>139</v>
      </c>
      <c r="B124" s="3" t="s">
        <v>43</v>
      </c>
      <c r="C124" t="s">
        <v>1694</v>
      </c>
      <c r="D124" t="s">
        <v>1695</v>
      </c>
      <c r="E124" t="s">
        <v>1696</v>
      </c>
      <c r="F124" t="s">
        <v>1697</v>
      </c>
      <c r="G124" s="1">
        <v>43732</v>
      </c>
      <c r="H124">
        <v>2020</v>
      </c>
      <c r="I124" t="s">
        <v>2860</v>
      </c>
      <c r="K124">
        <v>666</v>
      </c>
      <c r="L124" t="s">
        <v>2947</v>
      </c>
      <c r="M124" t="s">
        <v>1698</v>
      </c>
      <c r="N124" t="s">
        <v>1699</v>
      </c>
      <c r="O124" t="s">
        <v>2830</v>
      </c>
      <c r="P124" t="s">
        <v>1700</v>
      </c>
      <c r="Q124" t="s">
        <v>1701</v>
      </c>
      <c r="R124" t="s">
        <v>1702</v>
      </c>
      <c r="S124" t="s">
        <v>1703</v>
      </c>
      <c r="T124" t="s">
        <v>1704</v>
      </c>
      <c r="U124" t="s">
        <v>1705</v>
      </c>
      <c r="V124" t="s">
        <v>1706</v>
      </c>
      <c r="W124" t="s">
        <v>2830</v>
      </c>
      <c r="X124">
        <v>31</v>
      </c>
      <c r="Z124">
        <v>46</v>
      </c>
      <c r="AA124" t="s">
        <v>43</v>
      </c>
      <c r="AB124" s="1">
        <v>43633</v>
      </c>
      <c r="AC124" t="s">
        <v>2830</v>
      </c>
      <c r="AD124" t="s">
        <v>2830</v>
      </c>
      <c r="AE124" t="s">
        <v>43</v>
      </c>
      <c r="AF124" t="s">
        <v>44</v>
      </c>
      <c r="AH124" t="s">
        <v>7686</v>
      </c>
      <c r="AK124" t="s">
        <v>7685</v>
      </c>
      <c r="AM124" t="s">
        <v>7688</v>
      </c>
      <c r="AN124">
        <f>IEEE45637[[#This Row],[End Page]]-IEEE45637[[#This Row],[Start Page]]</f>
        <v>14</v>
      </c>
      <c r="AP124" s="17"/>
    </row>
    <row r="125" spans="1:42" x14ac:dyDescent="0.3">
      <c r="A125" s="4">
        <v>140</v>
      </c>
      <c r="B125" s="5" t="s">
        <v>43</v>
      </c>
      <c r="C125" t="s">
        <v>1707</v>
      </c>
      <c r="D125" t="s">
        <v>1708</v>
      </c>
      <c r="E125" t="s">
        <v>1709</v>
      </c>
      <c r="F125" t="s">
        <v>1710</v>
      </c>
      <c r="G125" s="1">
        <v>44909</v>
      </c>
      <c r="H125">
        <v>2022</v>
      </c>
      <c r="I125" t="s">
        <v>2830</v>
      </c>
      <c r="K125">
        <v>316</v>
      </c>
      <c r="L125" t="s">
        <v>2948</v>
      </c>
      <c r="M125" t="s">
        <v>1711</v>
      </c>
      <c r="N125" t="s">
        <v>2830</v>
      </c>
      <c r="O125" t="s">
        <v>1712</v>
      </c>
      <c r="P125" t="s">
        <v>1713</v>
      </c>
      <c r="Q125" t="s">
        <v>2830</v>
      </c>
      <c r="R125" t="s">
        <v>1714</v>
      </c>
      <c r="S125" t="s">
        <v>1715</v>
      </c>
      <c r="T125" t="s">
        <v>1716</v>
      </c>
      <c r="U125" t="s">
        <v>2830</v>
      </c>
      <c r="V125" t="s">
        <v>2830</v>
      </c>
      <c r="W125" t="s">
        <v>2830</v>
      </c>
      <c r="Z125">
        <v>30</v>
      </c>
      <c r="AA125" t="s">
        <v>43</v>
      </c>
      <c r="AB125" s="1">
        <v>44909</v>
      </c>
      <c r="AC125" t="s">
        <v>2830</v>
      </c>
      <c r="AD125" t="s">
        <v>2830</v>
      </c>
      <c r="AE125" t="s">
        <v>43</v>
      </c>
      <c r="AF125" t="s">
        <v>57</v>
      </c>
      <c r="AH125" t="s">
        <v>7686</v>
      </c>
      <c r="AK125" t="s">
        <v>7685</v>
      </c>
      <c r="AM125" t="s">
        <v>7688</v>
      </c>
      <c r="AN125">
        <f>IEEE45637[[#This Row],[End Page]]-IEEE45637[[#This Row],[Start Page]]</f>
        <v>9</v>
      </c>
      <c r="AP125" s="17"/>
    </row>
    <row r="126" spans="1:42" x14ac:dyDescent="0.3">
      <c r="A126" s="3">
        <v>141</v>
      </c>
      <c r="B126" s="3" t="s">
        <v>43</v>
      </c>
      <c r="C126" t="s">
        <v>1717</v>
      </c>
      <c r="D126" t="s">
        <v>1718</v>
      </c>
      <c r="E126" t="s">
        <v>1719</v>
      </c>
      <c r="F126" t="s">
        <v>1720</v>
      </c>
      <c r="G126" s="1">
        <v>44530</v>
      </c>
      <c r="H126">
        <v>2021</v>
      </c>
      <c r="I126" t="s">
        <v>2830</v>
      </c>
      <c r="K126">
        <v>281</v>
      </c>
      <c r="L126" t="s">
        <v>2949</v>
      </c>
      <c r="M126" t="s">
        <v>1721</v>
      </c>
      <c r="N126" t="s">
        <v>1722</v>
      </c>
      <c r="O126" t="s">
        <v>1723</v>
      </c>
      <c r="P126" t="s">
        <v>1724</v>
      </c>
      <c r="Q126" t="s">
        <v>1725</v>
      </c>
      <c r="R126" t="s">
        <v>1726</v>
      </c>
      <c r="S126" t="s">
        <v>1727</v>
      </c>
      <c r="T126" t="s">
        <v>1728</v>
      </c>
      <c r="U126" t="s">
        <v>1729</v>
      </c>
      <c r="V126" t="s">
        <v>1730</v>
      </c>
      <c r="W126" t="s">
        <v>2830</v>
      </c>
      <c r="X126">
        <v>1</v>
      </c>
      <c r="Z126">
        <v>18</v>
      </c>
      <c r="AA126" t="s">
        <v>43</v>
      </c>
      <c r="AB126" s="1">
        <v>44530</v>
      </c>
      <c r="AC126" t="s">
        <v>2830</v>
      </c>
      <c r="AD126" t="s">
        <v>2830</v>
      </c>
      <c r="AE126" t="s">
        <v>43</v>
      </c>
      <c r="AF126" t="s">
        <v>57</v>
      </c>
      <c r="AH126" t="s">
        <v>7686</v>
      </c>
      <c r="AK126" t="s">
        <v>7685</v>
      </c>
      <c r="AM126" t="s">
        <v>7688</v>
      </c>
      <c r="AN126">
        <f>IEEE45637[[#This Row],[End Page]]-IEEE45637[[#This Row],[Start Page]]</f>
        <v>5</v>
      </c>
      <c r="AP126" s="17"/>
    </row>
    <row r="127" spans="1:42" x14ac:dyDescent="0.3">
      <c r="A127" s="4">
        <v>142</v>
      </c>
      <c r="B127" s="5" t="s">
        <v>43</v>
      </c>
      <c r="C127" t="s">
        <v>1731</v>
      </c>
      <c r="D127" t="s">
        <v>1732</v>
      </c>
      <c r="E127" t="s">
        <v>1733</v>
      </c>
      <c r="F127" t="s">
        <v>1734</v>
      </c>
      <c r="G127" s="1">
        <v>43398</v>
      </c>
      <c r="H127">
        <v>2018</v>
      </c>
      <c r="I127" t="s">
        <v>2830</v>
      </c>
      <c r="K127">
        <v>1131</v>
      </c>
      <c r="L127" t="s">
        <v>2950</v>
      </c>
      <c r="M127" t="s">
        <v>1735</v>
      </c>
      <c r="N127" t="s">
        <v>1736</v>
      </c>
      <c r="O127" t="s">
        <v>1737</v>
      </c>
      <c r="P127" t="s">
        <v>1738</v>
      </c>
      <c r="Q127" t="s">
        <v>2830</v>
      </c>
      <c r="R127" t="s">
        <v>1739</v>
      </c>
      <c r="S127" t="s">
        <v>1740</v>
      </c>
      <c r="T127" t="s">
        <v>1741</v>
      </c>
      <c r="U127" t="s">
        <v>1742</v>
      </c>
      <c r="V127" t="s">
        <v>1743</v>
      </c>
      <c r="W127" t="s">
        <v>2830</v>
      </c>
      <c r="X127">
        <v>1</v>
      </c>
      <c r="Z127">
        <v>16</v>
      </c>
      <c r="AA127" t="s">
        <v>43</v>
      </c>
      <c r="AB127" s="1">
        <v>43398</v>
      </c>
      <c r="AC127" t="s">
        <v>2830</v>
      </c>
      <c r="AD127" t="s">
        <v>2830</v>
      </c>
      <c r="AE127" t="s">
        <v>43</v>
      </c>
      <c r="AF127" t="s">
        <v>57</v>
      </c>
      <c r="AH127" s="20" t="s">
        <v>7687</v>
      </c>
      <c r="AI127" t="s">
        <v>7686</v>
      </c>
      <c r="AK127" t="s">
        <v>7685</v>
      </c>
      <c r="AM127" t="s">
        <v>7688</v>
      </c>
      <c r="AN127">
        <f>IEEE45637[[#This Row],[End Page]]-IEEE45637[[#This Row],[Start Page]]</f>
        <v>7</v>
      </c>
      <c r="AP127" s="17"/>
    </row>
    <row r="128" spans="1:42" x14ac:dyDescent="0.3">
      <c r="A128" s="3">
        <v>143</v>
      </c>
      <c r="B128" s="3" t="s">
        <v>43</v>
      </c>
      <c r="C128" t="s">
        <v>1744</v>
      </c>
      <c r="D128" t="s">
        <v>1745</v>
      </c>
      <c r="E128" t="s">
        <v>1746</v>
      </c>
      <c r="F128" t="s">
        <v>1747</v>
      </c>
      <c r="G128" s="1">
        <v>44596</v>
      </c>
      <c r="H128">
        <v>2021</v>
      </c>
      <c r="I128" t="s">
        <v>2830</v>
      </c>
      <c r="K128">
        <v>82</v>
      </c>
      <c r="L128" t="s">
        <v>2838</v>
      </c>
      <c r="M128" t="s">
        <v>1748</v>
      </c>
      <c r="N128" t="s">
        <v>2830</v>
      </c>
      <c r="O128" t="s">
        <v>1749</v>
      </c>
      <c r="P128" t="s">
        <v>1750</v>
      </c>
      <c r="Q128" t="s">
        <v>2830</v>
      </c>
      <c r="R128" t="s">
        <v>1751</v>
      </c>
      <c r="S128" t="s">
        <v>2830</v>
      </c>
      <c r="T128" t="s">
        <v>1752</v>
      </c>
      <c r="U128" t="s">
        <v>1753</v>
      </c>
      <c r="V128" t="s">
        <v>1754</v>
      </c>
      <c r="W128" t="s">
        <v>2830</v>
      </c>
      <c r="X128">
        <v>1</v>
      </c>
      <c r="Z128">
        <v>20</v>
      </c>
      <c r="AA128" t="s">
        <v>43</v>
      </c>
      <c r="AB128" s="1">
        <v>44596</v>
      </c>
      <c r="AC128" t="s">
        <v>2830</v>
      </c>
      <c r="AD128" t="s">
        <v>2830</v>
      </c>
      <c r="AE128" t="s">
        <v>43</v>
      </c>
      <c r="AF128" t="s">
        <v>57</v>
      </c>
      <c r="AH128" t="s">
        <v>7686</v>
      </c>
      <c r="AK128" t="s">
        <v>7685</v>
      </c>
      <c r="AM128" t="s">
        <v>7688</v>
      </c>
      <c r="AN128">
        <f>IEEE45637[[#This Row],[End Page]]-IEEE45637[[#This Row],[Start Page]]</f>
        <v>4</v>
      </c>
      <c r="AP128" s="17"/>
    </row>
    <row r="129" spans="1:42" x14ac:dyDescent="0.3">
      <c r="A129" s="4">
        <v>144</v>
      </c>
      <c r="B129" s="5" t="s">
        <v>43</v>
      </c>
      <c r="C129" t="s">
        <v>1755</v>
      </c>
      <c r="D129" t="s">
        <v>1756</v>
      </c>
      <c r="E129" t="s">
        <v>1757</v>
      </c>
      <c r="F129" t="s">
        <v>146</v>
      </c>
      <c r="G129" s="1">
        <v>44726</v>
      </c>
      <c r="H129">
        <v>2022</v>
      </c>
      <c r="I129" t="s">
        <v>2876</v>
      </c>
      <c r="K129">
        <v>61046</v>
      </c>
      <c r="L129" t="s">
        <v>2951</v>
      </c>
      <c r="M129" t="s">
        <v>1758</v>
      </c>
      <c r="N129" t="s">
        <v>148</v>
      </c>
      <c r="O129" t="s">
        <v>2830</v>
      </c>
      <c r="P129" t="s">
        <v>1759</v>
      </c>
      <c r="Q129" t="s">
        <v>1760</v>
      </c>
      <c r="R129" t="s">
        <v>1761</v>
      </c>
      <c r="S129" t="s">
        <v>1762</v>
      </c>
      <c r="T129" t="s">
        <v>1763</v>
      </c>
      <c r="U129" t="s">
        <v>1764</v>
      </c>
      <c r="V129" t="s">
        <v>1765</v>
      </c>
      <c r="W129" t="s">
        <v>2830</v>
      </c>
      <c r="X129">
        <v>1</v>
      </c>
      <c r="Z129">
        <v>48</v>
      </c>
      <c r="AA129" t="s">
        <v>156</v>
      </c>
      <c r="AB129" s="1">
        <v>44721</v>
      </c>
      <c r="AC129" t="s">
        <v>2830</v>
      </c>
      <c r="AD129" t="s">
        <v>2830</v>
      </c>
      <c r="AE129" t="s">
        <v>43</v>
      </c>
      <c r="AF129" t="s">
        <v>44</v>
      </c>
      <c r="AH129" t="s">
        <v>7686</v>
      </c>
      <c r="AK129" t="s">
        <v>7685</v>
      </c>
      <c r="AM129" t="s">
        <v>7688</v>
      </c>
      <c r="AN129">
        <f>IEEE45637[[#This Row],[End Page]]-IEEE45637[[#This Row],[Start Page]]</f>
        <v>18</v>
      </c>
      <c r="AP129" s="17"/>
    </row>
    <row r="130" spans="1:42" x14ac:dyDescent="0.3">
      <c r="A130" s="3">
        <v>145</v>
      </c>
      <c r="B130" s="3" t="s">
        <v>43</v>
      </c>
      <c r="C130" t="s">
        <v>1766</v>
      </c>
      <c r="D130" t="s">
        <v>1767</v>
      </c>
      <c r="E130" t="s">
        <v>1768</v>
      </c>
      <c r="F130" t="s">
        <v>1769</v>
      </c>
      <c r="G130" s="1">
        <v>44498</v>
      </c>
      <c r="H130">
        <v>2021</v>
      </c>
      <c r="I130" t="s">
        <v>2830</v>
      </c>
      <c r="K130">
        <v>728</v>
      </c>
      <c r="L130" t="s">
        <v>2952</v>
      </c>
      <c r="M130" t="s">
        <v>1770</v>
      </c>
      <c r="N130" t="s">
        <v>2830</v>
      </c>
      <c r="O130" t="s">
        <v>1771</v>
      </c>
      <c r="P130" t="s">
        <v>1772</v>
      </c>
      <c r="Q130" t="s">
        <v>2830</v>
      </c>
      <c r="R130" t="s">
        <v>1773</v>
      </c>
      <c r="S130" t="s">
        <v>1774</v>
      </c>
      <c r="T130" t="s">
        <v>1775</v>
      </c>
      <c r="U130" t="s">
        <v>1776</v>
      </c>
      <c r="V130" t="s">
        <v>1777</v>
      </c>
      <c r="W130" t="s">
        <v>2830</v>
      </c>
      <c r="Z130">
        <v>21</v>
      </c>
      <c r="AA130" t="s">
        <v>43</v>
      </c>
      <c r="AB130" s="1">
        <v>44498</v>
      </c>
      <c r="AC130" t="s">
        <v>2830</v>
      </c>
      <c r="AD130" t="s">
        <v>2830</v>
      </c>
      <c r="AE130" t="s">
        <v>43</v>
      </c>
      <c r="AF130" t="s">
        <v>57</v>
      </c>
      <c r="AH130" t="s">
        <v>7686</v>
      </c>
      <c r="AK130" t="s">
        <v>7685</v>
      </c>
      <c r="AM130" t="s">
        <v>7688</v>
      </c>
      <c r="AN130">
        <f>IEEE45637[[#This Row],[End Page]]-IEEE45637[[#This Row],[Start Page]]</f>
        <v>4</v>
      </c>
      <c r="AP130" s="17"/>
    </row>
    <row r="131" spans="1:42" x14ac:dyDescent="0.3">
      <c r="A131" s="4">
        <v>146</v>
      </c>
      <c r="B131" s="5" t="s">
        <v>43</v>
      </c>
      <c r="C131" t="s">
        <v>1778</v>
      </c>
      <c r="D131" t="s">
        <v>1779</v>
      </c>
      <c r="E131" t="s">
        <v>1780</v>
      </c>
      <c r="F131" t="s">
        <v>256</v>
      </c>
      <c r="G131" s="1">
        <v>44732</v>
      </c>
      <c r="H131">
        <v>2022</v>
      </c>
      <c r="I131" t="s">
        <v>2830</v>
      </c>
      <c r="K131">
        <v>1669</v>
      </c>
      <c r="L131" t="s">
        <v>2953</v>
      </c>
      <c r="M131" t="s">
        <v>1781</v>
      </c>
      <c r="N131" t="s">
        <v>258</v>
      </c>
      <c r="O131" t="s">
        <v>259</v>
      </c>
      <c r="P131" t="s">
        <v>1782</v>
      </c>
      <c r="Q131" t="s">
        <v>1783</v>
      </c>
      <c r="R131" t="s">
        <v>1784</v>
      </c>
      <c r="S131" t="s">
        <v>1785</v>
      </c>
      <c r="T131" t="s">
        <v>1786</v>
      </c>
      <c r="U131" t="s">
        <v>1787</v>
      </c>
      <c r="V131" t="s">
        <v>1788</v>
      </c>
      <c r="W131" t="s">
        <v>2830</v>
      </c>
      <c r="Z131">
        <v>59</v>
      </c>
      <c r="AA131" t="s">
        <v>156</v>
      </c>
      <c r="AB131" s="1">
        <v>44732</v>
      </c>
      <c r="AC131" t="s">
        <v>2830</v>
      </c>
      <c r="AD131" t="s">
        <v>2830</v>
      </c>
      <c r="AE131" t="s">
        <v>43</v>
      </c>
      <c r="AF131" t="s">
        <v>57</v>
      </c>
      <c r="AH131" s="20" t="s">
        <v>7687</v>
      </c>
      <c r="AI131" s="20" t="s">
        <v>7687</v>
      </c>
      <c r="AK131" t="s">
        <v>7685</v>
      </c>
      <c r="AM131" t="s">
        <v>7688</v>
      </c>
      <c r="AN131">
        <f>IEEE45637[[#This Row],[End Page]]-IEEE45637[[#This Row],[Start Page]]</f>
        <v>11</v>
      </c>
      <c r="AP131" s="20"/>
    </row>
    <row r="132" spans="1:42" x14ac:dyDescent="0.3">
      <c r="A132" s="3">
        <v>147</v>
      </c>
      <c r="B132" s="3" t="s">
        <v>43</v>
      </c>
      <c r="C132" t="s">
        <v>1789</v>
      </c>
      <c r="D132" t="s">
        <v>1790</v>
      </c>
      <c r="E132" t="s">
        <v>1791</v>
      </c>
      <c r="F132" t="s">
        <v>1792</v>
      </c>
      <c r="G132" s="1">
        <v>42474</v>
      </c>
      <c r="H132">
        <v>2015</v>
      </c>
      <c r="I132" t="s">
        <v>2830</v>
      </c>
      <c r="K132">
        <v>73</v>
      </c>
      <c r="L132" t="s">
        <v>2954</v>
      </c>
      <c r="M132" t="s">
        <v>1793</v>
      </c>
      <c r="N132" t="s">
        <v>2830</v>
      </c>
      <c r="O132" t="s">
        <v>1794</v>
      </c>
      <c r="P132" t="s">
        <v>1795</v>
      </c>
      <c r="Q132" t="s">
        <v>2830</v>
      </c>
      <c r="R132" t="s">
        <v>1796</v>
      </c>
      <c r="S132" t="s">
        <v>1797</v>
      </c>
      <c r="T132" t="s">
        <v>1798</v>
      </c>
      <c r="U132" t="s">
        <v>1799</v>
      </c>
      <c r="V132" t="s">
        <v>1800</v>
      </c>
      <c r="W132" t="s">
        <v>2830</v>
      </c>
      <c r="X132">
        <v>3</v>
      </c>
      <c r="Z132">
        <v>20</v>
      </c>
      <c r="AA132" t="s">
        <v>2830</v>
      </c>
      <c r="AB132" s="1">
        <v>42474</v>
      </c>
      <c r="AC132" t="s">
        <v>2830</v>
      </c>
      <c r="AD132" t="s">
        <v>2830</v>
      </c>
      <c r="AE132" t="s">
        <v>43</v>
      </c>
      <c r="AF132" t="s">
        <v>57</v>
      </c>
      <c r="AH132" s="20" t="s">
        <v>7687</v>
      </c>
      <c r="AI132" s="20" t="s">
        <v>7687</v>
      </c>
      <c r="AK132" t="s">
        <v>7685</v>
      </c>
      <c r="AM132" t="s">
        <v>7688</v>
      </c>
      <c r="AN132">
        <f>IEEE45637[[#This Row],[End Page]]-IEEE45637[[#This Row],[Start Page]]</f>
        <v>9</v>
      </c>
      <c r="AP132" s="20"/>
    </row>
    <row r="133" spans="1:42" x14ac:dyDescent="0.3">
      <c r="A133" s="4">
        <v>148</v>
      </c>
      <c r="B133" s="5" t="s">
        <v>43</v>
      </c>
      <c r="C133" t="s">
        <v>1801</v>
      </c>
      <c r="D133" t="s">
        <v>1802</v>
      </c>
      <c r="E133" t="s">
        <v>1803</v>
      </c>
      <c r="F133" t="s">
        <v>1804</v>
      </c>
      <c r="G133" s="1">
        <v>44181</v>
      </c>
      <c r="H133">
        <v>2020</v>
      </c>
      <c r="I133" t="s">
        <v>2830</v>
      </c>
      <c r="K133">
        <v>1</v>
      </c>
      <c r="L133" t="s">
        <v>2894</v>
      </c>
      <c r="M133" t="s">
        <v>1805</v>
      </c>
      <c r="N133" t="s">
        <v>1806</v>
      </c>
      <c r="O133" t="s">
        <v>1807</v>
      </c>
      <c r="P133" t="s">
        <v>1808</v>
      </c>
      <c r="Q133" t="s">
        <v>2830</v>
      </c>
      <c r="R133" t="s">
        <v>1809</v>
      </c>
      <c r="S133" t="s">
        <v>1810</v>
      </c>
      <c r="T133" t="s">
        <v>1811</v>
      </c>
      <c r="U133" t="s">
        <v>1812</v>
      </c>
      <c r="V133" t="s">
        <v>1813</v>
      </c>
      <c r="W133" t="s">
        <v>2830</v>
      </c>
      <c r="Z133">
        <v>12</v>
      </c>
      <c r="AA133" t="s">
        <v>43</v>
      </c>
      <c r="AB133" s="1">
        <v>44181</v>
      </c>
      <c r="AC133" t="s">
        <v>2830</v>
      </c>
      <c r="AD133" t="s">
        <v>2830</v>
      </c>
      <c r="AE133" t="s">
        <v>43</v>
      </c>
      <c r="AF133" t="s">
        <v>57</v>
      </c>
      <c r="AH133" t="s">
        <v>7686</v>
      </c>
      <c r="AK133" t="s">
        <v>7685</v>
      </c>
      <c r="AM133" t="s">
        <v>7688</v>
      </c>
      <c r="AN133">
        <f>IEEE45637[[#This Row],[End Page]]-IEEE45637[[#This Row],[Start Page]]</f>
        <v>4</v>
      </c>
      <c r="AP133" s="17"/>
    </row>
    <row r="134" spans="1:42" x14ac:dyDescent="0.3">
      <c r="A134" s="3">
        <v>149</v>
      </c>
      <c r="B134" s="3" t="s">
        <v>43</v>
      </c>
      <c r="C134" t="s">
        <v>1814</v>
      </c>
      <c r="D134" t="s">
        <v>1815</v>
      </c>
      <c r="E134" t="s">
        <v>1816</v>
      </c>
      <c r="F134" t="s">
        <v>1817</v>
      </c>
      <c r="G134" s="1">
        <v>43706</v>
      </c>
      <c r="H134">
        <v>2019</v>
      </c>
      <c r="I134" t="s">
        <v>2830</v>
      </c>
      <c r="K134">
        <v>179</v>
      </c>
      <c r="L134" t="s">
        <v>2955</v>
      </c>
      <c r="M134" t="s">
        <v>1818</v>
      </c>
      <c r="N134" t="s">
        <v>1819</v>
      </c>
      <c r="O134" t="s">
        <v>1820</v>
      </c>
      <c r="P134" t="s">
        <v>1821</v>
      </c>
      <c r="Q134" t="s">
        <v>2830</v>
      </c>
      <c r="R134" t="s">
        <v>1822</v>
      </c>
      <c r="S134" t="s">
        <v>1823</v>
      </c>
      <c r="T134" t="s">
        <v>1824</v>
      </c>
      <c r="U134" t="s">
        <v>1825</v>
      </c>
      <c r="V134" t="s">
        <v>1826</v>
      </c>
      <c r="W134" t="s">
        <v>2830</v>
      </c>
      <c r="X134">
        <v>38</v>
      </c>
      <c r="Z134">
        <v>20</v>
      </c>
      <c r="AA134" t="s">
        <v>43</v>
      </c>
      <c r="AB134" s="1">
        <v>43706</v>
      </c>
      <c r="AC134" t="s">
        <v>2830</v>
      </c>
      <c r="AD134" t="s">
        <v>2830</v>
      </c>
      <c r="AE134" t="s">
        <v>43</v>
      </c>
      <c r="AF134" t="s">
        <v>57</v>
      </c>
      <c r="AH134" s="20" t="s">
        <v>7687</v>
      </c>
      <c r="AI134" s="20" t="s">
        <v>7687</v>
      </c>
      <c r="AK134" t="s">
        <v>7685</v>
      </c>
      <c r="AM134" t="s">
        <v>7688</v>
      </c>
      <c r="AN134">
        <f>IEEE45637[[#This Row],[End Page]]-IEEE45637[[#This Row],[Start Page]]</f>
        <v>7</v>
      </c>
      <c r="AP134" s="20"/>
    </row>
    <row r="135" spans="1:42" x14ac:dyDescent="0.3">
      <c r="A135" s="3">
        <v>151</v>
      </c>
      <c r="B135" s="3" t="s">
        <v>43</v>
      </c>
      <c r="C135" t="s">
        <v>1839</v>
      </c>
      <c r="D135" t="s">
        <v>1840</v>
      </c>
      <c r="E135" t="s">
        <v>1841</v>
      </c>
      <c r="F135" t="s">
        <v>1842</v>
      </c>
      <c r="G135" s="1">
        <v>44405</v>
      </c>
      <c r="H135">
        <v>2021</v>
      </c>
      <c r="I135" t="s">
        <v>2830</v>
      </c>
      <c r="K135">
        <v>4586</v>
      </c>
      <c r="L135" t="s">
        <v>2957</v>
      </c>
      <c r="M135" t="s">
        <v>1843</v>
      </c>
      <c r="N135" t="s">
        <v>1844</v>
      </c>
      <c r="O135" t="s">
        <v>1845</v>
      </c>
      <c r="P135" t="s">
        <v>1846</v>
      </c>
      <c r="Q135" t="s">
        <v>1847</v>
      </c>
      <c r="R135" t="s">
        <v>1848</v>
      </c>
      <c r="S135" t="s">
        <v>2830</v>
      </c>
      <c r="T135" t="s">
        <v>1849</v>
      </c>
      <c r="U135" t="s">
        <v>1850</v>
      </c>
      <c r="V135" t="s">
        <v>1851</v>
      </c>
      <c r="W135" t="s">
        <v>2830</v>
      </c>
      <c r="Z135">
        <v>21</v>
      </c>
      <c r="AA135" t="s">
        <v>2830</v>
      </c>
      <c r="AB135" s="1">
        <v>44405</v>
      </c>
      <c r="AC135" t="s">
        <v>2830</v>
      </c>
      <c r="AD135" t="s">
        <v>2830</v>
      </c>
      <c r="AE135" t="s">
        <v>43</v>
      </c>
      <c r="AF135" t="s">
        <v>57</v>
      </c>
      <c r="AH135" t="s">
        <v>7686</v>
      </c>
      <c r="AK135" t="s">
        <v>7685</v>
      </c>
      <c r="AM135" t="s">
        <v>7688</v>
      </c>
      <c r="AN135">
        <f>IEEE45637[[#This Row],[End Page]]-IEEE45637[[#This Row],[Start Page]]</f>
        <v>5</v>
      </c>
      <c r="AP135" s="17"/>
    </row>
    <row r="136" spans="1:42" x14ac:dyDescent="0.3">
      <c r="A136" s="4">
        <v>152</v>
      </c>
      <c r="B136" s="5" t="s">
        <v>43</v>
      </c>
      <c r="C136" t="s">
        <v>1852</v>
      </c>
      <c r="D136" t="s">
        <v>1853</v>
      </c>
      <c r="E136" t="s">
        <v>1854</v>
      </c>
      <c r="F136" t="s">
        <v>1855</v>
      </c>
      <c r="G136" s="1">
        <v>44237</v>
      </c>
      <c r="H136">
        <v>2021</v>
      </c>
      <c r="I136" t="s">
        <v>2830</v>
      </c>
      <c r="K136">
        <v>1</v>
      </c>
      <c r="L136" t="s">
        <v>2883</v>
      </c>
      <c r="M136" t="s">
        <v>1856</v>
      </c>
      <c r="N136" t="s">
        <v>2830</v>
      </c>
      <c r="O136" t="s">
        <v>1857</v>
      </c>
      <c r="P136" t="s">
        <v>1858</v>
      </c>
      <c r="Q136" t="s">
        <v>1859</v>
      </c>
      <c r="R136" t="s">
        <v>1860</v>
      </c>
      <c r="S136" t="s">
        <v>1861</v>
      </c>
      <c r="T136" t="s">
        <v>1862</v>
      </c>
      <c r="U136" t="s">
        <v>1863</v>
      </c>
      <c r="V136" t="s">
        <v>1864</v>
      </c>
      <c r="W136" t="s">
        <v>2830</v>
      </c>
      <c r="Z136">
        <v>25</v>
      </c>
      <c r="AA136" t="s">
        <v>43</v>
      </c>
      <c r="AB136" s="1">
        <v>44237</v>
      </c>
      <c r="AC136" t="s">
        <v>2830</v>
      </c>
      <c r="AD136" t="s">
        <v>2830</v>
      </c>
      <c r="AE136" t="s">
        <v>43</v>
      </c>
      <c r="AF136" t="s">
        <v>57</v>
      </c>
      <c r="AH136" t="s">
        <v>7686</v>
      </c>
      <c r="AK136" t="s">
        <v>7685</v>
      </c>
      <c r="AM136" t="s">
        <v>7688</v>
      </c>
      <c r="AN136">
        <f>IEEE45637[[#This Row],[End Page]]-IEEE45637[[#This Row],[Start Page]]</f>
        <v>7</v>
      </c>
      <c r="AP136" s="17"/>
    </row>
    <row r="137" spans="1:42" x14ac:dyDescent="0.3">
      <c r="A137" s="4">
        <v>154</v>
      </c>
      <c r="B137" s="5" t="s">
        <v>43</v>
      </c>
      <c r="C137" t="s">
        <v>1877</v>
      </c>
      <c r="D137" t="s">
        <v>1878</v>
      </c>
      <c r="E137" t="s">
        <v>1879</v>
      </c>
      <c r="F137" t="s">
        <v>1880</v>
      </c>
      <c r="G137" s="1">
        <v>43676</v>
      </c>
      <c r="H137">
        <v>2019</v>
      </c>
      <c r="I137" t="s">
        <v>2959</v>
      </c>
      <c r="J137">
        <v>4</v>
      </c>
      <c r="K137">
        <v>32</v>
      </c>
      <c r="L137" t="s">
        <v>2960</v>
      </c>
      <c r="M137" t="s">
        <v>1881</v>
      </c>
      <c r="N137" t="s">
        <v>1882</v>
      </c>
      <c r="O137" t="s">
        <v>2830</v>
      </c>
      <c r="P137" t="s">
        <v>1883</v>
      </c>
      <c r="Q137" t="s">
        <v>2830</v>
      </c>
      <c r="R137" t="s">
        <v>1884</v>
      </c>
      <c r="S137" t="s">
        <v>2830</v>
      </c>
      <c r="T137" t="s">
        <v>1885</v>
      </c>
      <c r="U137" t="s">
        <v>1886</v>
      </c>
      <c r="V137" t="s">
        <v>1887</v>
      </c>
      <c r="W137" t="s">
        <v>2830</v>
      </c>
      <c r="X137">
        <v>4</v>
      </c>
      <c r="Z137">
        <v>20</v>
      </c>
      <c r="AA137" t="s">
        <v>43</v>
      </c>
      <c r="AB137" s="1">
        <v>43676</v>
      </c>
      <c r="AC137" t="s">
        <v>2830</v>
      </c>
      <c r="AD137" t="s">
        <v>2830</v>
      </c>
      <c r="AE137" t="s">
        <v>43</v>
      </c>
      <c r="AF137" t="s">
        <v>1838</v>
      </c>
      <c r="AH137" t="s">
        <v>7686</v>
      </c>
      <c r="AK137" t="s">
        <v>7685</v>
      </c>
      <c r="AM137" t="s">
        <v>7688</v>
      </c>
      <c r="AN137">
        <f>IEEE45637[[#This Row],[End Page]]-IEEE45637[[#This Row],[Start Page]]</f>
        <v>5</v>
      </c>
      <c r="AP137" s="17"/>
    </row>
    <row r="138" spans="1:42" x14ac:dyDescent="0.3">
      <c r="A138" s="3">
        <v>155</v>
      </c>
      <c r="B138" s="3" t="s">
        <v>43</v>
      </c>
      <c r="C138" t="s">
        <v>1888</v>
      </c>
      <c r="D138" t="s">
        <v>1889</v>
      </c>
      <c r="E138" t="s">
        <v>1890</v>
      </c>
      <c r="F138" t="s">
        <v>1891</v>
      </c>
      <c r="G138" s="1">
        <v>44874</v>
      </c>
      <c r="H138">
        <v>2022</v>
      </c>
      <c r="I138" t="s">
        <v>2830</v>
      </c>
      <c r="K138">
        <v>1</v>
      </c>
      <c r="L138" t="s">
        <v>2833</v>
      </c>
      <c r="M138" t="s">
        <v>1892</v>
      </c>
      <c r="N138" t="s">
        <v>2830</v>
      </c>
      <c r="O138" t="s">
        <v>1893</v>
      </c>
      <c r="P138" t="s">
        <v>1894</v>
      </c>
      <c r="Q138" t="s">
        <v>2830</v>
      </c>
      <c r="R138" t="s">
        <v>1895</v>
      </c>
      <c r="S138" t="s">
        <v>1896</v>
      </c>
      <c r="T138" t="s">
        <v>1897</v>
      </c>
      <c r="U138" t="s">
        <v>1898</v>
      </c>
      <c r="V138" t="s">
        <v>1899</v>
      </c>
      <c r="W138" t="s">
        <v>2830</v>
      </c>
      <c r="Z138">
        <v>7</v>
      </c>
      <c r="AA138" t="s">
        <v>43</v>
      </c>
      <c r="AB138" s="1">
        <v>44874</v>
      </c>
      <c r="AC138" t="s">
        <v>2830</v>
      </c>
      <c r="AD138" t="s">
        <v>2830</v>
      </c>
      <c r="AE138" t="s">
        <v>43</v>
      </c>
      <c r="AF138" t="s">
        <v>57</v>
      </c>
      <c r="AH138" t="s">
        <v>7686</v>
      </c>
      <c r="AK138" t="s">
        <v>7685</v>
      </c>
      <c r="AM138" t="s">
        <v>7688</v>
      </c>
      <c r="AN138">
        <f>IEEE45637[[#This Row],[End Page]]-IEEE45637[[#This Row],[Start Page]]</f>
        <v>5</v>
      </c>
      <c r="AP138" s="17"/>
    </row>
    <row r="139" spans="1:42" x14ac:dyDescent="0.3">
      <c r="A139" s="3">
        <v>157</v>
      </c>
      <c r="B139" s="3" t="s">
        <v>43</v>
      </c>
      <c r="C139" t="s">
        <v>1912</v>
      </c>
      <c r="D139" t="s">
        <v>1913</v>
      </c>
      <c r="E139" t="s">
        <v>1914</v>
      </c>
      <c r="F139" t="s">
        <v>1915</v>
      </c>
      <c r="G139" s="1">
        <v>42579</v>
      </c>
      <c r="H139">
        <v>2016</v>
      </c>
      <c r="I139" t="s">
        <v>2830</v>
      </c>
      <c r="K139">
        <v>1</v>
      </c>
      <c r="L139" t="s">
        <v>2841</v>
      </c>
      <c r="M139" t="s">
        <v>1916</v>
      </c>
      <c r="N139" t="s">
        <v>2830</v>
      </c>
      <c r="O139" t="s">
        <v>1917</v>
      </c>
      <c r="P139" t="s">
        <v>1918</v>
      </c>
      <c r="Q139" t="s">
        <v>2830</v>
      </c>
      <c r="R139" t="s">
        <v>1919</v>
      </c>
      <c r="S139" t="s">
        <v>1920</v>
      </c>
      <c r="T139" t="s">
        <v>1921</v>
      </c>
      <c r="U139" t="s">
        <v>1922</v>
      </c>
      <c r="V139" t="s">
        <v>1923</v>
      </c>
      <c r="W139" t="s">
        <v>2830</v>
      </c>
      <c r="X139">
        <v>1</v>
      </c>
      <c r="Z139">
        <v>11</v>
      </c>
      <c r="AA139" t="s">
        <v>43</v>
      </c>
      <c r="AB139" s="1">
        <v>42579</v>
      </c>
      <c r="AC139" t="s">
        <v>2830</v>
      </c>
      <c r="AD139" t="s">
        <v>2830</v>
      </c>
      <c r="AE139" t="s">
        <v>43</v>
      </c>
      <c r="AF139" t="s">
        <v>57</v>
      </c>
      <c r="AK139" t="s">
        <v>7685</v>
      </c>
      <c r="AM139" t="s">
        <v>7688</v>
      </c>
      <c r="AN139">
        <f>IEEE45637[[#This Row],[End Page]]-IEEE45637[[#This Row],[Start Page]]</f>
        <v>2</v>
      </c>
      <c r="AO139" s="17" t="s">
        <v>7686</v>
      </c>
      <c r="AP139" s="17"/>
    </row>
    <row r="140" spans="1:42" x14ac:dyDescent="0.3">
      <c r="A140" s="4">
        <v>158</v>
      </c>
      <c r="B140" s="5" t="s">
        <v>43</v>
      </c>
      <c r="C140" t="s">
        <v>1924</v>
      </c>
      <c r="D140" t="s">
        <v>1925</v>
      </c>
      <c r="E140" t="s">
        <v>1926</v>
      </c>
      <c r="F140" t="s">
        <v>1927</v>
      </c>
      <c r="G140" s="1">
        <v>44760</v>
      </c>
      <c r="H140">
        <v>2022</v>
      </c>
      <c r="I140" t="s">
        <v>2830</v>
      </c>
      <c r="K140">
        <v>1</v>
      </c>
      <c r="L140" t="s">
        <v>2962</v>
      </c>
      <c r="M140" t="s">
        <v>1928</v>
      </c>
      <c r="N140" t="s">
        <v>2830</v>
      </c>
      <c r="O140" t="s">
        <v>1929</v>
      </c>
      <c r="P140" t="s">
        <v>1930</v>
      </c>
      <c r="Q140" t="s">
        <v>1931</v>
      </c>
      <c r="R140" t="s">
        <v>1932</v>
      </c>
      <c r="S140" t="s">
        <v>2830</v>
      </c>
      <c r="T140" t="s">
        <v>1933</v>
      </c>
      <c r="U140" t="s">
        <v>1934</v>
      </c>
      <c r="V140" t="s">
        <v>1935</v>
      </c>
      <c r="W140" t="s">
        <v>2830</v>
      </c>
      <c r="X140">
        <v>1</v>
      </c>
      <c r="Z140">
        <v>27</v>
      </c>
      <c r="AA140" t="s">
        <v>43</v>
      </c>
      <c r="AB140" s="1">
        <v>44760</v>
      </c>
      <c r="AC140" t="s">
        <v>2830</v>
      </c>
      <c r="AD140" t="s">
        <v>2830</v>
      </c>
      <c r="AE140" t="s">
        <v>43</v>
      </c>
      <c r="AF140" t="s">
        <v>57</v>
      </c>
      <c r="AH140" t="s">
        <v>7686</v>
      </c>
      <c r="AK140" t="s">
        <v>7685</v>
      </c>
      <c r="AM140" t="s">
        <v>7688</v>
      </c>
      <c r="AN140">
        <f>IEEE45637[[#This Row],[End Page]]-IEEE45637[[#This Row],[Start Page]]</f>
        <v>7</v>
      </c>
      <c r="AP140" s="17"/>
    </row>
    <row r="141" spans="1:42" x14ac:dyDescent="0.3">
      <c r="A141" s="3">
        <v>159</v>
      </c>
      <c r="B141" s="3" t="s">
        <v>43</v>
      </c>
      <c r="C141" t="s">
        <v>1936</v>
      </c>
      <c r="D141" t="s">
        <v>1937</v>
      </c>
      <c r="E141" t="s">
        <v>1938</v>
      </c>
      <c r="F141" t="s">
        <v>1939</v>
      </c>
      <c r="G141" s="1">
        <v>42705</v>
      </c>
      <c r="H141">
        <v>2016</v>
      </c>
      <c r="I141" t="s">
        <v>2830</v>
      </c>
      <c r="K141">
        <v>1</v>
      </c>
      <c r="L141" t="s">
        <v>2894</v>
      </c>
      <c r="M141" t="s">
        <v>1940</v>
      </c>
      <c r="N141" t="s">
        <v>2830</v>
      </c>
      <c r="O141" t="s">
        <v>1941</v>
      </c>
      <c r="P141" t="s">
        <v>1942</v>
      </c>
      <c r="Q141" t="s">
        <v>2830</v>
      </c>
      <c r="R141" t="s">
        <v>1943</v>
      </c>
      <c r="S141" t="s">
        <v>1944</v>
      </c>
      <c r="T141" t="s">
        <v>1945</v>
      </c>
      <c r="U141" t="s">
        <v>1946</v>
      </c>
      <c r="V141" t="s">
        <v>1947</v>
      </c>
      <c r="W141" t="s">
        <v>2830</v>
      </c>
      <c r="X141">
        <v>2</v>
      </c>
      <c r="Z141">
        <v>3</v>
      </c>
      <c r="AA141" t="s">
        <v>43</v>
      </c>
      <c r="AB141" s="1">
        <v>42705</v>
      </c>
      <c r="AC141" t="s">
        <v>2830</v>
      </c>
      <c r="AD141" t="s">
        <v>2830</v>
      </c>
      <c r="AE141" t="s">
        <v>43</v>
      </c>
      <c r="AF141" t="s">
        <v>57</v>
      </c>
      <c r="AH141" t="s">
        <v>7686</v>
      </c>
      <c r="AK141" t="s">
        <v>7685</v>
      </c>
      <c r="AM141" t="s">
        <v>7688</v>
      </c>
      <c r="AN141">
        <f>IEEE45637[[#This Row],[End Page]]-IEEE45637[[#This Row],[Start Page]]</f>
        <v>4</v>
      </c>
      <c r="AP141" s="17"/>
    </row>
    <row r="142" spans="1:42" x14ac:dyDescent="0.3">
      <c r="A142" s="4">
        <v>162</v>
      </c>
      <c r="B142" s="5" t="s">
        <v>43</v>
      </c>
      <c r="C142" t="s">
        <v>1972</v>
      </c>
      <c r="D142" t="s">
        <v>1973</v>
      </c>
      <c r="E142" t="s">
        <v>1974</v>
      </c>
      <c r="F142" t="s">
        <v>1975</v>
      </c>
      <c r="G142" s="1">
        <v>43864</v>
      </c>
      <c r="H142">
        <v>2019</v>
      </c>
      <c r="I142" t="s">
        <v>2830</v>
      </c>
      <c r="K142">
        <v>379</v>
      </c>
      <c r="L142" t="s">
        <v>2965</v>
      </c>
      <c r="M142" t="s">
        <v>1976</v>
      </c>
      <c r="N142" t="s">
        <v>2830</v>
      </c>
      <c r="O142" t="s">
        <v>1977</v>
      </c>
      <c r="P142" t="s">
        <v>1978</v>
      </c>
      <c r="Q142" t="s">
        <v>2830</v>
      </c>
      <c r="R142" t="s">
        <v>1979</v>
      </c>
      <c r="S142" t="s">
        <v>1980</v>
      </c>
      <c r="T142" t="s">
        <v>2830</v>
      </c>
      <c r="U142" t="s">
        <v>1981</v>
      </c>
      <c r="V142" t="s">
        <v>1982</v>
      </c>
      <c r="W142" t="s">
        <v>2830</v>
      </c>
      <c r="X142">
        <v>13</v>
      </c>
      <c r="Z142">
        <v>14</v>
      </c>
      <c r="AA142" t="s">
        <v>43</v>
      </c>
      <c r="AB142" s="1">
        <v>43864</v>
      </c>
      <c r="AC142" t="s">
        <v>2830</v>
      </c>
      <c r="AD142" t="s">
        <v>2830</v>
      </c>
      <c r="AE142" t="s">
        <v>43</v>
      </c>
      <c r="AF142" t="s">
        <v>57</v>
      </c>
      <c r="AK142" t="s">
        <v>7685</v>
      </c>
      <c r="AM142" t="s">
        <v>7688</v>
      </c>
      <c r="AN142">
        <f>IEEE45637[[#This Row],[End Page]]-IEEE45637[[#This Row],[Start Page]]</f>
        <v>3</v>
      </c>
      <c r="AO142" s="17" t="s">
        <v>7686</v>
      </c>
      <c r="AP142" s="17"/>
    </row>
    <row r="143" spans="1:42" x14ac:dyDescent="0.3">
      <c r="A143" s="3">
        <v>163</v>
      </c>
      <c r="B143" s="3" t="s">
        <v>43</v>
      </c>
      <c r="C143" t="s">
        <v>1983</v>
      </c>
      <c r="D143" t="s">
        <v>1984</v>
      </c>
      <c r="E143" t="s">
        <v>1985</v>
      </c>
      <c r="F143" t="s">
        <v>1986</v>
      </c>
      <c r="G143" s="1">
        <v>44692</v>
      </c>
      <c r="H143">
        <v>2022</v>
      </c>
      <c r="I143" t="s">
        <v>2830</v>
      </c>
      <c r="K143">
        <v>969</v>
      </c>
      <c r="L143" t="s">
        <v>2966</v>
      </c>
      <c r="M143" t="s">
        <v>1987</v>
      </c>
      <c r="N143" t="s">
        <v>1988</v>
      </c>
      <c r="O143" t="s">
        <v>1989</v>
      </c>
      <c r="P143" t="s">
        <v>1990</v>
      </c>
      <c r="Q143" t="s">
        <v>1991</v>
      </c>
      <c r="R143" t="s">
        <v>1992</v>
      </c>
      <c r="S143" t="s">
        <v>1993</v>
      </c>
      <c r="T143" t="s">
        <v>1994</v>
      </c>
      <c r="U143" t="s">
        <v>1995</v>
      </c>
      <c r="V143" t="s">
        <v>1996</v>
      </c>
      <c r="W143" t="s">
        <v>2830</v>
      </c>
      <c r="Z143">
        <v>22</v>
      </c>
      <c r="AA143" t="s">
        <v>43</v>
      </c>
      <c r="AB143" s="1">
        <v>44692</v>
      </c>
      <c r="AC143" t="s">
        <v>2830</v>
      </c>
      <c r="AD143" t="s">
        <v>2830</v>
      </c>
      <c r="AE143" t="s">
        <v>43</v>
      </c>
      <c r="AF143" t="s">
        <v>57</v>
      </c>
      <c r="AH143" t="s">
        <v>7686</v>
      </c>
      <c r="AK143" t="s">
        <v>7685</v>
      </c>
      <c r="AM143" t="s">
        <v>7688</v>
      </c>
      <c r="AN143">
        <f>IEEE45637[[#This Row],[End Page]]-IEEE45637[[#This Row],[Start Page]]</f>
        <v>5</v>
      </c>
      <c r="AP143" s="17"/>
    </row>
    <row r="144" spans="1:42" x14ac:dyDescent="0.3">
      <c r="A144" s="3">
        <v>165</v>
      </c>
      <c r="B144" s="3" t="s">
        <v>43</v>
      </c>
      <c r="C144" t="s">
        <v>2009</v>
      </c>
      <c r="D144" t="s">
        <v>2010</v>
      </c>
      <c r="E144" t="s">
        <v>2011</v>
      </c>
      <c r="F144" t="s">
        <v>2012</v>
      </c>
      <c r="G144" s="1">
        <v>43415</v>
      </c>
      <c r="H144">
        <v>2018</v>
      </c>
      <c r="I144" t="s">
        <v>2830</v>
      </c>
      <c r="K144">
        <v>1</v>
      </c>
      <c r="L144" t="s">
        <v>2833</v>
      </c>
      <c r="M144" t="s">
        <v>2013</v>
      </c>
      <c r="N144" t="s">
        <v>2830</v>
      </c>
      <c r="O144" t="s">
        <v>2014</v>
      </c>
      <c r="P144" t="s">
        <v>2015</v>
      </c>
      <c r="Q144" t="s">
        <v>2830</v>
      </c>
      <c r="R144" t="s">
        <v>2016</v>
      </c>
      <c r="S144" t="s">
        <v>2830</v>
      </c>
      <c r="T144" t="s">
        <v>2017</v>
      </c>
      <c r="U144" t="s">
        <v>2018</v>
      </c>
      <c r="V144" t="s">
        <v>2019</v>
      </c>
      <c r="W144" t="s">
        <v>2830</v>
      </c>
      <c r="X144">
        <v>1</v>
      </c>
      <c r="Z144">
        <v>14</v>
      </c>
      <c r="AA144" t="s">
        <v>43</v>
      </c>
      <c r="AB144" s="1">
        <v>43415</v>
      </c>
      <c r="AC144" t="s">
        <v>2830</v>
      </c>
      <c r="AD144" t="s">
        <v>2830</v>
      </c>
      <c r="AE144" t="s">
        <v>43</v>
      </c>
      <c r="AF144" t="s">
        <v>57</v>
      </c>
      <c r="AH144" t="s">
        <v>7686</v>
      </c>
      <c r="AK144" t="s">
        <v>7685</v>
      </c>
      <c r="AM144" t="s">
        <v>7688</v>
      </c>
      <c r="AN144">
        <f>IEEE45637[[#This Row],[End Page]]-IEEE45637[[#This Row],[Start Page]]</f>
        <v>5</v>
      </c>
      <c r="AP144" s="17"/>
    </row>
    <row r="145" spans="1:42" x14ac:dyDescent="0.3">
      <c r="A145" s="4">
        <v>166</v>
      </c>
      <c r="B145" s="5" t="s">
        <v>43</v>
      </c>
      <c r="C145" t="s">
        <v>2020</v>
      </c>
      <c r="D145" t="s">
        <v>2021</v>
      </c>
      <c r="E145" t="s">
        <v>2022</v>
      </c>
      <c r="F145" t="s">
        <v>146</v>
      </c>
      <c r="G145" s="1">
        <v>44130</v>
      </c>
      <c r="H145">
        <v>2020</v>
      </c>
      <c r="I145" t="s">
        <v>2883</v>
      </c>
      <c r="K145">
        <v>190403</v>
      </c>
      <c r="L145" t="s">
        <v>2967</v>
      </c>
      <c r="M145" t="s">
        <v>2023</v>
      </c>
      <c r="N145" t="s">
        <v>148</v>
      </c>
      <c r="O145" t="s">
        <v>2830</v>
      </c>
      <c r="P145" t="s">
        <v>2024</v>
      </c>
      <c r="Q145" t="s">
        <v>2025</v>
      </c>
      <c r="R145" t="s">
        <v>2026</v>
      </c>
      <c r="S145" t="s">
        <v>2027</v>
      </c>
      <c r="T145" t="s">
        <v>2028</v>
      </c>
      <c r="U145" t="s">
        <v>2029</v>
      </c>
      <c r="V145" t="s">
        <v>2030</v>
      </c>
      <c r="W145" t="s">
        <v>2830</v>
      </c>
      <c r="X145">
        <v>9</v>
      </c>
      <c r="Z145">
        <v>29</v>
      </c>
      <c r="AA145" t="s">
        <v>156</v>
      </c>
      <c r="AB145" s="1">
        <v>44123</v>
      </c>
      <c r="AC145" t="s">
        <v>2830</v>
      </c>
      <c r="AD145" t="s">
        <v>2830</v>
      </c>
      <c r="AE145" t="s">
        <v>43</v>
      </c>
      <c r="AF145" t="s">
        <v>44</v>
      </c>
      <c r="AH145" t="s">
        <v>7686</v>
      </c>
      <c r="AK145" t="s">
        <v>7685</v>
      </c>
      <c r="AM145" t="s">
        <v>7688</v>
      </c>
      <c r="AN145">
        <f>IEEE45637[[#This Row],[End Page]]-IEEE45637[[#This Row],[Start Page]]</f>
        <v>13</v>
      </c>
      <c r="AP145" s="17"/>
    </row>
    <row r="146" spans="1:42" x14ac:dyDescent="0.3">
      <c r="A146" s="3">
        <v>167</v>
      </c>
      <c r="B146" s="3" t="s">
        <v>43</v>
      </c>
      <c r="C146" t="s">
        <v>2031</v>
      </c>
      <c r="D146" t="s">
        <v>2032</v>
      </c>
      <c r="E146" t="s">
        <v>2033</v>
      </c>
      <c r="F146" t="s">
        <v>2034</v>
      </c>
      <c r="G146" s="1">
        <v>44026</v>
      </c>
      <c r="H146">
        <v>2020</v>
      </c>
      <c r="I146" t="s">
        <v>2830</v>
      </c>
      <c r="K146">
        <v>1092</v>
      </c>
      <c r="L146" t="s">
        <v>2937</v>
      </c>
      <c r="M146" t="s">
        <v>2035</v>
      </c>
      <c r="N146" t="s">
        <v>2036</v>
      </c>
      <c r="O146" t="s">
        <v>2037</v>
      </c>
      <c r="P146" t="s">
        <v>2038</v>
      </c>
      <c r="Q146" t="s">
        <v>2830</v>
      </c>
      <c r="R146" t="s">
        <v>2039</v>
      </c>
      <c r="S146" t="s">
        <v>2040</v>
      </c>
      <c r="T146" t="s">
        <v>2041</v>
      </c>
      <c r="U146" t="s">
        <v>2042</v>
      </c>
      <c r="V146" t="s">
        <v>2043</v>
      </c>
      <c r="W146" t="s">
        <v>2830</v>
      </c>
      <c r="X146">
        <v>14</v>
      </c>
      <c r="Z146">
        <v>43</v>
      </c>
      <c r="AA146" t="s">
        <v>43</v>
      </c>
      <c r="AB146" s="1">
        <v>44026</v>
      </c>
      <c r="AC146" t="s">
        <v>2830</v>
      </c>
      <c r="AD146" t="s">
        <v>2830</v>
      </c>
      <c r="AE146" t="s">
        <v>43</v>
      </c>
      <c r="AF146" t="s">
        <v>57</v>
      </c>
      <c r="AH146" s="20" t="s">
        <v>7687</v>
      </c>
      <c r="AI146" s="20" t="s">
        <v>7687</v>
      </c>
      <c r="AK146" t="s">
        <v>7685</v>
      </c>
      <c r="AM146" t="s">
        <v>7688</v>
      </c>
      <c r="AN146">
        <f>IEEE45637[[#This Row],[End Page]]-IEEE45637[[#This Row],[Start Page]]</f>
        <v>9</v>
      </c>
      <c r="AP146" s="20"/>
    </row>
    <row r="147" spans="1:42" x14ac:dyDescent="0.3">
      <c r="A147" s="3">
        <v>169</v>
      </c>
      <c r="B147" s="3" t="s">
        <v>43</v>
      </c>
      <c r="C147" t="s">
        <v>2056</v>
      </c>
      <c r="D147" t="s">
        <v>2057</v>
      </c>
      <c r="E147" t="s">
        <v>2058</v>
      </c>
      <c r="F147" t="s">
        <v>2059</v>
      </c>
      <c r="G147" s="1">
        <v>43027</v>
      </c>
      <c r="H147">
        <v>2017</v>
      </c>
      <c r="I147" t="s">
        <v>2830</v>
      </c>
      <c r="K147">
        <v>1</v>
      </c>
      <c r="L147" t="s">
        <v>2833</v>
      </c>
      <c r="M147" t="s">
        <v>2060</v>
      </c>
      <c r="N147" t="s">
        <v>2830</v>
      </c>
      <c r="O147" t="s">
        <v>2061</v>
      </c>
      <c r="P147" t="s">
        <v>2062</v>
      </c>
      <c r="Q147" t="s">
        <v>2830</v>
      </c>
      <c r="R147" t="s">
        <v>2063</v>
      </c>
      <c r="S147" t="s">
        <v>2064</v>
      </c>
      <c r="T147" t="s">
        <v>2065</v>
      </c>
      <c r="U147" t="s">
        <v>2066</v>
      </c>
      <c r="V147" t="s">
        <v>2067</v>
      </c>
      <c r="W147" t="s">
        <v>2830</v>
      </c>
      <c r="X147">
        <v>2</v>
      </c>
      <c r="Z147">
        <v>22</v>
      </c>
      <c r="AA147" t="s">
        <v>43</v>
      </c>
      <c r="AB147" s="1">
        <v>43027</v>
      </c>
      <c r="AC147" t="s">
        <v>2830</v>
      </c>
      <c r="AD147" t="s">
        <v>2830</v>
      </c>
      <c r="AE147" t="s">
        <v>43</v>
      </c>
      <c r="AF147" t="s">
        <v>57</v>
      </c>
      <c r="AH147" t="s">
        <v>7686</v>
      </c>
      <c r="AK147" t="s">
        <v>7685</v>
      </c>
      <c r="AM147" t="s">
        <v>7688</v>
      </c>
      <c r="AN147">
        <f>IEEE45637[[#This Row],[End Page]]-IEEE45637[[#This Row],[Start Page]]</f>
        <v>5</v>
      </c>
      <c r="AP147" s="17"/>
    </row>
    <row r="148" spans="1:42" x14ac:dyDescent="0.3">
      <c r="A148" s="4">
        <v>170</v>
      </c>
      <c r="B148" s="5" t="s">
        <v>43</v>
      </c>
      <c r="C148" t="s">
        <v>2068</v>
      </c>
      <c r="D148" t="s">
        <v>2069</v>
      </c>
      <c r="E148" t="s">
        <v>2070</v>
      </c>
      <c r="F148" t="s">
        <v>2071</v>
      </c>
      <c r="G148" s="1">
        <v>44720</v>
      </c>
      <c r="H148">
        <v>2022</v>
      </c>
      <c r="I148" t="s">
        <v>2830</v>
      </c>
      <c r="K148">
        <v>577</v>
      </c>
      <c r="L148" t="s">
        <v>2969</v>
      </c>
      <c r="M148" t="s">
        <v>2072</v>
      </c>
      <c r="N148" t="s">
        <v>2073</v>
      </c>
      <c r="O148" t="s">
        <v>2074</v>
      </c>
      <c r="P148" t="s">
        <v>2075</v>
      </c>
      <c r="Q148" t="s">
        <v>2830</v>
      </c>
      <c r="R148" t="s">
        <v>2076</v>
      </c>
      <c r="S148" t="s">
        <v>2077</v>
      </c>
      <c r="T148" t="s">
        <v>2078</v>
      </c>
      <c r="U148" t="s">
        <v>2830</v>
      </c>
      <c r="V148" t="s">
        <v>2830</v>
      </c>
      <c r="W148" t="s">
        <v>2830</v>
      </c>
      <c r="Z148">
        <v>23</v>
      </c>
      <c r="AA148" t="s">
        <v>43</v>
      </c>
      <c r="AB148" s="1">
        <v>44720</v>
      </c>
      <c r="AC148" t="s">
        <v>2830</v>
      </c>
      <c r="AD148" t="s">
        <v>2830</v>
      </c>
      <c r="AE148" t="s">
        <v>43</v>
      </c>
      <c r="AF148" t="s">
        <v>57</v>
      </c>
      <c r="AH148" s="20" t="s">
        <v>7687</v>
      </c>
      <c r="AI148" s="20" t="s">
        <v>7687</v>
      </c>
      <c r="AK148" t="s">
        <v>7685</v>
      </c>
      <c r="AM148" t="s">
        <v>7688</v>
      </c>
      <c r="AN148">
        <f>IEEE45637[[#This Row],[End Page]]-IEEE45637[[#This Row],[Start Page]]</f>
        <v>5</v>
      </c>
      <c r="AP148" s="20"/>
    </row>
    <row r="149" spans="1:42" x14ac:dyDescent="0.3">
      <c r="A149" s="3">
        <v>171</v>
      </c>
      <c r="B149" s="3" t="s">
        <v>43</v>
      </c>
      <c r="C149" t="s">
        <v>2079</v>
      </c>
      <c r="D149" t="s">
        <v>2080</v>
      </c>
      <c r="E149" t="s">
        <v>2081</v>
      </c>
      <c r="F149" t="s">
        <v>2082</v>
      </c>
      <c r="G149" s="1">
        <v>44518</v>
      </c>
      <c r="H149">
        <v>2021</v>
      </c>
      <c r="I149" t="s">
        <v>2830</v>
      </c>
      <c r="K149">
        <v>204</v>
      </c>
      <c r="L149" t="s">
        <v>2970</v>
      </c>
      <c r="M149" t="s">
        <v>2083</v>
      </c>
      <c r="N149" t="s">
        <v>2830</v>
      </c>
      <c r="O149" t="s">
        <v>2084</v>
      </c>
      <c r="P149" t="s">
        <v>2085</v>
      </c>
      <c r="Q149" t="s">
        <v>2830</v>
      </c>
      <c r="R149" t="s">
        <v>2086</v>
      </c>
      <c r="S149" t="s">
        <v>2087</v>
      </c>
      <c r="T149" t="s">
        <v>2088</v>
      </c>
      <c r="U149" t="s">
        <v>2089</v>
      </c>
      <c r="V149" t="s">
        <v>2090</v>
      </c>
      <c r="W149" t="s">
        <v>2830</v>
      </c>
      <c r="Z149">
        <v>7</v>
      </c>
      <c r="AA149" t="s">
        <v>43</v>
      </c>
      <c r="AB149" s="1">
        <v>44518</v>
      </c>
      <c r="AC149" t="s">
        <v>2830</v>
      </c>
      <c r="AD149" t="s">
        <v>2830</v>
      </c>
      <c r="AE149" t="s">
        <v>43</v>
      </c>
      <c r="AF149" t="s">
        <v>57</v>
      </c>
      <c r="AH149" t="s">
        <v>7686</v>
      </c>
      <c r="AK149" t="s">
        <v>7685</v>
      </c>
      <c r="AM149" t="s">
        <v>7688</v>
      </c>
      <c r="AN149">
        <f>IEEE45637[[#This Row],[End Page]]-IEEE45637[[#This Row],[Start Page]]</f>
        <v>5</v>
      </c>
      <c r="AP149" s="17"/>
    </row>
    <row r="150" spans="1:42" x14ac:dyDescent="0.3">
      <c r="A150" s="4">
        <v>172</v>
      </c>
      <c r="B150" s="5" t="s">
        <v>43</v>
      </c>
      <c r="C150" t="s">
        <v>2091</v>
      </c>
      <c r="D150" t="s">
        <v>2092</v>
      </c>
      <c r="E150" t="s">
        <v>2093</v>
      </c>
      <c r="F150" t="s">
        <v>146</v>
      </c>
      <c r="G150" s="1">
        <v>43747</v>
      </c>
      <c r="H150">
        <v>2019</v>
      </c>
      <c r="I150" t="s">
        <v>2887</v>
      </c>
      <c r="K150">
        <v>142692</v>
      </c>
      <c r="L150" t="s">
        <v>2971</v>
      </c>
      <c r="M150" t="s">
        <v>2094</v>
      </c>
      <c r="N150" t="s">
        <v>148</v>
      </c>
      <c r="O150" t="s">
        <v>2830</v>
      </c>
      <c r="P150" t="s">
        <v>2095</v>
      </c>
      <c r="Q150" t="s">
        <v>2096</v>
      </c>
      <c r="R150" t="s">
        <v>2097</v>
      </c>
      <c r="S150" t="s">
        <v>2098</v>
      </c>
      <c r="T150" t="s">
        <v>2099</v>
      </c>
      <c r="U150" t="s">
        <v>2100</v>
      </c>
      <c r="V150" t="s">
        <v>2101</v>
      </c>
      <c r="W150" t="s">
        <v>2830</v>
      </c>
      <c r="X150">
        <v>9</v>
      </c>
      <c r="Z150">
        <v>28</v>
      </c>
      <c r="AA150" t="s">
        <v>156</v>
      </c>
      <c r="AB150" s="1">
        <v>43738</v>
      </c>
      <c r="AC150" t="s">
        <v>2830</v>
      </c>
      <c r="AD150" t="s">
        <v>2830</v>
      </c>
      <c r="AE150" t="s">
        <v>43</v>
      </c>
      <c r="AF150" t="s">
        <v>44</v>
      </c>
      <c r="AH150" s="20" t="s">
        <v>7687</v>
      </c>
      <c r="AI150" s="20" t="s">
        <v>7687</v>
      </c>
      <c r="AK150" t="s">
        <v>7685</v>
      </c>
      <c r="AM150" t="s">
        <v>7688</v>
      </c>
      <c r="AN150">
        <f>IEEE45637[[#This Row],[End Page]]-IEEE45637[[#This Row],[Start Page]]</f>
        <v>10</v>
      </c>
      <c r="AP150" s="20"/>
    </row>
    <row r="151" spans="1:42" x14ac:dyDescent="0.3">
      <c r="A151" s="3">
        <v>173</v>
      </c>
      <c r="B151" s="3" t="s">
        <v>43</v>
      </c>
      <c r="C151" t="s">
        <v>2102</v>
      </c>
      <c r="D151" t="s">
        <v>1756</v>
      </c>
      <c r="E151" t="s">
        <v>1757</v>
      </c>
      <c r="F151" t="s">
        <v>146</v>
      </c>
      <c r="G151" s="1">
        <v>44476</v>
      </c>
      <c r="H151">
        <v>2021</v>
      </c>
      <c r="I151" t="s">
        <v>2839</v>
      </c>
      <c r="K151">
        <v>135266</v>
      </c>
      <c r="L151" t="s">
        <v>2972</v>
      </c>
      <c r="M151" t="s">
        <v>2103</v>
      </c>
      <c r="N151" t="s">
        <v>148</v>
      </c>
      <c r="O151" t="s">
        <v>2830</v>
      </c>
      <c r="P151" t="s">
        <v>2104</v>
      </c>
      <c r="Q151" t="s">
        <v>1760</v>
      </c>
      <c r="R151" t="s">
        <v>2105</v>
      </c>
      <c r="S151" t="s">
        <v>2106</v>
      </c>
      <c r="T151" t="s">
        <v>2107</v>
      </c>
      <c r="U151" t="s">
        <v>2108</v>
      </c>
      <c r="V151" t="s">
        <v>2109</v>
      </c>
      <c r="W151" t="s">
        <v>2830</v>
      </c>
      <c r="X151">
        <v>2</v>
      </c>
      <c r="Z151">
        <v>33</v>
      </c>
      <c r="AA151" t="s">
        <v>156</v>
      </c>
      <c r="AB151" s="1">
        <v>44466</v>
      </c>
      <c r="AC151" t="s">
        <v>2830</v>
      </c>
      <c r="AD151" t="s">
        <v>2830</v>
      </c>
      <c r="AE151" t="s">
        <v>43</v>
      </c>
      <c r="AF151" t="s">
        <v>44</v>
      </c>
      <c r="AH151" t="s">
        <v>7686</v>
      </c>
      <c r="AK151" t="s">
        <v>7685</v>
      </c>
      <c r="AM151" t="s">
        <v>7688</v>
      </c>
      <c r="AN151">
        <f>IEEE45637[[#This Row],[End Page]]-IEEE45637[[#This Row],[Start Page]]</f>
        <v>18</v>
      </c>
      <c r="AP151" s="17"/>
    </row>
    <row r="152" spans="1:42" x14ac:dyDescent="0.3">
      <c r="A152" s="4">
        <v>174</v>
      </c>
      <c r="B152" s="5" t="s">
        <v>43</v>
      </c>
      <c r="C152" t="s">
        <v>2110</v>
      </c>
      <c r="D152" t="s">
        <v>2111</v>
      </c>
      <c r="E152" t="s">
        <v>2112</v>
      </c>
      <c r="F152" t="s">
        <v>2113</v>
      </c>
      <c r="G152" s="1">
        <v>43899</v>
      </c>
      <c r="H152">
        <v>2019</v>
      </c>
      <c r="I152" t="s">
        <v>2830</v>
      </c>
      <c r="K152">
        <v>63</v>
      </c>
      <c r="L152" t="s">
        <v>2973</v>
      </c>
      <c r="M152" t="s">
        <v>2114</v>
      </c>
      <c r="N152" t="s">
        <v>2830</v>
      </c>
      <c r="O152" t="s">
        <v>2115</v>
      </c>
      <c r="P152" t="s">
        <v>2116</v>
      </c>
      <c r="Q152" t="s">
        <v>2830</v>
      </c>
      <c r="R152" t="s">
        <v>2117</v>
      </c>
      <c r="S152" t="s">
        <v>2118</v>
      </c>
      <c r="T152" t="s">
        <v>2119</v>
      </c>
      <c r="U152" t="s">
        <v>2120</v>
      </c>
      <c r="V152" t="s">
        <v>2121</v>
      </c>
      <c r="W152" t="s">
        <v>2830</v>
      </c>
      <c r="X152">
        <v>1</v>
      </c>
      <c r="Z152">
        <v>7</v>
      </c>
      <c r="AA152" t="s">
        <v>43</v>
      </c>
      <c r="AB152" s="1">
        <v>43899</v>
      </c>
      <c r="AC152" t="s">
        <v>2830</v>
      </c>
      <c r="AD152" t="s">
        <v>2830</v>
      </c>
      <c r="AE152" t="s">
        <v>43</v>
      </c>
      <c r="AF152" t="s">
        <v>57</v>
      </c>
      <c r="AK152" t="s">
        <v>7685</v>
      </c>
      <c r="AM152" t="s">
        <v>7688</v>
      </c>
      <c r="AN152">
        <f>IEEE45637[[#This Row],[End Page]]-IEEE45637[[#This Row],[Start Page]]</f>
        <v>3</v>
      </c>
      <c r="AO152" s="17" t="s">
        <v>7686</v>
      </c>
      <c r="AP152" s="17"/>
    </row>
    <row r="153" spans="1:42" x14ac:dyDescent="0.3">
      <c r="A153" s="3">
        <v>175</v>
      </c>
      <c r="B153" s="3" t="s">
        <v>43</v>
      </c>
      <c r="C153" t="s">
        <v>2122</v>
      </c>
      <c r="D153" t="s">
        <v>2123</v>
      </c>
      <c r="E153" t="s">
        <v>2124</v>
      </c>
      <c r="F153" t="s">
        <v>2125</v>
      </c>
      <c r="G153" s="1">
        <v>43970</v>
      </c>
      <c r="H153">
        <v>2019</v>
      </c>
      <c r="I153" t="s">
        <v>2830</v>
      </c>
      <c r="K153">
        <v>309</v>
      </c>
      <c r="L153" t="s">
        <v>2974</v>
      </c>
      <c r="M153" t="s">
        <v>2126</v>
      </c>
      <c r="N153" t="s">
        <v>2830</v>
      </c>
      <c r="O153" t="s">
        <v>2127</v>
      </c>
      <c r="P153" t="s">
        <v>2128</v>
      </c>
      <c r="Q153" t="s">
        <v>2830</v>
      </c>
      <c r="R153" t="s">
        <v>2129</v>
      </c>
      <c r="S153" t="s">
        <v>2130</v>
      </c>
      <c r="T153" t="s">
        <v>2131</v>
      </c>
      <c r="U153" t="s">
        <v>2132</v>
      </c>
      <c r="V153" t="s">
        <v>2133</v>
      </c>
      <c r="W153" t="s">
        <v>2830</v>
      </c>
      <c r="Z153">
        <v>19</v>
      </c>
      <c r="AA153" t="s">
        <v>43</v>
      </c>
      <c r="AB153" s="1">
        <v>43970</v>
      </c>
      <c r="AC153" t="s">
        <v>2830</v>
      </c>
      <c r="AD153" t="s">
        <v>2830</v>
      </c>
      <c r="AE153" t="s">
        <v>43</v>
      </c>
      <c r="AF153" t="s">
        <v>57</v>
      </c>
      <c r="AH153" t="s">
        <v>7686</v>
      </c>
      <c r="AK153" t="s">
        <v>7685</v>
      </c>
      <c r="AM153" t="s">
        <v>7688</v>
      </c>
      <c r="AN153">
        <f>IEEE45637[[#This Row],[End Page]]-IEEE45637[[#This Row],[Start Page]]</f>
        <v>8</v>
      </c>
      <c r="AP153" s="17"/>
    </row>
    <row r="154" spans="1:42" x14ac:dyDescent="0.3">
      <c r="A154" s="4">
        <v>176</v>
      </c>
      <c r="B154" s="5" t="s">
        <v>43</v>
      </c>
      <c r="C154" t="s">
        <v>2134</v>
      </c>
      <c r="D154" t="s">
        <v>2135</v>
      </c>
      <c r="E154" t="s">
        <v>2136</v>
      </c>
      <c r="F154" t="s">
        <v>2137</v>
      </c>
      <c r="G154" s="1">
        <v>43398</v>
      </c>
      <c r="H154">
        <v>2018</v>
      </c>
      <c r="I154" t="s">
        <v>2830</v>
      </c>
      <c r="K154">
        <v>263</v>
      </c>
      <c r="L154" t="s">
        <v>2975</v>
      </c>
      <c r="M154" t="s">
        <v>2138</v>
      </c>
      <c r="N154" t="s">
        <v>2139</v>
      </c>
      <c r="O154" t="s">
        <v>2140</v>
      </c>
      <c r="P154" t="s">
        <v>2141</v>
      </c>
      <c r="Q154" t="s">
        <v>2830</v>
      </c>
      <c r="R154" s="18" t="s">
        <v>2142</v>
      </c>
      <c r="S154" t="s">
        <v>2830</v>
      </c>
      <c r="T154" t="s">
        <v>2143</v>
      </c>
      <c r="U154" t="s">
        <v>2144</v>
      </c>
      <c r="V154" t="s">
        <v>2145</v>
      </c>
      <c r="W154" t="s">
        <v>2830</v>
      </c>
      <c r="X154">
        <v>5</v>
      </c>
      <c r="Z154">
        <v>6</v>
      </c>
      <c r="AA154" t="s">
        <v>43</v>
      </c>
      <c r="AB154" s="1">
        <v>43398</v>
      </c>
      <c r="AC154" t="s">
        <v>2830</v>
      </c>
      <c r="AD154" t="s">
        <v>2830</v>
      </c>
      <c r="AE154" t="s">
        <v>43</v>
      </c>
      <c r="AF154" t="s">
        <v>57</v>
      </c>
      <c r="AK154" t="s">
        <v>7685</v>
      </c>
      <c r="AM154" t="s">
        <v>7688</v>
      </c>
      <c r="AN154">
        <f>IEEE45637[[#This Row],[End Page]]-IEEE45637[[#This Row],[Start Page]]</f>
        <v>1</v>
      </c>
      <c r="AO154" s="17" t="s">
        <v>7686</v>
      </c>
      <c r="AP154" s="17"/>
    </row>
    <row r="155" spans="1:42" x14ac:dyDescent="0.3">
      <c r="A155" s="3">
        <v>179</v>
      </c>
      <c r="B155" s="3" t="s">
        <v>43</v>
      </c>
      <c r="C155" t="s">
        <v>2167</v>
      </c>
      <c r="D155" t="s">
        <v>2168</v>
      </c>
      <c r="E155" t="s">
        <v>2169</v>
      </c>
      <c r="F155" t="s">
        <v>2170</v>
      </c>
      <c r="G155" s="1">
        <v>42278</v>
      </c>
      <c r="H155">
        <v>2015</v>
      </c>
      <c r="I155" t="s">
        <v>2830</v>
      </c>
      <c r="K155">
        <v>536</v>
      </c>
      <c r="L155" t="s">
        <v>2978</v>
      </c>
      <c r="M155" t="s">
        <v>2171</v>
      </c>
      <c r="N155" t="s">
        <v>1674</v>
      </c>
      <c r="O155" t="s">
        <v>2172</v>
      </c>
      <c r="P155" t="s">
        <v>2173</v>
      </c>
      <c r="Q155" t="s">
        <v>2830</v>
      </c>
      <c r="R155" t="s">
        <v>2174</v>
      </c>
      <c r="S155" t="s">
        <v>2175</v>
      </c>
      <c r="T155" t="s">
        <v>2176</v>
      </c>
      <c r="U155" t="s">
        <v>2177</v>
      </c>
      <c r="V155" t="s">
        <v>2178</v>
      </c>
      <c r="W155" t="s">
        <v>2830</v>
      </c>
      <c r="X155">
        <v>3</v>
      </c>
      <c r="Z155">
        <v>15</v>
      </c>
      <c r="AA155" t="s">
        <v>43</v>
      </c>
      <c r="AB155" s="1">
        <v>42278</v>
      </c>
      <c r="AC155" t="s">
        <v>2830</v>
      </c>
      <c r="AD155" t="s">
        <v>2830</v>
      </c>
      <c r="AE155" t="s">
        <v>43</v>
      </c>
      <c r="AF155" t="s">
        <v>57</v>
      </c>
      <c r="AH155" t="s">
        <v>7686</v>
      </c>
      <c r="AK155" t="s">
        <v>7685</v>
      </c>
      <c r="AM155" t="s">
        <v>7688</v>
      </c>
      <c r="AN155">
        <f>IEEE45637[[#This Row],[End Page]]-IEEE45637[[#This Row],[Start Page]]</f>
        <v>7</v>
      </c>
      <c r="AP155" s="17"/>
    </row>
    <row r="156" spans="1:42" x14ac:dyDescent="0.3">
      <c r="A156" s="4">
        <v>180</v>
      </c>
      <c r="B156" s="5" t="s">
        <v>43</v>
      </c>
      <c r="C156" t="s">
        <v>2179</v>
      </c>
      <c r="D156" t="s">
        <v>2180</v>
      </c>
      <c r="E156" t="s">
        <v>2181</v>
      </c>
      <c r="F156" t="s">
        <v>2182</v>
      </c>
      <c r="G156" s="1">
        <v>44412</v>
      </c>
      <c r="H156">
        <v>2021</v>
      </c>
      <c r="I156" t="s">
        <v>2830</v>
      </c>
      <c r="K156">
        <v>15</v>
      </c>
      <c r="L156" t="s">
        <v>2845</v>
      </c>
      <c r="M156" t="s">
        <v>2183</v>
      </c>
      <c r="N156" t="s">
        <v>2184</v>
      </c>
      <c r="O156" t="s">
        <v>2185</v>
      </c>
      <c r="P156" t="s">
        <v>2186</v>
      </c>
      <c r="Q156" t="s">
        <v>2830</v>
      </c>
      <c r="R156" t="s">
        <v>2187</v>
      </c>
      <c r="S156" t="s">
        <v>2188</v>
      </c>
      <c r="T156" t="s">
        <v>2189</v>
      </c>
      <c r="U156" t="s">
        <v>2190</v>
      </c>
      <c r="V156" t="s">
        <v>2191</v>
      </c>
      <c r="W156" t="s">
        <v>2830</v>
      </c>
      <c r="Z156">
        <v>22</v>
      </c>
      <c r="AA156" t="s">
        <v>43</v>
      </c>
      <c r="AB156" s="1">
        <v>44412</v>
      </c>
      <c r="AC156" t="s">
        <v>2830</v>
      </c>
      <c r="AD156" t="s">
        <v>2830</v>
      </c>
      <c r="AE156" t="s">
        <v>43</v>
      </c>
      <c r="AF156" t="s">
        <v>57</v>
      </c>
      <c r="AK156" t="s">
        <v>7685</v>
      </c>
      <c r="AM156" t="s">
        <v>7688</v>
      </c>
      <c r="AN156">
        <f>IEEE45637[[#This Row],[End Page]]-IEEE45637[[#This Row],[Start Page]]</f>
        <v>3</v>
      </c>
      <c r="AO156" s="17" t="s">
        <v>7686</v>
      </c>
      <c r="AP156" s="17"/>
    </row>
    <row r="157" spans="1:42" x14ac:dyDescent="0.3">
      <c r="A157" s="3">
        <v>181</v>
      </c>
      <c r="B157" s="3" t="s">
        <v>43</v>
      </c>
      <c r="C157" t="s">
        <v>2192</v>
      </c>
      <c r="D157" t="s">
        <v>2193</v>
      </c>
      <c r="E157" t="s">
        <v>2194</v>
      </c>
      <c r="F157" t="s">
        <v>2195</v>
      </c>
      <c r="G157" s="1">
        <v>44461</v>
      </c>
      <c r="H157">
        <v>2021</v>
      </c>
      <c r="I157" t="s">
        <v>2830</v>
      </c>
      <c r="K157">
        <v>1</v>
      </c>
      <c r="L157" t="s">
        <v>2887</v>
      </c>
      <c r="M157" t="s">
        <v>2196</v>
      </c>
      <c r="N157" t="s">
        <v>1870</v>
      </c>
      <c r="O157" t="s">
        <v>2197</v>
      </c>
      <c r="P157" t="s">
        <v>2198</v>
      </c>
      <c r="Q157" t="s">
        <v>2199</v>
      </c>
      <c r="R157" t="s">
        <v>2200</v>
      </c>
      <c r="S157" t="s">
        <v>2201</v>
      </c>
      <c r="T157" t="s">
        <v>2202</v>
      </c>
      <c r="U157" t="s">
        <v>2203</v>
      </c>
      <c r="V157" t="s">
        <v>2204</v>
      </c>
      <c r="W157" t="s">
        <v>2830</v>
      </c>
      <c r="Z157">
        <v>20</v>
      </c>
      <c r="AA157" t="s">
        <v>43</v>
      </c>
      <c r="AB157" s="1">
        <v>44461</v>
      </c>
      <c r="AC157" t="s">
        <v>2830</v>
      </c>
      <c r="AD157" t="s">
        <v>2830</v>
      </c>
      <c r="AE157" t="s">
        <v>43</v>
      </c>
      <c r="AF157" t="s">
        <v>57</v>
      </c>
      <c r="AH157" t="s">
        <v>7686</v>
      </c>
      <c r="AK157" t="s">
        <v>7685</v>
      </c>
      <c r="AM157" t="s">
        <v>7688</v>
      </c>
      <c r="AN157">
        <f>IEEE45637[[#This Row],[End Page]]-IEEE45637[[#This Row],[Start Page]]</f>
        <v>6</v>
      </c>
      <c r="AP157" s="17"/>
    </row>
    <row r="158" spans="1:42" x14ac:dyDescent="0.3">
      <c r="A158" s="4">
        <v>182</v>
      </c>
      <c r="B158" s="5" t="s">
        <v>43</v>
      </c>
      <c r="C158" t="s">
        <v>2205</v>
      </c>
      <c r="D158" t="s">
        <v>2206</v>
      </c>
      <c r="E158" t="s">
        <v>2207</v>
      </c>
      <c r="F158" t="s">
        <v>2208</v>
      </c>
      <c r="G158" s="1">
        <v>43944</v>
      </c>
      <c r="H158">
        <v>2019</v>
      </c>
      <c r="I158" t="s">
        <v>2830</v>
      </c>
      <c r="K158">
        <v>1</v>
      </c>
      <c r="L158" t="s">
        <v>2833</v>
      </c>
      <c r="M158" t="s">
        <v>2209</v>
      </c>
      <c r="N158" t="s">
        <v>2830</v>
      </c>
      <c r="O158" t="s">
        <v>2210</v>
      </c>
      <c r="P158" t="s">
        <v>2211</v>
      </c>
      <c r="Q158" t="s">
        <v>2830</v>
      </c>
      <c r="R158" t="s">
        <v>2212</v>
      </c>
      <c r="S158" t="s">
        <v>2213</v>
      </c>
      <c r="T158" t="s">
        <v>2214</v>
      </c>
      <c r="U158" t="s">
        <v>2215</v>
      </c>
      <c r="V158" t="s">
        <v>2216</v>
      </c>
      <c r="W158" t="s">
        <v>2830</v>
      </c>
      <c r="Z158">
        <v>15</v>
      </c>
      <c r="AA158" t="s">
        <v>43</v>
      </c>
      <c r="AB158" s="1">
        <v>43944</v>
      </c>
      <c r="AC158" t="s">
        <v>2830</v>
      </c>
      <c r="AD158" t="s">
        <v>2830</v>
      </c>
      <c r="AE158" t="s">
        <v>43</v>
      </c>
      <c r="AF158" t="s">
        <v>57</v>
      </c>
      <c r="AH158" t="s">
        <v>7686</v>
      </c>
      <c r="AK158" t="s">
        <v>7685</v>
      </c>
      <c r="AM158" t="s">
        <v>7688</v>
      </c>
      <c r="AN158">
        <f>IEEE45637[[#This Row],[End Page]]-IEEE45637[[#This Row],[Start Page]]</f>
        <v>5</v>
      </c>
      <c r="AP158" s="17"/>
    </row>
    <row r="159" spans="1:42" x14ac:dyDescent="0.3">
      <c r="A159" s="3">
        <v>183</v>
      </c>
      <c r="B159" s="3" t="s">
        <v>43</v>
      </c>
      <c r="C159" t="s">
        <v>2217</v>
      </c>
      <c r="D159" t="s">
        <v>2218</v>
      </c>
      <c r="E159" t="s">
        <v>2219</v>
      </c>
      <c r="F159" t="s">
        <v>2220</v>
      </c>
      <c r="G159" s="1">
        <v>41452</v>
      </c>
      <c r="H159">
        <v>2013</v>
      </c>
      <c r="I159" t="s">
        <v>2830</v>
      </c>
      <c r="K159">
        <v>1</v>
      </c>
      <c r="L159" t="s">
        <v>2883</v>
      </c>
      <c r="M159" t="s">
        <v>2221</v>
      </c>
      <c r="N159" t="s">
        <v>2222</v>
      </c>
      <c r="O159" t="s">
        <v>2223</v>
      </c>
      <c r="P159" t="s">
        <v>2224</v>
      </c>
      <c r="Q159" t="s">
        <v>2830</v>
      </c>
      <c r="R159" t="s">
        <v>2225</v>
      </c>
      <c r="S159" t="s">
        <v>2830</v>
      </c>
      <c r="T159" t="s">
        <v>2226</v>
      </c>
      <c r="U159" t="s">
        <v>2227</v>
      </c>
      <c r="V159" t="s">
        <v>2228</v>
      </c>
      <c r="W159" t="s">
        <v>2830</v>
      </c>
      <c r="Z159">
        <v>9</v>
      </c>
      <c r="AA159" t="s">
        <v>43</v>
      </c>
      <c r="AB159" s="1">
        <v>41452</v>
      </c>
      <c r="AC159" t="s">
        <v>2830</v>
      </c>
      <c r="AD159" t="s">
        <v>2830</v>
      </c>
      <c r="AE159" t="s">
        <v>43</v>
      </c>
      <c r="AF159" t="s">
        <v>57</v>
      </c>
      <c r="AH159" t="s">
        <v>7686</v>
      </c>
      <c r="AK159" t="s">
        <v>7685</v>
      </c>
      <c r="AM159" t="s">
        <v>7688</v>
      </c>
      <c r="AN159">
        <f>IEEE45637[[#This Row],[End Page]]-IEEE45637[[#This Row],[Start Page]]</f>
        <v>7</v>
      </c>
      <c r="AP159" s="17"/>
    </row>
    <row r="160" spans="1:42" x14ac:dyDescent="0.3">
      <c r="A160" s="4">
        <v>184</v>
      </c>
      <c r="B160" s="5" t="s">
        <v>43</v>
      </c>
      <c r="C160" t="s">
        <v>2229</v>
      </c>
      <c r="D160" t="s">
        <v>2230</v>
      </c>
      <c r="E160" t="s">
        <v>2231</v>
      </c>
      <c r="F160" t="s">
        <v>2232</v>
      </c>
      <c r="G160" s="1">
        <v>43881</v>
      </c>
      <c r="H160">
        <v>2019</v>
      </c>
      <c r="I160" t="s">
        <v>2830</v>
      </c>
      <c r="K160">
        <v>48</v>
      </c>
      <c r="L160" t="s">
        <v>2873</v>
      </c>
      <c r="M160" t="s">
        <v>2233</v>
      </c>
      <c r="N160" t="s">
        <v>2830</v>
      </c>
      <c r="O160" t="s">
        <v>2234</v>
      </c>
      <c r="P160" t="s">
        <v>2235</v>
      </c>
      <c r="Q160" t="s">
        <v>2830</v>
      </c>
      <c r="R160" t="s">
        <v>2236</v>
      </c>
      <c r="S160" t="s">
        <v>2237</v>
      </c>
      <c r="T160" t="s">
        <v>2238</v>
      </c>
      <c r="U160" t="s">
        <v>2239</v>
      </c>
      <c r="V160" t="s">
        <v>2240</v>
      </c>
      <c r="W160" t="s">
        <v>2830</v>
      </c>
      <c r="Z160">
        <v>20</v>
      </c>
      <c r="AA160" t="s">
        <v>43</v>
      </c>
      <c r="AB160" s="1">
        <v>43881</v>
      </c>
      <c r="AC160" t="s">
        <v>2830</v>
      </c>
      <c r="AD160" t="s">
        <v>2830</v>
      </c>
      <c r="AE160" t="s">
        <v>43</v>
      </c>
      <c r="AF160" t="s">
        <v>57</v>
      </c>
      <c r="AH160" t="s">
        <v>7686</v>
      </c>
      <c r="AK160" t="s">
        <v>7685</v>
      </c>
      <c r="AM160" t="s">
        <v>7688</v>
      </c>
      <c r="AN160">
        <f>IEEE45637[[#This Row],[End Page]]-IEEE45637[[#This Row],[Start Page]]</f>
        <v>7</v>
      </c>
      <c r="AP160" s="17"/>
    </row>
    <row r="161" spans="1:42" x14ac:dyDescent="0.3">
      <c r="A161" s="3">
        <v>185</v>
      </c>
      <c r="B161" s="3" t="s">
        <v>43</v>
      </c>
      <c r="C161" t="s">
        <v>2241</v>
      </c>
      <c r="D161" t="s">
        <v>2242</v>
      </c>
      <c r="E161" t="s">
        <v>2243</v>
      </c>
      <c r="F161" t="s">
        <v>2244</v>
      </c>
      <c r="G161" s="1">
        <v>41809</v>
      </c>
      <c r="H161">
        <v>2014</v>
      </c>
      <c r="I161" t="s">
        <v>2830</v>
      </c>
      <c r="K161">
        <v>1</v>
      </c>
      <c r="L161" t="s">
        <v>2894</v>
      </c>
      <c r="M161" t="s">
        <v>2245</v>
      </c>
      <c r="N161" t="s">
        <v>2246</v>
      </c>
      <c r="O161" t="s">
        <v>2247</v>
      </c>
      <c r="P161" t="s">
        <v>2248</v>
      </c>
      <c r="Q161" t="s">
        <v>2830</v>
      </c>
      <c r="R161" t="s">
        <v>2249</v>
      </c>
      <c r="S161" t="s">
        <v>2250</v>
      </c>
      <c r="T161" t="s">
        <v>2251</v>
      </c>
      <c r="U161" t="s">
        <v>2252</v>
      </c>
      <c r="V161" t="s">
        <v>2253</v>
      </c>
      <c r="W161" t="s">
        <v>2830</v>
      </c>
      <c r="X161">
        <v>4</v>
      </c>
      <c r="Z161">
        <v>14</v>
      </c>
      <c r="AA161" t="s">
        <v>43</v>
      </c>
      <c r="AB161" s="1">
        <v>41809</v>
      </c>
      <c r="AC161" t="s">
        <v>2830</v>
      </c>
      <c r="AD161" t="s">
        <v>2830</v>
      </c>
      <c r="AE161" t="s">
        <v>43</v>
      </c>
      <c r="AF161" t="s">
        <v>57</v>
      </c>
      <c r="AH161" t="s">
        <v>7686</v>
      </c>
      <c r="AK161" t="s">
        <v>7685</v>
      </c>
      <c r="AM161" t="s">
        <v>7688</v>
      </c>
      <c r="AN161">
        <f>IEEE45637[[#This Row],[End Page]]-IEEE45637[[#This Row],[Start Page]]</f>
        <v>4</v>
      </c>
      <c r="AP161" s="17"/>
    </row>
    <row r="162" spans="1:42" x14ac:dyDescent="0.3">
      <c r="A162" s="4">
        <v>186</v>
      </c>
      <c r="B162" s="5" t="s">
        <v>43</v>
      </c>
      <c r="C162" t="s">
        <v>2254</v>
      </c>
      <c r="D162" t="s">
        <v>2255</v>
      </c>
      <c r="E162" t="s">
        <v>2256</v>
      </c>
      <c r="F162" t="s">
        <v>2257</v>
      </c>
      <c r="G162" s="1">
        <v>43984</v>
      </c>
      <c r="H162">
        <v>2019</v>
      </c>
      <c r="I162" t="s">
        <v>2830</v>
      </c>
      <c r="K162">
        <v>107</v>
      </c>
      <c r="L162" t="s">
        <v>2979</v>
      </c>
      <c r="M162" t="s">
        <v>2258</v>
      </c>
      <c r="N162" t="s">
        <v>2830</v>
      </c>
      <c r="O162" t="s">
        <v>2259</v>
      </c>
      <c r="P162" t="s">
        <v>2260</v>
      </c>
      <c r="Q162" t="s">
        <v>2830</v>
      </c>
      <c r="R162" t="s">
        <v>2261</v>
      </c>
      <c r="S162" t="s">
        <v>2262</v>
      </c>
      <c r="T162" t="s">
        <v>2830</v>
      </c>
      <c r="U162" t="s">
        <v>2263</v>
      </c>
      <c r="V162" t="s">
        <v>2264</v>
      </c>
      <c r="W162" t="s">
        <v>2830</v>
      </c>
      <c r="X162">
        <v>1</v>
      </c>
      <c r="Z162">
        <v>37</v>
      </c>
      <c r="AA162" t="s">
        <v>43</v>
      </c>
      <c r="AB162" s="1">
        <v>43984</v>
      </c>
      <c r="AC162" t="s">
        <v>2830</v>
      </c>
      <c r="AD162" t="s">
        <v>2830</v>
      </c>
      <c r="AE162" t="s">
        <v>43</v>
      </c>
      <c r="AF162" t="s">
        <v>57</v>
      </c>
      <c r="AH162" s="20" t="s">
        <v>7687</v>
      </c>
      <c r="AI162" s="20" t="s">
        <v>7687</v>
      </c>
      <c r="AK162" t="s">
        <v>7685</v>
      </c>
      <c r="AM162" t="s">
        <v>7688</v>
      </c>
      <c r="AN162">
        <f>IEEE45637[[#This Row],[End Page]]-IEEE45637[[#This Row],[Start Page]]</f>
        <v>8</v>
      </c>
      <c r="AP162" s="20"/>
    </row>
    <row r="163" spans="1:42" x14ac:dyDescent="0.3">
      <c r="A163" s="3">
        <v>187</v>
      </c>
      <c r="B163" s="3" t="s">
        <v>43</v>
      </c>
      <c r="C163" t="s">
        <v>2265</v>
      </c>
      <c r="D163" t="s">
        <v>2266</v>
      </c>
      <c r="E163" t="s">
        <v>2267</v>
      </c>
      <c r="F163" t="s">
        <v>1951</v>
      </c>
      <c r="G163" s="1">
        <v>44530</v>
      </c>
      <c r="H163">
        <v>2021</v>
      </c>
      <c r="I163" t="s">
        <v>2856</v>
      </c>
      <c r="J163">
        <v>4</v>
      </c>
      <c r="K163">
        <v>1581</v>
      </c>
      <c r="L163" t="s">
        <v>2980</v>
      </c>
      <c r="M163" t="s">
        <v>2268</v>
      </c>
      <c r="N163" t="s">
        <v>1953</v>
      </c>
      <c r="O163" t="s">
        <v>2830</v>
      </c>
      <c r="P163" t="s">
        <v>2269</v>
      </c>
      <c r="Q163" t="s">
        <v>2270</v>
      </c>
      <c r="R163" t="s">
        <v>2271</v>
      </c>
      <c r="S163" t="s">
        <v>2272</v>
      </c>
      <c r="T163" t="s">
        <v>2273</v>
      </c>
      <c r="U163" t="s">
        <v>2274</v>
      </c>
      <c r="V163" t="s">
        <v>2275</v>
      </c>
      <c r="W163" t="s">
        <v>2830</v>
      </c>
      <c r="X163">
        <v>8</v>
      </c>
      <c r="Z163">
        <v>32</v>
      </c>
      <c r="AA163" t="s">
        <v>43</v>
      </c>
      <c r="AB163" s="1">
        <v>44378</v>
      </c>
      <c r="AC163" t="s">
        <v>2830</v>
      </c>
      <c r="AD163" t="s">
        <v>2830</v>
      </c>
      <c r="AE163" t="s">
        <v>43</v>
      </c>
      <c r="AF163" t="s">
        <v>44</v>
      </c>
      <c r="AH163" t="s">
        <v>7686</v>
      </c>
      <c r="AK163" t="s">
        <v>7685</v>
      </c>
      <c r="AM163" t="s">
        <v>7688</v>
      </c>
      <c r="AN163">
        <f>IEEE45637[[#This Row],[End Page]]-IEEE45637[[#This Row],[Start Page]]</f>
        <v>14</v>
      </c>
      <c r="AP163" s="17"/>
    </row>
    <row r="164" spans="1:42" x14ac:dyDescent="0.3">
      <c r="A164" s="3">
        <v>189</v>
      </c>
      <c r="B164" s="3" t="s">
        <v>43</v>
      </c>
      <c r="C164" t="s">
        <v>2287</v>
      </c>
      <c r="D164" t="s">
        <v>2288</v>
      </c>
      <c r="E164" t="s">
        <v>2289</v>
      </c>
      <c r="F164" t="s">
        <v>2290</v>
      </c>
      <c r="G164" s="1">
        <v>41120</v>
      </c>
      <c r="H164">
        <v>2012</v>
      </c>
      <c r="I164" t="s">
        <v>2830</v>
      </c>
      <c r="K164">
        <v>5</v>
      </c>
      <c r="L164" t="s">
        <v>2883</v>
      </c>
      <c r="M164" t="s">
        <v>2291</v>
      </c>
      <c r="N164" t="s">
        <v>2292</v>
      </c>
      <c r="O164" t="s">
        <v>2293</v>
      </c>
      <c r="P164" t="s">
        <v>2294</v>
      </c>
      <c r="Q164" t="s">
        <v>2830</v>
      </c>
      <c r="R164" t="s">
        <v>2295</v>
      </c>
      <c r="S164" t="s">
        <v>2830</v>
      </c>
      <c r="T164" t="s">
        <v>2296</v>
      </c>
      <c r="U164" t="s">
        <v>2297</v>
      </c>
      <c r="V164" t="s">
        <v>2298</v>
      </c>
      <c r="W164" t="s">
        <v>2830</v>
      </c>
      <c r="X164">
        <v>16</v>
      </c>
      <c r="Z164">
        <v>13</v>
      </c>
      <c r="AA164" t="s">
        <v>43</v>
      </c>
      <c r="AB164" s="1">
        <v>41120</v>
      </c>
      <c r="AC164" t="s">
        <v>2830</v>
      </c>
      <c r="AD164" t="s">
        <v>2830</v>
      </c>
      <c r="AE164" t="s">
        <v>43</v>
      </c>
      <c r="AF164" t="s">
        <v>57</v>
      </c>
      <c r="AK164" t="s">
        <v>7685</v>
      </c>
      <c r="AM164" t="s">
        <v>7688</v>
      </c>
      <c r="AN164">
        <f>IEEE45637[[#This Row],[End Page]]-IEEE45637[[#This Row],[Start Page]]</f>
        <v>3</v>
      </c>
      <c r="AO164" s="17" t="s">
        <v>7686</v>
      </c>
      <c r="AP164" s="17"/>
    </row>
    <row r="165" spans="1:42" x14ac:dyDescent="0.3">
      <c r="A165" s="4">
        <v>190</v>
      </c>
      <c r="B165" s="5" t="s">
        <v>43</v>
      </c>
      <c r="C165" t="s">
        <v>2299</v>
      </c>
      <c r="D165" t="s">
        <v>2300</v>
      </c>
      <c r="E165" t="s">
        <v>2301</v>
      </c>
      <c r="F165" t="s">
        <v>2302</v>
      </c>
      <c r="G165" s="1">
        <v>41085</v>
      </c>
      <c r="H165">
        <v>2012</v>
      </c>
      <c r="I165" t="s">
        <v>2830</v>
      </c>
      <c r="K165">
        <v>75</v>
      </c>
      <c r="L165" t="s">
        <v>2954</v>
      </c>
      <c r="M165" t="s">
        <v>2303</v>
      </c>
      <c r="N165" t="s">
        <v>2830</v>
      </c>
      <c r="O165" t="s">
        <v>2304</v>
      </c>
      <c r="P165" t="s">
        <v>2305</v>
      </c>
      <c r="Q165" t="s">
        <v>2830</v>
      </c>
      <c r="R165" t="s">
        <v>2306</v>
      </c>
      <c r="S165" t="s">
        <v>2307</v>
      </c>
      <c r="T165" t="s">
        <v>2308</v>
      </c>
      <c r="U165" t="s">
        <v>2309</v>
      </c>
      <c r="V165" t="s">
        <v>2310</v>
      </c>
      <c r="W165" t="s">
        <v>2830</v>
      </c>
      <c r="X165">
        <v>22</v>
      </c>
      <c r="Z165">
        <v>10</v>
      </c>
      <c r="AA165" t="s">
        <v>43</v>
      </c>
      <c r="AB165" s="1">
        <v>41085</v>
      </c>
      <c r="AC165" t="s">
        <v>2830</v>
      </c>
      <c r="AD165" t="s">
        <v>2830</v>
      </c>
      <c r="AE165" t="s">
        <v>43</v>
      </c>
      <c r="AF165" t="s">
        <v>57</v>
      </c>
      <c r="AH165" t="s">
        <v>7686</v>
      </c>
      <c r="AK165" t="s">
        <v>7685</v>
      </c>
      <c r="AM165" t="s">
        <v>7688</v>
      </c>
      <c r="AN165">
        <f>IEEE45637[[#This Row],[End Page]]-IEEE45637[[#This Row],[Start Page]]</f>
        <v>7</v>
      </c>
      <c r="AP165" s="17"/>
    </row>
    <row r="166" spans="1:42" x14ac:dyDescent="0.3">
      <c r="A166" s="3">
        <v>191</v>
      </c>
      <c r="B166" s="3" t="s">
        <v>43</v>
      </c>
      <c r="C166" t="s">
        <v>2311</v>
      </c>
      <c r="D166" t="s">
        <v>2312</v>
      </c>
      <c r="E166" t="s">
        <v>2313</v>
      </c>
      <c r="F166" t="s">
        <v>2314</v>
      </c>
      <c r="G166" s="1">
        <v>42159</v>
      </c>
      <c r="H166">
        <v>2015</v>
      </c>
      <c r="I166" t="s">
        <v>2830</v>
      </c>
      <c r="K166">
        <v>315</v>
      </c>
      <c r="L166" t="s">
        <v>2982</v>
      </c>
      <c r="M166" t="s">
        <v>2315</v>
      </c>
      <c r="N166" t="s">
        <v>2830</v>
      </c>
      <c r="O166" t="s">
        <v>2316</v>
      </c>
      <c r="P166" t="s">
        <v>2317</v>
      </c>
      <c r="Q166" t="s">
        <v>2830</v>
      </c>
      <c r="R166" t="s">
        <v>2318</v>
      </c>
      <c r="S166" t="s">
        <v>2319</v>
      </c>
      <c r="T166" t="s">
        <v>2320</v>
      </c>
      <c r="U166" t="s">
        <v>2321</v>
      </c>
      <c r="V166" t="s">
        <v>2322</v>
      </c>
      <c r="W166" t="s">
        <v>2830</v>
      </c>
      <c r="X166">
        <v>9</v>
      </c>
      <c r="Z166">
        <v>32</v>
      </c>
      <c r="AA166" t="s">
        <v>43</v>
      </c>
      <c r="AB166" s="1">
        <v>42159</v>
      </c>
      <c r="AC166" t="s">
        <v>2830</v>
      </c>
      <c r="AD166" t="s">
        <v>2830</v>
      </c>
      <c r="AE166" t="s">
        <v>43</v>
      </c>
      <c r="AF166" t="s">
        <v>57</v>
      </c>
      <c r="AH166" t="s">
        <v>7686</v>
      </c>
      <c r="AK166" t="s">
        <v>7685</v>
      </c>
      <c r="AM166" t="s">
        <v>7688</v>
      </c>
      <c r="AN166">
        <f>IEEE45637[[#This Row],[End Page]]-IEEE45637[[#This Row],[Start Page]]</f>
        <v>5</v>
      </c>
      <c r="AP166" s="17"/>
    </row>
    <row r="167" spans="1:42" x14ac:dyDescent="0.3">
      <c r="A167" s="4">
        <v>192</v>
      </c>
      <c r="B167" s="5" t="s">
        <v>43</v>
      </c>
      <c r="C167" t="s">
        <v>2323</v>
      </c>
      <c r="D167" t="s">
        <v>2324</v>
      </c>
      <c r="E167" t="s">
        <v>2325</v>
      </c>
      <c r="F167" t="s">
        <v>109</v>
      </c>
      <c r="G167" s="1">
        <v>44755</v>
      </c>
      <c r="H167">
        <v>2022</v>
      </c>
      <c r="I167" t="s">
        <v>2845</v>
      </c>
      <c r="J167">
        <v>10</v>
      </c>
      <c r="K167">
        <v>7240</v>
      </c>
      <c r="L167" t="s">
        <v>2983</v>
      </c>
      <c r="M167" t="s">
        <v>2326</v>
      </c>
      <c r="N167" t="s">
        <v>111</v>
      </c>
      <c r="O167" t="s">
        <v>2830</v>
      </c>
      <c r="P167" t="s">
        <v>2327</v>
      </c>
      <c r="Q167" t="s">
        <v>2328</v>
      </c>
      <c r="R167" t="s">
        <v>2329</v>
      </c>
      <c r="S167" t="s">
        <v>2330</v>
      </c>
      <c r="T167" t="s">
        <v>2331</v>
      </c>
      <c r="U167" t="s">
        <v>2332</v>
      </c>
      <c r="V167" t="s">
        <v>2333</v>
      </c>
      <c r="W167" t="s">
        <v>2830</v>
      </c>
      <c r="X167">
        <v>2</v>
      </c>
      <c r="Z167">
        <v>33</v>
      </c>
      <c r="AA167" t="s">
        <v>43</v>
      </c>
      <c r="AB167" s="1">
        <v>44467</v>
      </c>
      <c r="AC167" t="s">
        <v>2830</v>
      </c>
      <c r="AD167" t="s">
        <v>2830</v>
      </c>
      <c r="AE167" t="s">
        <v>43</v>
      </c>
      <c r="AF167" t="s">
        <v>44</v>
      </c>
      <c r="AH167" t="s">
        <v>7686</v>
      </c>
      <c r="AK167" t="s">
        <v>7685</v>
      </c>
      <c r="AM167" t="s">
        <v>7688</v>
      </c>
      <c r="AN167">
        <f>IEEE45637[[#This Row],[End Page]]-IEEE45637[[#This Row],[Start Page]]</f>
        <v>11</v>
      </c>
      <c r="AP167" s="17"/>
    </row>
    <row r="168" spans="1:42" x14ac:dyDescent="0.3">
      <c r="A168" s="4">
        <v>194</v>
      </c>
      <c r="B168" s="5" t="s">
        <v>43</v>
      </c>
      <c r="C168" t="s">
        <v>2347</v>
      </c>
      <c r="D168" t="s">
        <v>2348</v>
      </c>
      <c r="E168" t="s">
        <v>2349</v>
      </c>
      <c r="F168" t="s">
        <v>2350</v>
      </c>
      <c r="G168" s="1">
        <v>43839</v>
      </c>
      <c r="H168">
        <v>2019</v>
      </c>
      <c r="I168" t="s">
        <v>2830</v>
      </c>
      <c r="K168">
        <v>515</v>
      </c>
      <c r="L168" t="s">
        <v>2985</v>
      </c>
      <c r="M168" t="s">
        <v>2351</v>
      </c>
      <c r="N168" t="s">
        <v>1286</v>
      </c>
      <c r="O168" t="s">
        <v>2352</v>
      </c>
      <c r="P168" t="s">
        <v>2353</v>
      </c>
      <c r="Q168" t="s">
        <v>2830</v>
      </c>
      <c r="R168" t="s">
        <v>2354</v>
      </c>
      <c r="S168" t="s">
        <v>2355</v>
      </c>
      <c r="T168" t="s">
        <v>2356</v>
      </c>
      <c r="U168" t="s">
        <v>2357</v>
      </c>
      <c r="V168" t="s">
        <v>2358</v>
      </c>
      <c r="W168" t="s">
        <v>2830</v>
      </c>
      <c r="X168">
        <v>6</v>
      </c>
      <c r="Z168">
        <v>56</v>
      </c>
      <c r="AA168" t="s">
        <v>43</v>
      </c>
      <c r="AB168" s="1">
        <v>43839</v>
      </c>
      <c r="AC168" t="s">
        <v>2830</v>
      </c>
      <c r="AD168" t="s">
        <v>2830</v>
      </c>
      <c r="AE168" t="s">
        <v>43</v>
      </c>
      <c r="AF168" t="s">
        <v>57</v>
      </c>
      <c r="AH168" s="20" t="s">
        <v>7687</v>
      </c>
      <c r="AI168" s="20" t="s">
        <v>7687</v>
      </c>
      <c r="AK168" t="s">
        <v>7685</v>
      </c>
      <c r="AM168" t="s">
        <v>7688</v>
      </c>
      <c r="AN168">
        <f>IEEE45637[[#This Row],[End Page]]-IEEE45637[[#This Row],[Start Page]]</f>
        <v>11</v>
      </c>
      <c r="AP168" s="20"/>
    </row>
    <row r="169" spans="1:42" x14ac:dyDescent="0.3">
      <c r="A169" s="3">
        <v>195</v>
      </c>
      <c r="B169" s="3" t="s">
        <v>43</v>
      </c>
      <c r="C169" t="s">
        <v>2359</v>
      </c>
      <c r="D169" t="s">
        <v>2360</v>
      </c>
      <c r="E169" t="s">
        <v>2361</v>
      </c>
      <c r="F169" t="s">
        <v>2362</v>
      </c>
      <c r="G169" s="1">
        <v>43440</v>
      </c>
      <c r="H169">
        <v>2018</v>
      </c>
      <c r="I169" t="s">
        <v>2830</v>
      </c>
      <c r="K169">
        <v>69</v>
      </c>
      <c r="L169" t="s">
        <v>2986</v>
      </c>
      <c r="M169" t="s">
        <v>2363</v>
      </c>
      <c r="N169" t="s">
        <v>2830</v>
      </c>
      <c r="O169" t="s">
        <v>2364</v>
      </c>
      <c r="P169" t="s">
        <v>2365</v>
      </c>
      <c r="Q169" t="s">
        <v>2830</v>
      </c>
      <c r="R169" t="s">
        <v>2366</v>
      </c>
      <c r="S169" t="s">
        <v>2367</v>
      </c>
      <c r="T169" t="s">
        <v>2368</v>
      </c>
      <c r="U169" t="s">
        <v>2369</v>
      </c>
      <c r="V169" t="s">
        <v>2370</v>
      </c>
      <c r="W169" t="s">
        <v>2830</v>
      </c>
      <c r="Z169">
        <v>19</v>
      </c>
      <c r="AA169" t="s">
        <v>43</v>
      </c>
      <c r="AB169" s="1">
        <v>43440</v>
      </c>
      <c r="AC169" t="s">
        <v>2830</v>
      </c>
      <c r="AD169" t="s">
        <v>2830</v>
      </c>
      <c r="AE169" t="s">
        <v>43</v>
      </c>
      <c r="AF169" t="s">
        <v>57</v>
      </c>
      <c r="AH169" s="20" t="s">
        <v>7687</v>
      </c>
      <c r="AI169" t="s">
        <v>7686</v>
      </c>
      <c r="AK169" t="s">
        <v>7685</v>
      </c>
      <c r="AM169" t="s">
        <v>7688</v>
      </c>
      <c r="AN169">
        <f>IEEE45637[[#This Row],[End Page]]-IEEE45637[[#This Row],[Start Page]]</f>
        <v>9</v>
      </c>
      <c r="AP169" s="17"/>
    </row>
    <row r="170" spans="1:42" x14ac:dyDescent="0.3">
      <c r="A170" s="4">
        <v>196</v>
      </c>
      <c r="B170" s="5" t="s">
        <v>43</v>
      </c>
      <c r="C170" t="s">
        <v>2371</v>
      </c>
      <c r="D170" t="s">
        <v>2372</v>
      </c>
      <c r="E170" t="s">
        <v>2373</v>
      </c>
      <c r="F170" t="s">
        <v>2374</v>
      </c>
      <c r="G170" s="1">
        <v>44585</v>
      </c>
      <c r="H170">
        <v>2021</v>
      </c>
      <c r="I170" t="s">
        <v>2830</v>
      </c>
      <c r="K170">
        <v>479</v>
      </c>
      <c r="L170" t="s">
        <v>2977</v>
      </c>
      <c r="M170" t="s">
        <v>2375</v>
      </c>
      <c r="N170" t="s">
        <v>2830</v>
      </c>
      <c r="O170" t="s">
        <v>2376</v>
      </c>
      <c r="P170" t="s">
        <v>2377</v>
      </c>
      <c r="Q170" t="s">
        <v>2830</v>
      </c>
      <c r="R170" t="s">
        <v>2378</v>
      </c>
      <c r="S170" t="s">
        <v>2379</v>
      </c>
      <c r="T170" t="s">
        <v>2380</v>
      </c>
      <c r="U170" t="s">
        <v>2381</v>
      </c>
      <c r="V170" t="s">
        <v>2382</v>
      </c>
      <c r="W170" t="s">
        <v>2830</v>
      </c>
      <c r="Z170">
        <v>16</v>
      </c>
      <c r="AA170" t="s">
        <v>43</v>
      </c>
      <c r="AB170" s="1">
        <v>44585</v>
      </c>
      <c r="AC170" t="s">
        <v>2830</v>
      </c>
      <c r="AD170" t="s">
        <v>2830</v>
      </c>
      <c r="AE170" t="s">
        <v>43</v>
      </c>
      <c r="AF170" t="s">
        <v>57</v>
      </c>
      <c r="AH170" t="s">
        <v>7686</v>
      </c>
      <c r="AK170" t="s">
        <v>7685</v>
      </c>
      <c r="AM170" t="s">
        <v>7688</v>
      </c>
      <c r="AN170">
        <f>IEEE45637[[#This Row],[End Page]]-IEEE45637[[#This Row],[Start Page]]</f>
        <v>4</v>
      </c>
      <c r="AP170" s="17"/>
    </row>
    <row r="171" spans="1:42" x14ac:dyDescent="0.3">
      <c r="A171" s="4">
        <v>198</v>
      </c>
      <c r="B171" s="5" t="s">
        <v>43</v>
      </c>
      <c r="C171" t="s">
        <v>2394</v>
      </c>
      <c r="D171" t="s">
        <v>2395</v>
      </c>
      <c r="E171" t="s">
        <v>2396</v>
      </c>
      <c r="F171" t="s">
        <v>2397</v>
      </c>
      <c r="G171" s="1"/>
      <c r="H171">
        <v>2022</v>
      </c>
      <c r="I171" t="s">
        <v>1019</v>
      </c>
      <c r="J171">
        <v>99</v>
      </c>
      <c r="K171">
        <v>1</v>
      </c>
      <c r="L171">
        <v>14</v>
      </c>
      <c r="M171" t="s">
        <v>2398</v>
      </c>
      <c r="N171" t="s">
        <v>2399</v>
      </c>
      <c r="O171" t="s">
        <v>2830</v>
      </c>
      <c r="P171" t="s">
        <v>2400</v>
      </c>
      <c r="Q171" t="s">
        <v>2401</v>
      </c>
      <c r="R171" t="s">
        <v>2402</v>
      </c>
      <c r="S171" t="s">
        <v>2403</v>
      </c>
      <c r="T171" t="s">
        <v>2404</v>
      </c>
      <c r="U171" t="s">
        <v>2830</v>
      </c>
      <c r="V171" t="s">
        <v>2830</v>
      </c>
      <c r="W171" t="s">
        <v>2830</v>
      </c>
      <c r="AA171" t="s">
        <v>43</v>
      </c>
      <c r="AB171" s="1">
        <v>44859</v>
      </c>
      <c r="AC171" t="s">
        <v>2830</v>
      </c>
      <c r="AD171" t="s">
        <v>2830</v>
      </c>
      <c r="AE171" t="s">
        <v>43</v>
      </c>
      <c r="AF171" t="s">
        <v>1026</v>
      </c>
      <c r="AH171" t="s">
        <v>7686</v>
      </c>
      <c r="AK171" t="s">
        <v>7685</v>
      </c>
      <c r="AM171" t="s">
        <v>7688</v>
      </c>
      <c r="AN171">
        <f>IEEE45637[[#This Row],[End Page]]-IEEE45637[[#This Row],[Start Page]]</f>
        <v>13</v>
      </c>
      <c r="AP171" s="17"/>
    </row>
    <row r="172" spans="1:42" x14ac:dyDescent="0.3">
      <c r="A172" s="3">
        <v>199</v>
      </c>
      <c r="B172" s="3" t="s">
        <v>43</v>
      </c>
      <c r="C172" t="s">
        <v>2405</v>
      </c>
      <c r="D172" t="s">
        <v>2406</v>
      </c>
      <c r="E172" t="s">
        <v>2407</v>
      </c>
      <c r="F172" t="s">
        <v>146</v>
      </c>
      <c r="G172" s="1">
        <v>44544</v>
      </c>
      <c r="H172">
        <v>2021</v>
      </c>
      <c r="I172" t="s">
        <v>2839</v>
      </c>
      <c r="K172">
        <v>162122</v>
      </c>
      <c r="L172" t="s">
        <v>2987</v>
      </c>
      <c r="M172" t="s">
        <v>2408</v>
      </c>
      <c r="N172" t="s">
        <v>148</v>
      </c>
      <c r="O172" t="s">
        <v>2830</v>
      </c>
      <c r="P172" t="s">
        <v>2409</v>
      </c>
      <c r="Q172" t="s">
        <v>2410</v>
      </c>
      <c r="R172" t="s">
        <v>2411</v>
      </c>
      <c r="S172" t="s">
        <v>2412</v>
      </c>
      <c r="T172" t="s">
        <v>2413</v>
      </c>
      <c r="U172" t="s">
        <v>2414</v>
      </c>
      <c r="V172" t="s">
        <v>2415</v>
      </c>
      <c r="W172" t="s">
        <v>2830</v>
      </c>
      <c r="X172">
        <v>4</v>
      </c>
      <c r="Z172">
        <v>52</v>
      </c>
      <c r="AA172" t="s">
        <v>156</v>
      </c>
      <c r="AB172" s="1">
        <v>44533</v>
      </c>
      <c r="AC172" t="s">
        <v>2830</v>
      </c>
      <c r="AD172" t="s">
        <v>2830</v>
      </c>
      <c r="AE172" t="s">
        <v>43</v>
      </c>
      <c r="AF172" t="s">
        <v>44</v>
      </c>
      <c r="AH172" t="s">
        <v>7686</v>
      </c>
      <c r="AK172" t="s">
        <v>7685</v>
      </c>
      <c r="AM172" t="s">
        <v>7688</v>
      </c>
      <c r="AN172">
        <f>IEEE45637[[#This Row],[End Page]]-IEEE45637[[#This Row],[Start Page]]</f>
        <v>24</v>
      </c>
      <c r="AP172" s="17"/>
    </row>
    <row r="173" spans="1:42" x14ac:dyDescent="0.3">
      <c r="A173" s="4">
        <v>202</v>
      </c>
      <c r="B173" s="5" t="s">
        <v>43</v>
      </c>
      <c r="C173" t="s">
        <v>2440</v>
      </c>
      <c r="D173" t="s">
        <v>2441</v>
      </c>
      <c r="E173" t="s">
        <v>2442</v>
      </c>
      <c r="F173" t="s">
        <v>2443</v>
      </c>
      <c r="G173" s="1">
        <v>41274</v>
      </c>
      <c r="H173">
        <v>2012</v>
      </c>
      <c r="I173" t="s">
        <v>2830</v>
      </c>
      <c r="K173">
        <v>2118</v>
      </c>
      <c r="L173" t="s">
        <v>2989</v>
      </c>
      <c r="M173" t="s">
        <v>2444</v>
      </c>
      <c r="N173" t="s">
        <v>2830</v>
      </c>
      <c r="O173" t="s">
        <v>2445</v>
      </c>
      <c r="P173" t="s">
        <v>2446</v>
      </c>
      <c r="Q173" t="s">
        <v>2830</v>
      </c>
      <c r="R173" t="s">
        <v>2447</v>
      </c>
      <c r="S173" t="s">
        <v>2448</v>
      </c>
      <c r="T173" t="s">
        <v>2449</v>
      </c>
      <c r="U173" t="s">
        <v>2450</v>
      </c>
      <c r="V173" t="s">
        <v>2451</v>
      </c>
      <c r="W173" t="s">
        <v>2830</v>
      </c>
      <c r="X173">
        <v>1</v>
      </c>
      <c r="Z173">
        <v>8</v>
      </c>
      <c r="AA173" t="s">
        <v>43</v>
      </c>
      <c r="AB173" s="1">
        <v>41274</v>
      </c>
      <c r="AC173" t="s">
        <v>2830</v>
      </c>
      <c r="AD173" t="s">
        <v>2830</v>
      </c>
      <c r="AE173" t="s">
        <v>43</v>
      </c>
      <c r="AF173" t="s">
        <v>57</v>
      </c>
      <c r="AK173" t="s">
        <v>7685</v>
      </c>
      <c r="AM173" t="s">
        <v>7688</v>
      </c>
      <c r="AN173">
        <f>IEEE45637[[#This Row],[End Page]]-IEEE45637[[#This Row],[Start Page]]</f>
        <v>3</v>
      </c>
      <c r="AO173" s="17" t="s">
        <v>7686</v>
      </c>
      <c r="AP173" s="17"/>
    </row>
    <row r="174" spans="1:42" x14ac:dyDescent="0.3">
      <c r="A174" s="4">
        <v>204</v>
      </c>
      <c r="B174" s="5" t="s">
        <v>43</v>
      </c>
      <c r="C174" t="s">
        <v>2463</v>
      </c>
      <c r="D174" t="s">
        <v>2464</v>
      </c>
      <c r="E174" t="s">
        <v>2465</v>
      </c>
      <c r="F174" t="s">
        <v>2466</v>
      </c>
      <c r="G174" s="1">
        <v>44775</v>
      </c>
      <c r="H174">
        <v>2022</v>
      </c>
      <c r="I174" t="s">
        <v>2830</v>
      </c>
      <c r="K174">
        <v>2549</v>
      </c>
      <c r="L174" t="s">
        <v>2990</v>
      </c>
      <c r="M174" t="s">
        <v>2467</v>
      </c>
      <c r="N174" t="s">
        <v>2468</v>
      </c>
      <c r="O174" t="s">
        <v>2469</v>
      </c>
      <c r="P174" t="s">
        <v>2470</v>
      </c>
      <c r="Q174" t="s">
        <v>2471</v>
      </c>
      <c r="R174" t="s">
        <v>2472</v>
      </c>
      <c r="S174" t="s">
        <v>2473</v>
      </c>
      <c r="T174" t="s">
        <v>2474</v>
      </c>
      <c r="U174" t="s">
        <v>2475</v>
      </c>
      <c r="V174" t="s">
        <v>2476</v>
      </c>
      <c r="W174" t="s">
        <v>2830</v>
      </c>
      <c r="Z174">
        <v>47</v>
      </c>
      <c r="AA174" t="s">
        <v>43</v>
      </c>
      <c r="AB174" s="1">
        <v>44775</v>
      </c>
      <c r="AC174" t="s">
        <v>2830</v>
      </c>
      <c r="AD174" t="s">
        <v>2830</v>
      </c>
      <c r="AE174" t="s">
        <v>43</v>
      </c>
      <c r="AF174" t="s">
        <v>57</v>
      </c>
      <c r="AH174" s="20" t="s">
        <v>7687</v>
      </c>
      <c r="AI174" s="20" t="s">
        <v>7687</v>
      </c>
      <c r="AK174" t="s">
        <v>7685</v>
      </c>
      <c r="AM174" t="s">
        <v>7688</v>
      </c>
      <c r="AN174">
        <f>IEEE45637[[#This Row],[End Page]]-IEEE45637[[#This Row],[Start Page]]</f>
        <v>12</v>
      </c>
      <c r="AP174" s="20"/>
    </row>
    <row r="175" spans="1:42" x14ac:dyDescent="0.3">
      <c r="A175" s="4">
        <v>206</v>
      </c>
      <c r="B175" s="5" t="s">
        <v>43</v>
      </c>
      <c r="C175" t="s">
        <v>2489</v>
      </c>
      <c r="D175" t="s">
        <v>2490</v>
      </c>
      <c r="E175" t="s">
        <v>2491</v>
      </c>
      <c r="F175" t="s">
        <v>304</v>
      </c>
      <c r="G175" s="1">
        <v>44357</v>
      </c>
      <c r="H175">
        <v>2021</v>
      </c>
      <c r="I175" t="s">
        <v>2845</v>
      </c>
      <c r="J175">
        <v>2</v>
      </c>
      <c r="K175">
        <v>1913</v>
      </c>
      <c r="L175" t="s">
        <v>2991</v>
      </c>
      <c r="M175" t="s">
        <v>2492</v>
      </c>
      <c r="N175" t="s">
        <v>306</v>
      </c>
      <c r="O175" t="s">
        <v>2830</v>
      </c>
      <c r="P175" t="s">
        <v>2493</v>
      </c>
      <c r="Q175" t="s">
        <v>2494</v>
      </c>
      <c r="R175" t="s">
        <v>2495</v>
      </c>
      <c r="S175" t="s">
        <v>2496</v>
      </c>
      <c r="T175" t="s">
        <v>2497</v>
      </c>
      <c r="U175" t="s">
        <v>2498</v>
      </c>
      <c r="V175" t="s">
        <v>2499</v>
      </c>
      <c r="W175" t="s">
        <v>2830</v>
      </c>
      <c r="X175">
        <v>17</v>
      </c>
      <c r="Z175">
        <v>59</v>
      </c>
      <c r="AA175" t="s">
        <v>43</v>
      </c>
      <c r="AB175" s="1">
        <v>44153</v>
      </c>
      <c r="AC175" t="s">
        <v>2830</v>
      </c>
      <c r="AD175" t="s">
        <v>2830</v>
      </c>
      <c r="AE175" t="s">
        <v>43</v>
      </c>
      <c r="AF175" t="s">
        <v>44</v>
      </c>
      <c r="AH175" t="s">
        <v>7686</v>
      </c>
      <c r="AK175" t="s">
        <v>7685</v>
      </c>
      <c r="AM175" t="s">
        <v>7688</v>
      </c>
      <c r="AN175">
        <f>IEEE45637[[#This Row],[End Page]]-IEEE45637[[#This Row],[Start Page]]</f>
        <v>11</v>
      </c>
      <c r="AP175" s="17"/>
    </row>
    <row r="176" spans="1:42" x14ac:dyDescent="0.3">
      <c r="A176" s="3">
        <v>207</v>
      </c>
      <c r="B176" s="3" t="s">
        <v>43</v>
      </c>
      <c r="C176" t="s">
        <v>2500</v>
      </c>
      <c r="D176" t="s">
        <v>2501</v>
      </c>
      <c r="E176" t="s">
        <v>2502</v>
      </c>
      <c r="F176" t="s">
        <v>2503</v>
      </c>
      <c r="G176" s="1">
        <v>41204</v>
      </c>
      <c r="H176">
        <v>2012</v>
      </c>
      <c r="I176" t="s">
        <v>2830</v>
      </c>
      <c r="K176">
        <v>352</v>
      </c>
      <c r="L176" t="s">
        <v>2992</v>
      </c>
      <c r="M176" t="s">
        <v>2504</v>
      </c>
      <c r="N176" t="s">
        <v>1536</v>
      </c>
      <c r="O176" t="s">
        <v>2505</v>
      </c>
      <c r="P176" t="s">
        <v>2506</v>
      </c>
      <c r="Q176" t="s">
        <v>2830</v>
      </c>
      <c r="R176" t="s">
        <v>2507</v>
      </c>
      <c r="S176" t="s">
        <v>2508</v>
      </c>
      <c r="T176" t="s">
        <v>2509</v>
      </c>
      <c r="U176" t="s">
        <v>2510</v>
      </c>
      <c r="V176" t="s">
        <v>2511</v>
      </c>
      <c r="W176" t="s">
        <v>2830</v>
      </c>
      <c r="Y176">
        <v>1</v>
      </c>
      <c r="Z176">
        <v>1</v>
      </c>
      <c r="AA176" t="s">
        <v>43</v>
      </c>
      <c r="AB176" s="1">
        <v>41204</v>
      </c>
      <c r="AC176" t="s">
        <v>2830</v>
      </c>
      <c r="AD176" t="s">
        <v>2830</v>
      </c>
      <c r="AE176" t="s">
        <v>43</v>
      </c>
      <c r="AF176" t="s">
        <v>57</v>
      </c>
      <c r="AK176" t="s">
        <v>7685</v>
      </c>
      <c r="AM176" t="s">
        <v>7688</v>
      </c>
      <c r="AN176">
        <f>IEEE45637[[#This Row],[End Page]]-IEEE45637[[#This Row],[Start Page]]</f>
        <v>3</v>
      </c>
      <c r="AO176" s="17" t="s">
        <v>7686</v>
      </c>
      <c r="AP176" s="17"/>
    </row>
    <row r="177" spans="1:42" x14ac:dyDescent="0.3">
      <c r="A177" s="4">
        <v>208</v>
      </c>
      <c r="B177" s="5" t="s">
        <v>43</v>
      </c>
      <c r="C177" t="s">
        <v>2512</v>
      </c>
      <c r="D177" t="s">
        <v>2513</v>
      </c>
      <c r="E177" t="s">
        <v>2514</v>
      </c>
      <c r="F177" t="s">
        <v>2515</v>
      </c>
      <c r="G177" s="1">
        <v>44853</v>
      </c>
      <c r="H177">
        <v>2022</v>
      </c>
      <c r="I177" t="s">
        <v>2830</v>
      </c>
      <c r="K177">
        <v>153</v>
      </c>
      <c r="L177" t="s">
        <v>2993</v>
      </c>
      <c r="M177" t="s">
        <v>2516</v>
      </c>
      <c r="N177" t="s">
        <v>2517</v>
      </c>
      <c r="O177" t="s">
        <v>2518</v>
      </c>
      <c r="P177" t="s">
        <v>2519</v>
      </c>
      <c r="Q177" t="s">
        <v>2520</v>
      </c>
      <c r="R177" t="s">
        <v>2521</v>
      </c>
      <c r="S177" t="s">
        <v>2522</v>
      </c>
      <c r="T177" t="s">
        <v>2523</v>
      </c>
      <c r="U177" t="s">
        <v>2524</v>
      </c>
      <c r="V177" t="s">
        <v>2525</v>
      </c>
      <c r="W177" t="s">
        <v>2830</v>
      </c>
      <c r="Z177">
        <v>47</v>
      </c>
      <c r="AA177" t="s">
        <v>43</v>
      </c>
      <c r="AB177" s="1">
        <v>44853</v>
      </c>
      <c r="AC177" t="s">
        <v>2830</v>
      </c>
      <c r="AD177" t="s">
        <v>2830</v>
      </c>
      <c r="AE177" t="s">
        <v>43</v>
      </c>
      <c r="AF177" t="s">
        <v>57</v>
      </c>
      <c r="AH177" s="20" t="s">
        <v>7687</v>
      </c>
      <c r="AI177" s="20" t="s">
        <v>7687</v>
      </c>
      <c r="AK177" t="s">
        <v>7685</v>
      </c>
      <c r="AM177" t="s">
        <v>7688</v>
      </c>
      <c r="AN177">
        <f>IEEE45637[[#This Row],[End Page]]-IEEE45637[[#This Row],[Start Page]]</f>
        <v>12</v>
      </c>
      <c r="AP177" s="20"/>
    </row>
    <row r="178" spans="1:42" x14ac:dyDescent="0.3">
      <c r="A178" s="3">
        <v>209</v>
      </c>
      <c r="B178" s="3" t="s">
        <v>43</v>
      </c>
      <c r="C178" t="s">
        <v>2526</v>
      </c>
      <c r="D178" t="s">
        <v>2527</v>
      </c>
      <c r="E178" t="s">
        <v>2528</v>
      </c>
      <c r="F178" t="s">
        <v>1018</v>
      </c>
      <c r="G178" s="1">
        <v>44907</v>
      </c>
      <c r="H178">
        <v>2022</v>
      </c>
      <c r="I178" t="s">
        <v>2897</v>
      </c>
      <c r="J178">
        <v>12</v>
      </c>
      <c r="K178">
        <v>4857</v>
      </c>
      <c r="L178" t="s">
        <v>2994</v>
      </c>
      <c r="M178" t="s">
        <v>2529</v>
      </c>
      <c r="N178" t="s">
        <v>1021</v>
      </c>
      <c r="O178" t="s">
        <v>2830</v>
      </c>
      <c r="P178" t="s">
        <v>2530</v>
      </c>
      <c r="Q178" t="s">
        <v>2531</v>
      </c>
      <c r="R178" t="s">
        <v>2532</v>
      </c>
      <c r="S178" t="s">
        <v>2533</v>
      </c>
      <c r="T178" t="s">
        <v>2534</v>
      </c>
      <c r="U178" t="s">
        <v>2535</v>
      </c>
      <c r="V178" t="s">
        <v>2536</v>
      </c>
      <c r="W178" t="s">
        <v>2830</v>
      </c>
      <c r="Z178">
        <v>44</v>
      </c>
      <c r="AA178" t="s">
        <v>43</v>
      </c>
      <c r="AB178" s="1">
        <v>44517</v>
      </c>
      <c r="AC178" t="s">
        <v>2830</v>
      </c>
      <c r="AD178" t="s">
        <v>2830</v>
      </c>
      <c r="AE178" t="s">
        <v>43</v>
      </c>
      <c r="AF178" t="s">
        <v>44</v>
      </c>
      <c r="AH178" s="20" t="s">
        <v>7687</v>
      </c>
      <c r="AI178" s="20" t="s">
        <v>7687</v>
      </c>
      <c r="AK178" t="s">
        <v>7685</v>
      </c>
      <c r="AM178" t="s">
        <v>7688</v>
      </c>
      <c r="AN178">
        <f>IEEE45637[[#This Row],[End Page]]-IEEE45637[[#This Row],[Start Page]]</f>
        <v>15</v>
      </c>
      <c r="AP178" s="20"/>
    </row>
    <row r="179" spans="1:42" x14ac:dyDescent="0.3">
      <c r="A179" s="4">
        <v>210</v>
      </c>
      <c r="B179" s="5" t="s">
        <v>43</v>
      </c>
      <c r="C179" t="s">
        <v>2537</v>
      </c>
      <c r="D179" t="s">
        <v>2538</v>
      </c>
      <c r="E179" t="s">
        <v>2539</v>
      </c>
      <c r="F179" t="s">
        <v>2540</v>
      </c>
      <c r="G179" s="1">
        <v>44322</v>
      </c>
      <c r="H179">
        <v>2021</v>
      </c>
      <c r="I179" t="s">
        <v>2830</v>
      </c>
      <c r="K179">
        <v>214</v>
      </c>
      <c r="L179" t="s">
        <v>2872</v>
      </c>
      <c r="M179" t="s">
        <v>2541</v>
      </c>
      <c r="N179" t="s">
        <v>2542</v>
      </c>
      <c r="O179" t="s">
        <v>2543</v>
      </c>
      <c r="P179" t="s">
        <v>2544</v>
      </c>
      <c r="Q179" t="s">
        <v>2830</v>
      </c>
      <c r="R179" t="s">
        <v>2545</v>
      </c>
      <c r="S179" t="s">
        <v>2546</v>
      </c>
      <c r="T179" t="s">
        <v>2547</v>
      </c>
      <c r="U179" t="s">
        <v>2548</v>
      </c>
      <c r="V179" t="s">
        <v>2549</v>
      </c>
      <c r="W179" t="s">
        <v>2830</v>
      </c>
      <c r="Z179">
        <v>13</v>
      </c>
      <c r="AA179" t="s">
        <v>43</v>
      </c>
      <c r="AB179" s="1">
        <v>44322</v>
      </c>
      <c r="AC179" t="s">
        <v>2830</v>
      </c>
      <c r="AD179" t="s">
        <v>2830</v>
      </c>
      <c r="AE179" t="s">
        <v>43</v>
      </c>
      <c r="AF179" t="s">
        <v>57</v>
      </c>
      <c r="AH179" t="s">
        <v>7686</v>
      </c>
      <c r="AK179" t="s">
        <v>7685</v>
      </c>
      <c r="AM179" t="s">
        <v>7688</v>
      </c>
      <c r="AN179">
        <f>IEEE45637[[#This Row],[End Page]]-IEEE45637[[#This Row],[Start Page]]</f>
        <v>4</v>
      </c>
      <c r="AP179" s="17"/>
    </row>
    <row r="180" spans="1:42" x14ac:dyDescent="0.3">
      <c r="A180" s="3">
        <v>211</v>
      </c>
      <c r="B180" s="3" t="s">
        <v>43</v>
      </c>
      <c r="C180" t="s">
        <v>2550</v>
      </c>
      <c r="D180" t="s">
        <v>2551</v>
      </c>
      <c r="E180" t="s">
        <v>2552</v>
      </c>
      <c r="F180" t="s">
        <v>2553</v>
      </c>
      <c r="G180" s="1">
        <v>44523</v>
      </c>
      <c r="H180">
        <v>2021</v>
      </c>
      <c r="I180" t="s">
        <v>2830</v>
      </c>
      <c r="K180">
        <v>1</v>
      </c>
      <c r="L180" t="s">
        <v>2876</v>
      </c>
      <c r="M180" t="s">
        <v>2554</v>
      </c>
      <c r="N180" t="s">
        <v>2830</v>
      </c>
      <c r="O180" t="s">
        <v>2555</v>
      </c>
      <c r="P180" t="s">
        <v>2556</v>
      </c>
      <c r="Q180" t="s">
        <v>2557</v>
      </c>
      <c r="R180" t="s">
        <v>2558</v>
      </c>
      <c r="S180" t="s">
        <v>2559</v>
      </c>
      <c r="T180" t="s">
        <v>2560</v>
      </c>
      <c r="U180" t="s">
        <v>2561</v>
      </c>
      <c r="V180" t="s">
        <v>2562</v>
      </c>
      <c r="W180" t="s">
        <v>2830</v>
      </c>
      <c r="Z180">
        <v>23</v>
      </c>
      <c r="AA180" t="s">
        <v>43</v>
      </c>
      <c r="AB180" s="1">
        <v>44523</v>
      </c>
      <c r="AC180" t="s">
        <v>2830</v>
      </c>
      <c r="AD180" t="s">
        <v>2830</v>
      </c>
      <c r="AE180" t="s">
        <v>43</v>
      </c>
      <c r="AF180" t="s">
        <v>57</v>
      </c>
      <c r="AH180" t="s">
        <v>7686</v>
      </c>
      <c r="AK180" t="s">
        <v>7685</v>
      </c>
      <c r="AM180" t="s">
        <v>7688</v>
      </c>
      <c r="AN180">
        <f>IEEE45637[[#This Row],[End Page]]-IEEE45637[[#This Row],[Start Page]]</f>
        <v>9</v>
      </c>
      <c r="AP180" s="17"/>
    </row>
    <row r="181" spans="1:42" ht="13.8" customHeight="1" x14ac:dyDescent="0.3">
      <c r="A181" s="4">
        <v>212</v>
      </c>
      <c r="B181" s="5" t="s">
        <v>43</v>
      </c>
      <c r="C181" t="s">
        <v>2563</v>
      </c>
      <c r="D181" t="s">
        <v>2564</v>
      </c>
      <c r="E181" t="s">
        <v>2565</v>
      </c>
      <c r="F181" t="s">
        <v>2566</v>
      </c>
      <c r="G181" s="1">
        <v>42187</v>
      </c>
      <c r="H181">
        <v>2015</v>
      </c>
      <c r="I181" t="s">
        <v>2830</v>
      </c>
      <c r="K181">
        <v>1</v>
      </c>
      <c r="L181" t="s">
        <v>2891</v>
      </c>
      <c r="M181" t="s">
        <v>2567</v>
      </c>
      <c r="N181" t="s">
        <v>2568</v>
      </c>
      <c r="O181" t="s">
        <v>2569</v>
      </c>
      <c r="P181" t="s">
        <v>2570</v>
      </c>
      <c r="Q181" t="s">
        <v>2830</v>
      </c>
      <c r="R181" t="s">
        <v>2571</v>
      </c>
      <c r="S181" t="s">
        <v>2830</v>
      </c>
      <c r="T181" t="s">
        <v>2572</v>
      </c>
      <c r="U181" t="s">
        <v>2573</v>
      </c>
      <c r="V181" t="s">
        <v>2574</v>
      </c>
      <c r="W181" t="s">
        <v>2830</v>
      </c>
      <c r="AA181" t="s">
        <v>43</v>
      </c>
      <c r="AB181" s="1">
        <v>42187</v>
      </c>
      <c r="AC181" t="s">
        <v>2830</v>
      </c>
      <c r="AD181" t="s">
        <v>2830</v>
      </c>
      <c r="AE181" t="s">
        <v>43</v>
      </c>
      <c r="AF181" t="s">
        <v>57</v>
      </c>
      <c r="AK181" t="s">
        <v>7685</v>
      </c>
      <c r="AM181" t="s">
        <v>7688</v>
      </c>
      <c r="AN181">
        <f>IEEE45637[[#This Row],[End Page]]-IEEE45637[[#This Row],[Start Page]]</f>
        <v>0</v>
      </c>
      <c r="AO181" s="17" t="s">
        <v>7686</v>
      </c>
      <c r="AP181" s="17"/>
    </row>
    <row r="182" spans="1:42" x14ac:dyDescent="0.3">
      <c r="A182" s="3">
        <v>213</v>
      </c>
      <c r="B182" s="3" t="s">
        <v>43</v>
      </c>
      <c r="C182" t="s">
        <v>2575</v>
      </c>
      <c r="D182" t="s">
        <v>2576</v>
      </c>
      <c r="E182" t="s">
        <v>2577</v>
      </c>
      <c r="F182" t="s">
        <v>2578</v>
      </c>
      <c r="G182" s="1">
        <v>44204</v>
      </c>
      <c r="H182">
        <v>2020</v>
      </c>
      <c r="I182" t="s">
        <v>2830</v>
      </c>
      <c r="K182">
        <v>202</v>
      </c>
      <c r="L182" t="s">
        <v>2995</v>
      </c>
      <c r="M182" t="s">
        <v>2579</v>
      </c>
      <c r="N182" t="s">
        <v>2580</v>
      </c>
      <c r="O182" t="s">
        <v>2581</v>
      </c>
      <c r="P182" t="s">
        <v>2582</v>
      </c>
      <c r="Q182" t="s">
        <v>2830</v>
      </c>
      <c r="R182" t="s">
        <v>2583</v>
      </c>
      <c r="S182" t="s">
        <v>2830</v>
      </c>
      <c r="T182" t="s">
        <v>2584</v>
      </c>
      <c r="U182" t="s">
        <v>2585</v>
      </c>
      <c r="V182" t="s">
        <v>2586</v>
      </c>
      <c r="W182" t="s">
        <v>2830</v>
      </c>
      <c r="X182">
        <v>2</v>
      </c>
      <c r="Z182">
        <v>13</v>
      </c>
      <c r="AA182" t="s">
        <v>43</v>
      </c>
      <c r="AB182" s="1">
        <v>44204</v>
      </c>
      <c r="AC182" t="s">
        <v>2830</v>
      </c>
      <c r="AD182" t="s">
        <v>2830</v>
      </c>
      <c r="AE182" t="s">
        <v>43</v>
      </c>
      <c r="AF182" t="s">
        <v>57</v>
      </c>
      <c r="AH182" t="s">
        <v>7686</v>
      </c>
      <c r="AK182" t="s">
        <v>7685</v>
      </c>
      <c r="AM182" t="s">
        <v>7688</v>
      </c>
      <c r="AN182">
        <f>IEEE45637[[#This Row],[End Page]]-IEEE45637[[#This Row],[Start Page]]</f>
        <v>4</v>
      </c>
      <c r="AP182" s="17"/>
    </row>
    <row r="183" spans="1:42" x14ac:dyDescent="0.3">
      <c r="A183" s="4">
        <v>214</v>
      </c>
      <c r="B183" s="5" t="s">
        <v>43</v>
      </c>
      <c r="C183" t="s">
        <v>2587</v>
      </c>
      <c r="D183" t="s">
        <v>2588</v>
      </c>
      <c r="E183" t="s">
        <v>2589</v>
      </c>
      <c r="F183" t="s">
        <v>2590</v>
      </c>
      <c r="G183" s="1">
        <v>43836</v>
      </c>
      <c r="H183">
        <v>2019</v>
      </c>
      <c r="I183" t="s">
        <v>2830</v>
      </c>
      <c r="K183">
        <v>769</v>
      </c>
      <c r="L183" t="s">
        <v>2996</v>
      </c>
      <c r="M183" t="s">
        <v>2591</v>
      </c>
      <c r="N183" t="s">
        <v>2592</v>
      </c>
      <c r="O183" t="s">
        <v>2593</v>
      </c>
      <c r="P183" t="s">
        <v>2594</v>
      </c>
      <c r="Q183" t="s">
        <v>2830</v>
      </c>
      <c r="R183" t="s">
        <v>2595</v>
      </c>
      <c r="S183" t="s">
        <v>2596</v>
      </c>
      <c r="T183" t="s">
        <v>2597</v>
      </c>
      <c r="U183" t="s">
        <v>2598</v>
      </c>
      <c r="V183" t="s">
        <v>2599</v>
      </c>
      <c r="W183" t="s">
        <v>2830</v>
      </c>
      <c r="Z183">
        <v>70</v>
      </c>
      <c r="AA183" t="s">
        <v>43</v>
      </c>
      <c r="AB183" s="1">
        <v>43836</v>
      </c>
      <c r="AC183" t="s">
        <v>2830</v>
      </c>
      <c r="AD183" t="s">
        <v>2830</v>
      </c>
      <c r="AE183" t="s">
        <v>43</v>
      </c>
      <c r="AF183" t="s">
        <v>57</v>
      </c>
      <c r="AH183" t="s">
        <v>7686</v>
      </c>
      <c r="AK183" t="s">
        <v>7685</v>
      </c>
      <c r="AM183" t="s">
        <v>7688</v>
      </c>
      <c r="AN183">
        <f>IEEE45637[[#This Row],[End Page]]-IEEE45637[[#This Row],[Start Page]]</f>
        <v>23</v>
      </c>
      <c r="AP183" s="17"/>
    </row>
    <row r="184" spans="1:42" x14ac:dyDescent="0.3">
      <c r="A184" s="3">
        <v>215</v>
      </c>
      <c r="B184" s="3" t="s">
        <v>43</v>
      </c>
      <c r="C184" t="s">
        <v>2600</v>
      </c>
      <c r="D184" t="s">
        <v>2601</v>
      </c>
      <c r="E184" t="s">
        <v>2602</v>
      </c>
      <c r="F184" t="s">
        <v>2603</v>
      </c>
      <c r="G184" s="1">
        <v>43797</v>
      </c>
      <c r="H184">
        <v>2019</v>
      </c>
      <c r="I184" t="s">
        <v>2830</v>
      </c>
      <c r="K184">
        <v>63</v>
      </c>
      <c r="L184" t="s">
        <v>2997</v>
      </c>
      <c r="M184" t="s">
        <v>2604</v>
      </c>
      <c r="N184" t="s">
        <v>332</v>
      </c>
      <c r="O184" t="s">
        <v>2605</v>
      </c>
      <c r="P184" t="s">
        <v>2606</v>
      </c>
      <c r="Q184" t="s">
        <v>2830</v>
      </c>
      <c r="R184" t="s">
        <v>2607</v>
      </c>
      <c r="S184" t="s">
        <v>2830</v>
      </c>
      <c r="T184" t="s">
        <v>2608</v>
      </c>
      <c r="U184" t="s">
        <v>2609</v>
      </c>
      <c r="V184" t="s">
        <v>2610</v>
      </c>
      <c r="W184" t="s">
        <v>2830</v>
      </c>
      <c r="X184">
        <v>4</v>
      </c>
      <c r="Z184">
        <v>22</v>
      </c>
      <c r="AA184" t="s">
        <v>43</v>
      </c>
      <c r="AB184" s="1">
        <v>43797</v>
      </c>
      <c r="AC184" t="s">
        <v>2830</v>
      </c>
      <c r="AD184" t="s">
        <v>2830</v>
      </c>
      <c r="AE184" t="s">
        <v>43</v>
      </c>
      <c r="AF184" t="s">
        <v>57</v>
      </c>
      <c r="AH184" t="s">
        <v>7686</v>
      </c>
      <c r="AK184" t="s">
        <v>7685</v>
      </c>
      <c r="AM184" t="s">
        <v>7688</v>
      </c>
      <c r="AN184">
        <f>IEEE45637[[#This Row],[End Page]]-IEEE45637[[#This Row],[Start Page]]</f>
        <v>6</v>
      </c>
      <c r="AP184" s="17"/>
    </row>
    <row r="185" spans="1:42" x14ac:dyDescent="0.3">
      <c r="A185" s="3">
        <v>217</v>
      </c>
      <c r="B185" s="3" t="s">
        <v>43</v>
      </c>
      <c r="C185" t="s">
        <v>2623</v>
      </c>
      <c r="D185" t="s">
        <v>2624</v>
      </c>
      <c r="E185" t="s">
        <v>2625</v>
      </c>
      <c r="F185" t="s">
        <v>2626</v>
      </c>
      <c r="G185" s="1">
        <v>43803</v>
      </c>
      <c r="H185">
        <v>2020</v>
      </c>
      <c r="I185" t="s">
        <v>2839</v>
      </c>
      <c r="J185">
        <v>1</v>
      </c>
      <c r="K185">
        <v>88</v>
      </c>
      <c r="L185" t="s">
        <v>2998</v>
      </c>
      <c r="M185" t="s">
        <v>2627</v>
      </c>
      <c r="N185" t="s">
        <v>2628</v>
      </c>
      <c r="O185" t="s">
        <v>2830</v>
      </c>
      <c r="P185" t="s">
        <v>2629</v>
      </c>
      <c r="Q185" t="s">
        <v>2830</v>
      </c>
      <c r="R185" t="s">
        <v>2630</v>
      </c>
      <c r="S185" t="s">
        <v>2830</v>
      </c>
      <c r="T185" t="s">
        <v>2631</v>
      </c>
      <c r="U185" t="s">
        <v>2632</v>
      </c>
      <c r="V185" t="s">
        <v>2633</v>
      </c>
      <c r="W185" t="s">
        <v>2830</v>
      </c>
      <c r="X185">
        <v>50</v>
      </c>
      <c r="Z185">
        <v>15</v>
      </c>
      <c r="AA185" t="s">
        <v>43</v>
      </c>
      <c r="AB185" s="1">
        <v>43803</v>
      </c>
      <c r="AC185" t="s">
        <v>2830</v>
      </c>
      <c r="AD185" t="s">
        <v>2830</v>
      </c>
      <c r="AE185" t="s">
        <v>43</v>
      </c>
      <c r="AF185" t="s">
        <v>1838</v>
      </c>
      <c r="AH185" t="s">
        <v>7686</v>
      </c>
      <c r="AK185" t="s">
        <v>7685</v>
      </c>
      <c r="AM185" t="s">
        <v>7688</v>
      </c>
      <c r="AN185">
        <f>IEEE45637[[#This Row],[End Page]]-IEEE45637[[#This Row],[Start Page]]</f>
        <v>6</v>
      </c>
      <c r="AP185" s="17"/>
    </row>
    <row r="186" spans="1:42" x14ac:dyDescent="0.3">
      <c r="A186" s="4">
        <v>218</v>
      </c>
      <c r="B186" s="5" t="s">
        <v>43</v>
      </c>
      <c r="C186" t="s">
        <v>2634</v>
      </c>
      <c r="D186" t="s">
        <v>2635</v>
      </c>
      <c r="E186" t="s">
        <v>2636</v>
      </c>
      <c r="F186" t="s">
        <v>2637</v>
      </c>
      <c r="G186" s="1">
        <v>44118</v>
      </c>
      <c r="H186">
        <v>2020</v>
      </c>
      <c r="I186" t="s">
        <v>2830</v>
      </c>
      <c r="K186">
        <v>119</v>
      </c>
      <c r="L186" t="s">
        <v>2999</v>
      </c>
      <c r="M186" t="s">
        <v>2638</v>
      </c>
      <c r="N186" t="s">
        <v>2830</v>
      </c>
      <c r="O186" t="s">
        <v>2639</v>
      </c>
      <c r="P186" t="s">
        <v>2640</v>
      </c>
      <c r="Q186" t="s">
        <v>2830</v>
      </c>
      <c r="R186" t="s">
        <v>2641</v>
      </c>
      <c r="S186" t="s">
        <v>2830</v>
      </c>
      <c r="T186" t="s">
        <v>2642</v>
      </c>
      <c r="U186" t="s">
        <v>2643</v>
      </c>
      <c r="V186" t="s">
        <v>2644</v>
      </c>
      <c r="W186" t="s">
        <v>2830</v>
      </c>
      <c r="X186">
        <v>2</v>
      </c>
      <c r="Z186">
        <v>18</v>
      </c>
      <c r="AA186" t="s">
        <v>2830</v>
      </c>
      <c r="AB186" s="1">
        <v>44118</v>
      </c>
      <c r="AC186" t="s">
        <v>2830</v>
      </c>
      <c r="AD186" t="s">
        <v>2830</v>
      </c>
      <c r="AE186" t="s">
        <v>43</v>
      </c>
      <c r="AF186" t="s">
        <v>57</v>
      </c>
      <c r="AH186" t="s">
        <v>7686</v>
      </c>
      <c r="AK186" t="s">
        <v>7685</v>
      </c>
      <c r="AM186" t="s">
        <v>7688</v>
      </c>
      <c r="AN186">
        <f>IEEE45637[[#This Row],[End Page]]-IEEE45637[[#This Row],[Start Page]]</f>
        <v>9</v>
      </c>
      <c r="AP186" s="17"/>
    </row>
    <row r="187" spans="1:42" x14ac:dyDescent="0.3">
      <c r="A187" s="3">
        <v>219</v>
      </c>
      <c r="B187" s="3" t="s">
        <v>43</v>
      </c>
      <c r="C187" t="s">
        <v>2645</v>
      </c>
      <c r="D187" t="s">
        <v>2646</v>
      </c>
      <c r="E187" t="s">
        <v>2647</v>
      </c>
      <c r="F187" t="s">
        <v>2648</v>
      </c>
      <c r="G187" s="1">
        <v>44740</v>
      </c>
      <c r="H187">
        <v>2022</v>
      </c>
      <c r="I187" t="s">
        <v>2956</v>
      </c>
      <c r="J187">
        <v>7</v>
      </c>
      <c r="K187">
        <v>926</v>
      </c>
      <c r="L187" t="s">
        <v>2984</v>
      </c>
      <c r="M187" t="s">
        <v>2649</v>
      </c>
      <c r="N187" t="s">
        <v>2650</v>
      </c>
      <c r="O187" t="s">
        <v>2830</v>
      </c>
      <c r="P187" t="s">
        <v>2651</v>
      </c>
      <c r="Q187" t="s">
        <v>2652</v>
      </c>
      <c r="R187" t="s">
        <v>2653</v>
      </c>
      <c r="S187" t="s">
        <v>2654</v>
      </c>
      <c r="T187" t="s">
        <v>2655</v>
      </c>
      <c r="U187" t="s">
        <v>2656</v>
      </c>
      <c r="V187" t="s">
        <v>2657</v>
      </c>
      <c r="W187" t="s">
        <v>2830</v>
      </c>
      <c r="X187">
        <v>2</v>
      </c>
      <c r="Z187">
        <v>57</v>
      </c>
      <c r="AA187" t="s">
        <v>43</v>
      </c>
      <c r="AB187" s="1">
        <v>44693</v>
      </c>
      <c r="AC187" t="s">
        <v>2830</v>
      </c>
      <c r="AD187" t="s">
        <v>2830</v>
      </c>
      <c r="AE187" t="s">
        <v>43</v>
      </c>
      <c r="AF187" t="s">
        <v>44</v>
      </c>
      <c r="AH187" t="s">
        <v>7686</v>
      </c>
      <c r="AK187" t="s">
        <v>7685</v>
      </c>
      <c r="AM187" t="s">
        <v>7688</v>
      </c>
      <c r="AN187">
        <f>IEEE45637[[#This Row],[End Page]]-IEEE45637[[#This Row],[Start Page]]</f>
        <v>11</v>
      </c>
      <c r="AP187" s="17"/>
    </row>
    <row r="188" spans="1:42" x14ac:dyDescent="0.3">
      <c r="A188" s="3">
        <v>221</v>
      </c>
      <c r="B188" s="3" t="s">
        <v>43</v>
      </c>
      <c r="C188" t="s">
        <v>2670</v>
      </c>
      <c r="D188" t="s">
        <v>2671</v>
      </c>
      <c r="E188" t="s">
        <v>2672</v>
      </c>
      <c r="F188" t="s">
        <v>2673</v>
      </c>
      <c r="G188" s="1">
        <v>43647</v>
      </c>
      <c r="H188">
        <v>2019</v>
      </c>
      <c r="I188" t="s">
        <v>2973</v>
      </c>
      <c r="J188">
        <v>11</v>
      </c>
      <c r="K188">
        <v>8782</v>
      </c>
      <c r="L188" t="s">
        <v>3001</v>
      </c>
      <c r="M188" t="s">
        <v>2674</v>
      </c>
      <c r="N188" t="s">
        <v>2675</v>
      </c>
      <c r="O188" t="s">
        <v>2830</v>
      </c>
      <c r="P188" t="s">
        <v>2676</v>
      </c>
      <c r="Q188" t="s">
        <v>2830</v>
      </c>
      <c r="R188" t="s">
        <v>2677</v>
      </c>
      <c r="S188" t="s">
        <v>2678</v>
      </c>
      <c r="T188" t="s">
        <v>2679</v>
      </c>
      <c r="U188" t="s">
        <v>2680</v>
      </c>
      <c r="V188" t="s">
        <v>2681</v>
      </c>
      <c r="W188" t="s">
        <v>2830</v>
      </c>
      <c r="X188">
        <v>22</v>
      </c>
      <c r="Z188">
        <v>46</v>
      </c>
      <c r="AA188" t="s">
        <v>43</v>
      </c>
      <c r="AB188" s="1">
        <v>43468</v>
      </c>
      <c r="AC188" t="s">
        <v>2830</v>
      </c>
      <c r="AD188" t="s">
        <v>2830</v>
      </c>
      <c r="AE188" t="s">
        <v>43</v>
      </c>
      <c r="AF188" t="s">
        <v>44</v>
      </c>
      <c r="AH188" t="s">
        <v>7686</v>
      </c>
      <c r="AK188" t="s">
        <v>7685</v>
      </c>
      <c r="AM188" t="s">
        <v>7688</v>
      </c>
      <c r="AN188">
        <f>IEEE45637[[#This Row],[End Page]]-IEEE45637[[#This Row],[Start Page]]</f>
        <v>9</v>
      </c>
      <c r="AP188" s="17"/>
    </row>
    <row r="189" spans="1:42" x14ac:dyDescent="0.3">
      <c r="A189" s="4">
        <v>222</v>
      </c>
      <c r="B189" s="5" t="s">
        <v>43</v>
      </c>
      <c r="C189" t="s">
        <v>2682</v>
      </c>
      <c r="D189" t="s">
        <v>2683</v>
      </c>
      <c r="E189" t="s">
        <v>2684</v>
      </c>
      <c r="F189" t="s">
        <v>146</v>
      </c>
      <c r="G189" s="1">
        <v>43802</v>
      </c>
      <c r="H189">
        <v>2019</v>
      </c>
      <c r="I189" t="s">
        <v>2887</v>
      </c>
      <c r="K189">
        <v>169657</v>
      </c>
      <c r="L189" t="s">
        <v>3002</v>
      </c>
      <c r="M189" t="s">
        <v>2685</v>
      </c>
      <c r="N189" t="s">
        <v>148</v>
      </c>
      <c r="O189" t="s">
        <v>2830</v>
      </c>
      <c r="P189" t="s">
        <v>2686</v>
      </c>
      <c r="Q189" t="s">
        <v>2687</v>
      </c>
      <c r="R189" t="s">
        <v>2688</v>
      </c>
      <c r="S189" t="s">
        <v>2689</v>
      </c>
      <c r="T189" t="s">
        <v>2690</v>
      </c>
      <c r="U189" t="s">
        <v>2691</v>
      </c>
      <c r="V189" t="s">
        <v>2692</v>
      </c>
      <c r="W189" t="s">
        <v>2830</v>
      </c>
      <c r="Z189">
        <v>38</v>
      </c>
      <c r="AA189" t="s">
        <v>156</v>
      </c>
      <c r="AB189" s="1">
        <v>43791</v>
      </c>
      <c r="AC189" t="s">
        <v>2830</v>
      </c>
      <c r="AD189" t="s">
        <v>2830</v>
      </c>
      <c r="AE189" t="s">
        <v>43</v>
      </c>
      <c r="AF189" t="s">
        <v>44</v>
      </c>
      <c r="AH189" s="20" t="s">
        <v>7687</v>
      </c>
      <c r="AI189" s="20" t="s">
        <v>7687</v>
      </c>
      <c r="AK189" t="s">
        <v>7685</v>
      </c>
      <c r="AM189" t="s">
        <v>7688</v>
      </c>
      <c r="AN189">
        <f>IEEE45637[[#This Row],[End Page]]-IEEE45637[[#This Row],[Start Page]]</f>
        <v>19</v>
      </c>
      <c r="AP189" s="20"/>
    </row>
    <row r="190" spans="1:42" x14ac:dyDescent="0.3">
      <c r="A190" s="3">
        <v>223</v>
      </c>
      <c r="B190" s="3" t="s">
        <v>43</v>
      </c>
      <c r="C190" t="s">
        <v>2693</v>
      </c>
      <c r="D190" t="s">
        <v>2694</v>
      </c>
      <c r="E190" t="s">
        <v>2695</v>
      </c>
      <c r="F190" t="s">
        <v>2696</v>
      </c>
      <c r="G190" s="1">
        <v>43087</v>
      </c>
      <c r="H190">
        <v>2017</v>
      </c>
      <c r="I190" t="s">
        <v>2830</v>
      </c>
      <c r="K190">
        <v>1003</v>
      </c>
      <c r="L190" t="s">
        <v>3003</v>
      </c>
      <c r="M190" t="s">
        <v>2697</v>
      </c>
      <c r="N190" t="s">
        <v>616</v>
      </c>
      <c r="O190" t="s">
        <v>2698</v>
      </c>
      <c r="P190" t="s">
        <v>2699</v>
      </c>
      <c r="Q190" t="s">
        <v>2830</v>
      </c>
      <c r="R190" t="s">
        <v>2700</v>
      </c>
      <c r="S190" t="s">
        <v>2701</v>
      </c>
      <c r="T190" t="s">
        <v>2702</v>
      </c>
      <c r="U190" t="s">
        <v>2703</v>
      </c>
      <c r="V190" t="s">
        <v>2704</v>
      </c>
      <c r="W190" t="s">
        <v>2830</v>
      </c>
      <c r="X190">
        <v>5</v>
      </c>
      <c r="Z190">
        <v>16</v>
      </c>
      <c r="AA190" t="s">
        <v>43</v>
      </c>
      <c r="AB190" s="1">
        <v>43087</v>
      </c>
      <c r="AC190" t="s">
        <v>2830</v>
      </c>
      <c r="AD190" t="s">
        <v>2830</v>
      </c>
      <c r="AE190" t="s">
        <v>43</v>
      </c>
      <c r="AF190" t="s">
        <v>57</v>
      </c>
      <c r="AH190" t="s">
        <v>7686</v>
      </c>
      <c r="AK190" t="s">
        <v>7685</v>
      </c>
      <c r="AM190" t="s">
        <v>7688</v>
      </c>
      <c r="AN190">
        <f>IEEE45637[[#This Row],[End Page]]-IEEE45637[[#This Row],[Start Page]]</f>
        <v>5</v>
      </c>
      <c r="AP190" s="17"/>
    </row>
    <row r="191" spans="1:42" x14ac:dyDescent="0.3">
      <c r="A191" s="4">
        <v>224</v>
      </c>
      <c r="B191" s="5" t="s">
        <v>43</v>
      </c>
      <c r="C191" t="s">
        <v>2705</v>
      </c>
      <c r="D191" t="s">
        <v>2706</v>
      </c>
      <c r="E191" t="s">
        <v>2707</v>
      </c>
      <c r="F191" t="s">
        <v>2708</v>
      </c>
      <c r="G191" s="1">
        <v>44711</v>
      </c>
      <c r="H191">
        <v>2021</v>
      </c>
      <c r="I191" t="s">
        <v>2830</v>
      </c>
      <c r="K191">
        <v>391</v>
      </c>
      <c r="L191" t="s">
        <v>3004</v>
      </c>
      <c r="M191" t="s">
        <v>2709</v>
      </c>
      <c r="N191" t="s">
        <v>2830</v>
      </c>
      <c r="O191" t="s">
        <v>2710</v>
      </c>
      <c r="P191" t="s">
        <v>2711</v>
      </c>
      <c r="Q191" t="s">
        <v>2712</v>
      </c>
      <c r="R191" t="s">
        <v>2713</v>
      </c>
      <c r="S191" t="s">
        <v>2714</v>
      </c>
      <c r="T191" t="s">
        <v>2715</v>
      </c>
      <c r="U191" t="s">
        <v>2716</v>
      </c>
      <c r="V191" t="s">
        <v>2717</v>
      </c>
      <c r="W191" t="s">
        <v>2830</v>
      </c>
      <c r="Z191">
        <v>32</v>
      </c>
      <c r="AA191" t="s">
        <v>43</v>
      </c>
      <c r="AB191" s="1">
        <v>44711</v>
      </c>
      <c r="AC191" t="s">
        <v>2830</v>
      </c>
      <c r="AD191" t="s">
        <v>2830</v>
      </c>
      <c r="AE191" t="s">
        <v>43</v>
      </c>
      <c r="AF191" t="s">
        <v>57</v>
      </c>
      <c r="AH191" s="20" t="s">
        <v>7687</v>
      </c>
      <c r="AI191" s="20" t="s">
        <v>7687</v>
      </c>
      <c r="AK191" t="s">
        <v>7685</v>
      </c>
      <c r="AM191" t="s">
        <v>7688</v>
      </c>
      <c r="AN191">
        <f>IEEE45637[[#This Row],[End Page]]-IEEE45637[[#This Row],[Start Page]]</f>
        <v>7</v>
      </c>
      <c r="AP191" s="20"/>
    </row>
    <row r="192" spans="1:42" x14ac:dyDescent="0.3">
      <c r="A192" s="3">
        <v>225</v>
      </c>
      <c r="B192" s="3" t="s">
        <v>43</v>
      </c>
      <c r="C192" t="s">
        <v>2718</v>
      </c>
      <c r="D192" t="s">
        <v>2719</v>
      </c>
      <c r="E192" t="s">
        <v>2720</v>
      </c>
      <c r="F192" t="s">
        <v>2721</v>
      </c>
      <c r="G192" s="1">
        <v>41589</v>
      </c>
      <c r="H192">
        <v>2013</v>
      </c>
      <c r="I192" t="s">
        <v>3005</v>
      </c>
      <c r="J192">
        <v>11</v>
      </c>
      <c r="K192">
        <v>55</v>
      </c>
      <c r="L192" t="s">
        <v>3006</v>
      </c>
      <c r="M192" t="s">
        <v>2722</v>
      </c>
      <c r="N192" t="s">
        <v>2723</v>
      </c>
      <c r="O192" t="s">
        <v>2830</v>
      </c>
      <c r="P192" t="s">
        <v>2724</v>
      </c>
      <c r="Q192" t="s">
        <v>2830</v>
      </c>
      <c r="R192" t="s">
        <v>2725</v>
      </c>
      <c r="S192" t="s">
        <v>2830</v>
      </c>
      <c r="T192" t="s">
        <v>2726</v>
      </c>
      <c r="U192" t="s">
        <v>2727</v>
      </c>
      <c r="V192" t="s">
        <v>2728</v>
      </c>
      <c r="W192" t="s">
        <v>2830</v>
      </c>
      <c r="X192">
        <v>8</v>
      </c>
      <c r="Y192">
        <v>1</v>
      </c>
      <c r="Z192">
        <v>11</v>
      </c>
      <c r="AA192" t="s">
        <v>43</v>
      </c>
      <c r="AB192" s="1">
        <v>41589</v>
      </c>
      <c r="AC192" t="s">
        <v>2830</v>
      </c>
      <c r="AD192" t="s">
        <v>2830</v>
      </c>
      <c r="AE192" t="s">
        <v>43</v>
      </c>
      <c r="AF192" t="s">
        <v>1838</v>
      </c>
      <c r="AH192" t="s">
        <v>7686</v>
      </c>
      <c r="AK192" t="s">
        <v>7685</v>
      </c>
      <c r="AM192" t="s">
        <v>7688</v>
      </c>
      <c r="AN192">
        <f>IEEE45637[[#This Row],[End Page]]-IEEE45637[[#This Row],[Start Page]]</f>
        <v>7</v>
      </c>
      <c r="AP192" s="17"/>
    </row>
    <row r="193" spans="1:42" x14ac:dyDescent="0.3">
      <c r="A193" s="4">
        <v>226</v>
      </c>
      <c r="B193" s="5" t="s">
        <v>43</v>
      </c>
      <c r="C193" t="s">
        <v>2729</v>
      </c>
      <c r="D193" t="s">
        <v>2730</v>
      </c>
      <c r="E193" t="s">
        <v>2731</v>
      </c>
      <c r="F193" t="s">
        <v>2732</v>
      </c>
      <c r="G193" s="1">
        <v>43864</v>
      </c>
      <c r="H193">
        <v>2019</v>
      </c>
      <c r="I193" t="s">
        <v>2891</v>
      </c>
      <c r="K193">
        <v>1</v>
      </c>
      <c r="L193" t="s">
        <v>2894</v>
      </c>
      <c r="M193" t="s">
        <v>2733</v>
      </c>
      <c r="N193" t="s">
        <v>2830</v>
      </c>
      <c r="O193" t="s">
        <v>2734</v>
      </c>
      <c r="P193" t="s">
        <v>2735</v>
      </c>
      <c r="Q193" t="s">
        <v>2830</v>
      </c>
      <c r="R193" t="s">
        <v>2736</v>
      </c>
      <c r="S193" t="s">
        <v>2737</v>
      </c>
      <c r="T193" t="s">
        <v>2830</v>
      </c>
      <c r="U193" t="s">
        <v>2738</v>
      </c>
      <c r="V193" t="s">
        <v>2739</v>
      </c>
      <c r="W193" t="s">
        <v>2830</v>
      </c>
      <c r="X193">
        <v>6</v>
      </c>
      <c r="Z193">
        <v>13</v>
      </c>
      <c r="AA193" t="s">
        <v>43</v>
      </c>
      <c r="AB193" s="1">
        <v>43864</v>
      </c>
      <c r="AC193" t="s">
        <v>2830</v>
      </c>
      <c r="AD193" t="s">
        <v>2830</v>
      </c>
      <c r="AE193" t="s">
        <v>43</v>
      </c>
      <c r="AF193" t="s">
        <v>57</v>
      </c>
      <c r="AH193" t="s">
        <v>7686</v>
      </c>
      <c r="AK193" t="s">
        <v>7685</v>
      </c>
      <c r="AM193" t="s">
        <v>7688</v>
      </c>
      <c r="AN193">
        <f>IEEE45637[[#This Row],[End Page]]-IEEE45637[[#This Row],[Start Page]]</f>
        <v>4</v>
      </c>
      <c r="AP193" s="17"/>
    </row>
    <row r="194" spans="1:42" x14ac:dyDescent="0.3">
      <c r="A194" s="3">
        <v>227</v>
      </c>
      <c r="B194" s="3" t="s">
        <v>43</v>
      </c>
      <c r="C194" t="s">
        <v>2740</v>
      </c>
      <c r="D194" t="s">
        <v>2741</v>
      </c>
      <c r="E194" t="s">
        <v>2742</v>
      </c>
      <c r="F194" t="s">
        <v>2466</v>
      </c>
      <c r="G194" s="1">
        <v>44775</v>
      </c>
      <c r="H194">
        <v>2022</v>
      </c>
      <c r="I194" t="s">
        <v>2830</v>
      </c>
      <c r="K194">
        <v>2263</v>
      </c>
      <c r="L194" t="s">
        <v>3007</v>
      </c>
      <c r="M194" t="s">
        <v>2743</v>
      </c>
      <c r="N194" t="s">
        <v>2468</v>
      </c>
      <c r="O194" t="s">
        <v>2469</v>
      </c>
      <c r="P194" t="s">
        <v>2744</v>
      </c>
      <c r="Q194" t="s">
        <v>2830</v>
      </c>
      <c r="R194" t="s">
        <v>2745</v>
      </c>
      <c r="S194" t="s">
        <v>2746</v>
      </c>
      <c r="T194" t="s">
        <v>2747</v>
      </c>
      <c r="U194" t="s">
        <v>2748</v>
      </c>
      <c r="V194" t="s">
        <v>2749</v>
      </c>
      <c r="W194" t="s">
        <v>2830</v>
      </c>
      <c r="Z194">
        <v>46</v>
      </c>
      <c r="AA194" t="s">
        <v>43</v>
      </c>
      <c r="AB194" s="1">
        <v>44775</v>
      </c>
      <c r="AC194" t="s">
        <v>2830</v>
      </c>
      <c r="AD194" t="s">
        <v>2830</v>
      </c>
      <c r="AE194" t="s">
        <v>43</v>
      </c>
      <c r="AF194" t="s">
        <v>57</v>
      </c>
      <c r="AH194" t="s">
        <v>7686</v>
      </c>
      <c r="AK194" t="s">
        <v>7685</v>
      </c>
      <c r="AM194" t="s">
        <v>7688</v>
      </c>
      <c r="AN194">
        <f>IEEE45637[[#This Row],[End Page]]-IEEE45637[[#This Row],[Start Page]]</f>
        <v>13</v>
      </c>
      <c r="AP194" s="17"/>
    </row>
    <row r="195" spans="1:42" x14ac:dyDescent="0.3">
      <c r="A195" s="4">
        <v>228</v>
      </c>
      <c r="B195" s="5" t="s">
        <v>43</v>
      </c>
      <c r="C195" t="s">
        <v>2750</v>
      </c>
      <c r="D195" t="s">
        <v>2751</v>
      </c>
      <c r="E195" t="s">
        <v>2752</v>
      </c>
      <c r="F195" t="s">
        <v>2753</v>
      </c>
      <c r="G195" s="1">
        <v>43626</v>
      </c>
      <c r="H195">
        <v>2019</v>
      </c>
      <c r="I195" t="s">
        <v>2830</v>
      </c>
      <c r="K195">
        <v>1</v>
      </c>
      <c r="L195" t="s">
        <v>2833</v>
      </c>
      <c r="M195" t="s">
        <v>2754</v>
      </c>
      <c r="N195" t="s">
        <v>2830</v>
      </c>
      <c r="O195" t="s">
        <v>2755</v>
      </c>
      <c r="P195" t="s">
        <v>2756</v>
      </c>
      <c r="Q195" t="s">
        <v>2830</v>
      </c>
      <c r="R195" t="s">
        <v>2757</v>
      </c>
      <c r="S195" t="s">
        <v>2830</v>
      </c>
      <c r="T195" t="s">
        <v>2758</v>
      </c>
      <c r="U195" t="s">
        <v>2759</v>
      </c>
      <c r="V195" t="s">
        <v>2760</v>
      </c>
      <c r="W195" t="s">
        <v>2830</v>
      </c>
      <c r="X195">
        <v>7</v>
      </c>
      <c r="Z195">
        <v>30</v>
      </c>
      <c r="AA195" t="s">
        <v>43</v>
      </c>
      <c r="AB195" s="1">
        <v>43626</v>
      </c>
      <c r="AC195" t="s">
        <v>2830</v>
      </c>
      <c r="AD195" t="s">
        <v>2830</v>
      </c>
      <c r="AE195" t="s">
        <v>43</v>
      </c>
      <c r="AF195" t="s">
        <v>57</v>
      </c>
      <c r="AH195" t="s">
        <v>7686</v>
      </c>
      <c r="AK195" t="s">
        <v>7685</v>
      </c>
      <c r="AM195" t="s">
        <v>7688</v>
      </c>
      <c r="AN195">
        <f>IEEE45637[[#This Row],[End Page]]-IEEE45637[[#This Row],[Start Page]]</f>
        <v>5</v>
      </c>
      <c r="AP195" s="17"/>
    </row>
    <row r="196" spans="1:42" x14ac:dyDescent="0.3">
      <c r="A196" s="4">
        <v>230</v>
      </c>
      <c r="B196" s="5" t="s">
        <v>43</v>
      </c>
      <c r="C196" t="s">
        <v>2772</v>
      </c>
      <c r="D196" t="s">
        <v>2773</v>
      </c>
      <c r="E196" t="s">
        <v>2774</v>
      </c>
      <c r="F196" t="s">
        <v>1309</v>
      </c>
      <c r="G196" s="1">
        <v>43489</v>
      </c>
      <c r="H196">
        <v>2018</v>
      </c>
      <c r="I196" t="s">
        <v>2830</v>
      </c>
      <c r="K196">
        <v>1767</v>
      </c>
      <c r="L196" t="s">
        <v>3008</v>
      </c>
      <c r="M196" t="s">
        <v>2775</v>
      </c>
      <c r="N196" t="s">
        <v>2830</v>
      </c>
      <c r="O196" t="s">
        <v>1311</v>
      </c>
      <c r="P196" t="s">
        <v>2776</v>
      </c>
      <c r="Q196" t="s">
        <v>2830</v>
      </c>
      <c r="R196" t="s">
        <v>2777</v>
      </c>
      <c r="S196" t="s">
        <v>2778</v>
      </c>
      <c r="T196" t="s">
        <v>2779</v>
      </c>
      <c r="U196" t="s">
        <v>2780</v>
      </c>
      <c r="V196" t="s">
        <v>2781</v>
      </c>
      <c r="W196" t="s">
        <v>2830</v>
      </c>
      <c r="X196">
        <v>2</v>
      </c>
      <c r="Z196">
        <v>21</v>
      </c>
      <c r="AA196" t="s">
        <v>43</v>
      </c>
      <c r="AB196" s="1">
        <v>43489</v>
      </c>
      <c r="AC196" t="s">
        <v>2830</v>
      </c>
      <c r="AD196" t="s">
        <v>2830</v>
      </c>
      <c r="AE196" t="s">
        <v>43</v>
      </c>
      <c r="AF196" t="s">
        <v>57</v>
      </c>
      <c r="AH196" t="s">
        <v>7686</v>
      </c>
      <c r="AK196" t="s">
        <v>7685</v>
      </c>
      <c r="AM196" t="s">
        <v>7688</v>
      </c>
      <c r="AN196">
        <f>IEEE45637[[#This Row],[End Page]]-IEEE45637[[#This Row],[Start Page]]</f>
        <v>9</v>
      </c>
      <c r="AP196" s="17"/>
    </row>
    <row r="197" spans="1:42" x14ac:dyDescent="0.3">
      <c r="A197" s="4">
        <v>232</v>
      </c>
      <c r="B197" s="5" t="s">
        <v>43</v>
      </c>
      <c r="C197" t="s">
        <v>2790</v>
      </c>
      <c r="D197" t="s">
        <v>2791</v>
      </c>
      <c r="E197" t="s">
        <v>2792</v>
      </c>
      <c r="F197" t="s">
        <v>2793</v>
      </c>
      <c r="G197" s="1">
        <v>43966</v>
      </c>
      <c r="H197">
        <v>2020</v>
      </c>
      <c r="I197" t="s">
        <v>2830</v>
      </c>
      <c r="K197">
        <v>1</v>
      </c>
      <c r="L197" t="s">
        <v>2841</v>
      </c>
      <c r="M197" t="s">
        <v>2794</v>
      </c>
      <c r="N197" t="s">
        <v>2795</v>
      </c>
      <c r="O197" t="s">
        <v>2796</v>
      </c>
      <c r="P197" t="s">
        <v>2797</v>
      </c>
      <c r="Q197" t="s">
        <v>2830</v>
      </c>
      <c r="R197" t="s">
        <v>2798</v>
      </c>
      <c r="S197" t="s">
        <v>2830</v>
      </c>
      <c r="T197" t="s">
        <v>2799</v>
      </c>
      <c r="U197" t="s">
        <v>2830</v>
      </c>
      <c r="V197" t="s">
        <v>2830</v>
      </c>
      <c r="W197" t="s">
        <v>2830</v>
      </c>
      <c r="AA197" t="s">
        <v>43</v>
      </c>
      <c r="AB197" s="1">
        <v>43966</v>
      </c>
      <c r="AC197" t="s">
        <v>2830</v>
      </c>
      <c r="AD197" t="s">
        <v>2830</v>
      </c>
      <c r="AE197" t="s">
        <v>43</v>
      </c>
      <c r="AF197" t="s">
        <v>57</v>
      </c>
      <c r="AK197" t="s">
        <v>7685</v>
      </c>
      <c r="AM197" t="s">
        <v>7688</v>
      </c>
      <c r="AN197">
        <f>IEEE45637[[#This Row],[End Page]]-IEEE45637[[#This Row],[Start Page]]</f>
        <v>2</v>
      </c>
      <c r="AO197" s="17" t="s">
        <v>7686</v>
      </c>
      <c r="AP197" s="17"/>
    </row>
    <row r="198" spans="1:42" x14ac:dyDescent="0.3">
      <c r="A198" s="4">
        <v>234</v>
      </c>
      <c r="B198" s="5" t="s">
        <v>43</v>
      </c>
      <c r="C198" t="s">
        <v>2812</v>
      </c>
      <c r="D198" t="s">
        <v>2813</v>
      </c>
      <c r="E198" t="s">
        <v>2814</v>
      </c>
      <c r="F198" t="s">
        <v>109</v>
      </c>
      <c r="G198" s="1">
        <v>43629</v>
      </c>
      <c r="H198">
        <v>2019</v>
      </c>
      <c r="I198" t="s">
        <v>2860</v>
      </c>
      <c r="J198">
        <v>6</v>
      </c>
      <c r="K198">
        <v>3514</v>
      </c>
      <c r="L198" t="s">
        <v>3011</v>
      </c>
      <c r="M198" t="s">
        <v>2815</v>
      </c>
      <c r="N198" t="s">
        <v>111</v>
      </c>
      <c r="O198" t="s">
        <v>2830</v>
      </c>
      <c r="P198" t="s">
        <v>2816</v>
      </c>
      <c r="Q198" t="s">
        <v>2830</v>
      </c>
      <c r="R198" t="s">
        <v>2817</v>
      </c>
      <c r="S198" t="s">
        <v>2830</v>
      </c>
      <c r="T198" t="s">
        <v>2818</v>
      </c>
      <c r="U198" t="s">
        <v>2830</v>
      </c>
      <c r="V198" t="s">
        <v>2830</v>
      </c>
      <c r="W198" t="s">
        <v>2830</v>
      </c>
      <c r="X198">
        <v>7</v>
      </c>
      <c r="Z198">
        <v>0</v>
      </c>
      <c r="AA198" t="s">
        <v>43</v>
      </c>
      <c r="AB198" s="1">
        <v>43629</v>
      </c>
      <c r="AC198" t="s">
        <v>2830</v>
      </c>
      <c r="AD198" t="s">
        <v>2830</v>
      </c>
      <c r="AE198" t="s">
        <v>43</v>
      </c>
      <c r="AF198" t="s">
        <v>44</v>
      </c>
      <c r="AK198" t="s">
        <v>7685</v>
      </c>
      <c r="AM198" t="s">
        <v>7688</v>
      </c>
      <c r="AN198">
        <f>IEEE45637[[#This Row],[End Page]]-IEEE45637[[#This Row],[Start Page]]</f>
        <v>1</v>
      </c>
      <c r="AO198" s="17" t="s">
        <v>7686</v>
      </c>
      <c r="AP198" s="17"/>
    </row>
    <row r="199" spans="1:42" x14ac:dyDescent="0.3">
      <c r="A199" s="4">
        <v>236</v>
      </c>
      <c r="B199" s="5" t="s">
        <v>3014</v>
      </c>
      <c r="C199" t="s">
        <v>3015</v>
      </c>
      <c r="D199" t="s">
        <v>3034</v>
      </c>
      <c r="F199" t="s">
        <v>3055</v>
      </c>
      <c r="G199" s="1"/>
      <c r="H199">
        <v>2021</v>
      </c>
      <c r="K199">
        <v>1</v>
      </c>
      <c r="L199">
        <v>11</v>
      </c>
      <c r="M199" t="s">
        <v>3125</v>
      </c>
      <c r="N199" t="s">
        <v>2830</v>
      </c>
      <c r="O199" t="s">
        <v>3071</v>
      </c>
      <c r="P199" t="s">
        <v>3087</v>
      </c>
      <c r="R199" t="s">
        <v>3106</v>
      </c>
      <c r="S199" t="s">
        <v>3141</v>
      </c>
      <c r="AB199" s="1">
        <v>44425</v>
      </c>
      <c r="AE199" t="s">
        <v>3155</v>
      </c>
      <c r="AF199" t="s">
        <v>3053</v>
      </c>
      <c r="AH199" s="20" t="s">
        <v>7687</v>
      </c>
      <c r="AI199" s="20" t="s">
        <v>7687</v>
      </c>
      <c r="AK199" t="s">
        <v>7685</v>
      </c>
      <c r="AM199" t="s">
        <v>7688</v>
      </c>
      <c r="AN199">
        <f>IEEE45637[[#This Row],[End Page]]-IEEE45637[[#This Row],[Start Page]]</f>
        <v>10</v>
      </c>
      <c r="AP199" s="20"/>
    </row>
    <row r="200" spans="1:42" x14ac:dyDescent="0.3">
      <c r="A200" s="3">
        <v>237</v>
      </c>
      <c r="B200" s="14" t="s">
        <v>3014</v>
      </c>
      <c r="C200" t="s">
        <v>3016</v>
      </c>
      <c r="D200" t="s">
        <v>3035</v>
      </c>
      <c r="F200" t="s">
        <v>3056</v>
      </c>
      <c r="G200" s="1"/>
      <c r="H200">
        <v>2017</v>
      </c>
      <c r="K200">
        <v>65</v>
      </c>
      <c r="L200">
        <v>72</v>
      </c>
      <c r="M200" t="s">
        <v>3126</v>
      </c>
      <c r="N200" t="s">
        <v>2830</v>
      </c>
      <c r="O200" t="s">
        <v>3072</v>
      </c>
      <c r="P200" t="s">
        <v>3088</v>
      </c>
      <c r="R200" t="s">
        <v>3107</v>
      </c>
      <c r="S200" t="s">
        <v>3142</v>
      </c>
      <c r="AB200" s="1">
        <v>42818</v>
      </c>
      <c r="AE200" t="s">
        <v>3155</v>
      </c>
      <c r="AF200" t="s">
        <v>3053</v>
      </c>
      <c r="AH200" t="s">
        <v>7686</v>
      </c>
      <c r="AI200" t="s">
        <v>7686</v>
      </c>
      <c r="AK200" t="s">
        <v>7685</v>
      </c>
      <c r="AM200" t="s">
        <v>7688</v>
      </c>
      <c r="AN200">
        <f>IEEE45637[[#This Row],[End Page]]-IEEE45637[[#This Row],[Start Page]]</f>
        <v>7</v>
      </c>
      <c r="AP200" s="17"/>
    </row>
    <row r="201" spans="1:42" x14ac:dyDescent="0.3">
      <c r="A201" s="4">
        <v>238</v>
      </c>
      <c r="B201" s="5" t="s">
        <v>3014</v>
      </c>
      <c r="C201" t="s">
        <v>3017</v>
      </c>
      <c r="D201" t="s">
        <v>3036</v>
      </c>
      <c r="F201" t="s">
        <v>3057</v>
      </c>
      <c r="G201" s="1"/>
      <c r="H201">
        <v>2022</v>
      </c>
      <c r="K201">
        <v>9</v>
      </c>
      <c r="L201">
        <v>20</v>
      </c>
      <c r="M201" t="s">
        <v>3127</v>
      </c>
      <c r="N201" t="s">
        <v>2830</v>
      </c>
      <c r="O201" t="s">
        <v>3073</v>
      </c>
      <c r="P201" t="s">
        <v>3089</v>
      </c>
      <c r="R201" t="s">
        <v>3108</v>
      </c>
      <c r="S201" t="s">
        <v>3143</v>
      </c>
      <c r="AB201" s="1">
        <v>44627</v>
      </c>
      <c r="AE201" t="s">
        <v>3155</v>
      </c>
      <c r="AF201" t="s">
        <v>3053</v>
      </c>
      <c r="AH201" t="s">
        <v>7686</v>
      </c>
      <c r="AI201" t="s">
        <v>7686</v>
      </c>
      <c r="AK201" t="s">
        <v>7685</v>
      </c>
      <c r="AM201" t="s">
        <v>7688</v>
      </c>
      <c r="AN201">
        <f>IEEE45637[[#This Row],[End Page]]-IEEE45637[[#This Row],[Start Page]]</f>
        <v>11</v>
      </c>
      <c r="AP201" s="17"/>
    </row>
    <row r="202" spans="1:42" x14ac:dyDescent="0.3">
      <c r="A202" s="3">
        <v>239</v>
      </c>
      <c r="B202" s="14" t="s">
        <v>3014</v>
      </c>
      <c r="C202" t="s">
        <v>3018</v>
      </c>
      <c r="D202" t="s">
        <v>3037</v>
      </c>
      <c r="F202" t="s">
        <v>3058</v>
      </c>
      <c r="G202" s="1"/>
      <c r="H202">
        <v>2013</v>
      </c>
      <c r="K202">
        <v>344</v>
      </c>
      <c r="L202">
        <v>353</v>
      </c>
      <c r="M202" t="s">
        <v>3128</v>
      </c>
      <c r="N202" t="s">
        <v>2830</v>
      </c>
      <c r="O202" t="s">
        <v>3074</v>
      </c>
      <c r="P202" t="s">
        <v>3090</v>
      </c>
      <c r="R202" t="s">
        <v>3109</v>
      </c>
      <c r="S202" t="s">
        <v>3144</v>
      </c>
      <c r="AB202" s="1">
        <v>41583</v>
      </c>
      <c r="AE202" t="s">
        <v>3155</v>
      </c>
      <c r="AF202" t="s">
        <v>3053</v>
      </c>
      <c r="AH202" t="s">
        <v>7686</v>
      </c>
      <c r="AI202" t="s">
        <v>7686</v>
      </c>
      <c r="AK202" t="s">
        <v>7685</v>
      </c>
      <c r="AM202" t="s">
        <v>7688</v>
      </c>
      <c r="AN202">
        <f>IEEE45637[[#This Row],[End Page]]-IEEE45637[[#This Row],[Start Page]]</f>
        <v>9</v>
      </c>
      <c r="AP202" s="17"/>
    </row>
    <row r="203" spans="1:42" x14ac:dyDescent="0.3">
      <c r="A203" s="4">
        <v>240</v>
      </c>
      <c r="B203" s="5" t="s">
        <v>3014</v>
      </c>
      <c r="C203" t="s">
        <v>3019</v>
      </c>
      <c r="D203" t="s">
        <v>3038</v>
      </c>
      <c r="F203" t="s">
        <v>3059</v>
      </c>
      <c r="G203" s="1"/>
      <c r="H203">
        <v>2019</v>
      </c>
      <c r="K203" s="7">
        <v>0.12569444444444444</v>
      </c>
      <c r="L203" s="7">
        <v>0.15</v>
      </c>
      <c r="M203" t="s">
        <v>3129</v>
      </c>
      <c r="N203" t="s">
        <v>3081</v>
      </c>
      <c r="O203" t="s">
        <v>2830</v>
      </c>
      <c r="P203" t="s">
        <v>3091</v>
      </c>
      <c r="R203" t="s">
        <v>3110</v>
      </c>
      <c r="S203" t="s">
        <v>3145</v>
      </c>
      <c r="AB203" s="1">
        <v>43509</v>
      </c>
      <c r="AE203" t="s">
        <v>2830</v>
      </c>
      <c r="AF203" t="s">
        <v>3054</v>
      </c>
      <c r="AK203" t="s">
        <v>7685</v>
      </c>
      <c r="AM203" s="17" t="s">
        <v>7687</v>
      </c>
      <c r="AN203">
        <f>IEEE45637[[#This Row],[End Page]]-IEEE45637[[#This Row],[Start Page]]</f>
        <v>2.4305555555555552E-2</v>
      </c>
      <c r="AP203" s="17"/>
    </row>
    <row r="204" spans="1:42" x14ac:dyDescent="0.3">
      <c r="A204" s="3">
        <v>243</v>
      </c>
      <c r="B204" s="14" t="s">
        <v>3014</v>
      </c>
      <c r="C204" t="s">
        <v>3022</v>
      </c>
      <c r="D204" t="s">
        <v>3041</v>
      </c>
      <c r="F204" t="s">
        <v>3055</v>
      </c>
      <c r="G204" s="1"/>
      <c r="H204">
        <v>2021</v>
      </c>
      <c r="K204">
        <v>1</v>
      </c>
      <c r="L204">
        <v>9</v>
      </c>
      <c r="M204" t="s">
        <v>3132</v>
      </c>
      <c r="N204" t="s">
        <v>2830</v>
      </c>
      <c r="O204" t="s">
        <v>3071</v>
      </c>
      <c r="P204" t="s">
        <v>3094</v>
      </c>
      <c r="R204" t="s">
        <v>3113</v>
      </c>
      <c r="S204" t="s">
        <v>3147</v>
      </c>
      <c r="AB204" s="1">
        <v>44425</v>
      </c>
      <c r="AE204" t="s">
        <v>3155</v>
      </c>
      <c r="AF204" t="s">
        <v>3053</v>
      </c>
      <c r="AH204" t="s">
        <v>7686</v>
      </c>
      <c r="AI204" t="s">
        <v>7686</v>
      </c>
      <c r="AK204" t="s">
        <v>7685</v>
      </c>
      <c r="AM204" t="s">
        <v>7688</v>
      </c>
      <c r="AN204">
        <f>IEEE45637[[#This Row],[End Page]]-IEEE45637[[#This Row],[Start Page]]</f>
        <v>8</v>
      </c>
      <c r="AP204" s="17"/>
    </row>
    <row r="205" spans="1:42" x14ac:dyDescent="0.3">
      <c r="A205" s="4">
        <v>244</v>
      </c>
      <c r="B205" s="5" t="s">
        <v>3014</v>
      </c>
      <c r="C205" t="s">
        <v>3023</v>
      </c>
      <c r="D205" t="s">
        <v>3042</v>
      </c>
      <c r="F205" t="s">
        <v>3061</v>
      </c>
      <c r="G205" s="1"/>
      <c r="H205">
        <v>2022</v>
      </c>
      <c r="K205">
        <v>49</v>
      </c>
      <c r="L205">
        <v>52</v>
      </c>
      <c r="M205" t="s">
        <v>3133</v>
      </c>
      <c r="N205" t="s">
        <v>2830</v>
      </c>
      <c r="O205" t="s">
        <v>3076</v>
      </c>
      <c r="P205" t="s">
        <v>3095</v>
      </c>
      <c r="R205" t="s">
        <v>3114</v>
      </c>
      <c r="S205" t="s">
        <v>3148</v>
      </c>
      <c r="AB205" s="1">
        <v>44763</v>
      </c>
      <c r="AE205" t="s">
        <v>3155</v>
      </c>
      <c r="AF205" t="s">
        <v>3053</v>
      </c>
      <c r="AK205" t="s">
        <v>7685</v>
      </c>
      <c r="AM205" t="s">
        <v>7688</v>
      </c>
      <c r="AN205">
        <f>IEEE45637[[#This Row],[End Page]]-IEEE45637[[#This Row],[Start Page]]</f>
        <v>3</v>
      </c>
      <c r="AO205" s="17" t="s">
        <v>7686</v>
      </c>
      <c r="AP205" s="17"/>
    </row>
    <row r="206" spans="1:42" x14ac:dyDescent="0.3">
      <c r="A206" s="3">
        <v>245</v>
      </c>
      <c r="B206" s="14" t="s">
        <v>3014</v>
      </c>
      <c r="C206" t="s">
        <v>3024</v>
      </c>
      <c r="D206" t="s">
        <v>3043</v>
      </c>
      <c r="F206" t="s">
        <v>3059</v>
      </c>
      <c r="G206" s="1"/>
      <c r="H206">
        <v>2016</v>
      </c>
      <c r="K206" s="8">
        <v>2.5423611111111111</v>
      </c>
      <c r="L206" s="8">
        <v>2.5659722222222223</v>
      </c>
      <c r="M206" t="s">
        <v>3134</v>
      </c>
      <c r="N206" t="s">
        <v>3081</v>
      </c>
      <c r="O206" t="s">
        <v>2830</v>
      </c>
      <c r="P206" t="s">
        <v>3096</v>
      </c>
      <c r="R206" t="s">
        <v>3115</v>
      </c>
      <c r="S206" t="s">
        <v>3149</v>
      </c>
      <c r="AB206" s="1">
        <v>42709</v>
      </c>
      <c r="AE206" t="s">
        <v>2830</v>
      </c>
      <c r="AF206" t="s">
        <v>3054</v>
      </c>
      <c r="AK206" t="s">
        <v>7685</v>
      </c>
      <c r="AM206" s="17" t="s">
        <v>7687</v>
      </c>
      <c r="AN206" s="17">
        <f>IEEE45637[[#This Row],[End Page]]-IEEE45637[[#This Row],[Start Page]]</f>
        <v>2.3611111111111249E-2</v>
      </c>
      <c r="AP206" s="17"/>
    </row>
    <row r="207" spans="1:42" x14ac:dyDescent="0.3">
      <c r="A207" s="3">
        <v>247</v>
      </c>
      <c r="B207" s="3" t="s">
        <v>3014</v>
      </c>
      <c r="C207" t="s">
        <v>3026</v>
      </c>
      <c r="D207" t="s">
        <v>3045</v>
      </c>
      <c r="F207" t="s">
        <v>3063</v>
      </c>
      <c r="G207" s="1"/>
      <c r="H207">
        <v>2019</v>
      </c>
      <c r="K207">
        <v>61</v>
      </c>
      <c r="L207">
        <v>92</v>
      </c>
      <c r="M207" t="s">
        <v>3136</v>
      </c>
      <c r="N207" t="s">
        <v>3083</v>
      </c>
      <c r="O207" t="s">
        <v>2830</v>
      </c>
      <c r="P207" t="s">
        <v>3098</v>
      </c>
      <c r="R207" t="s">
        <v>3117</v>
      </c>
      <c r="S207" t="s">
        <v>3151</v>
      </c>
      <c r="AB207" s="1">
        <v>43773</v>
      </c>
      <c r="AE207" t="s">
        <v>2830</v>
      </c>
      <c r="AF207" t="s">
        <v>3054</v>
      </c>
      <c r="AH207" t="s">
        <v>7686</v>
      </c>
      <c r="AI207" t="s">
        <v>7686</v>
      </c>
      <c r="AK207" t="s">
        <v>7685</v>
      </c>
      <c r="AM207" t="s">
        <v>7688</v>
      </c>
      <c r="AN207">
        <f>IEEE45637[[#This Row],[End Page]]-IEEE45637[[#This Row],[Start Page]]</f>
        <v>31</v>
      </c>
      <c r="AP207" s="17"/>
    </row>
    <row r="208" spans="1:42" x14ac:dyDescent="0.3">
      <c r="A208" s="3">
        <v>249</v>
      </c>
      <c r="B208" s="3" t="s">
        <v>3014</v>
      </c>
      <c r="C208" t="s">
        <v>3028</v>
      </c>
      <c r="D208" t="s">
        <v>3047</v>
      </c>
      <c r="F208" t="s">
        <v>3065</v>
      </c>
      <c r="G208" s="1"/>
      <c r="H208">
        <v>2015</v>
      </c>
      <c r="K208">
        <v>1</v>
      </c>
      <c r="L208">
        <v>11</v>
      </c>
      <c r="M208" t="s">
        <v>3137</v>
      </c>
      <c r="N208" t="s">
        <v>3084</v>
      </c>
      <c r="O208" t="s">
        <v>2830</v>
      </c>
      <c r="P208" t="s">
        <v>3100</v>
      </c>
      <c r="R208" t="s">
        <v>3119</v>
      </c>
      <c r="S208" t="s">
        <v>3152</v>
      </c>
      <c r="AB208" s="1">
        <v>42310</v>
      </c>
      <c r="AE208" t="s">
        <v>2830</v>
      </c>
      <c r="AF208" t="s">
        <v>3054</v>
      </c>
      <c r="AH208" t="s">
        <v>7686</v>
      </c>
      <c r="AI208" t="s">
        <v>7686</v>
      </c>
      <c r="AK208" t="s">
        <v>7685</v>
      </c>
      <c r="AM208" t="s">
        <v>7688</v>
      </c>
      <c r="AN208">
        <f>IEEE45637[[#This Row],[End Page]]-IEEE45637[[#This Row],[Start Page]]</f>
        <v>10</v>
      </c>
      <c r="AP208" s="17"/>
    </row>
    <row r="209" spans="1:42" x14ac:dyDescent="0.3">
      <c r="A209" s="4">
        <v>254</v>
      </c>
      <c r="B209" s="5" t="s">
        <v>3014</v>
      </c>
      <c r="C209" t="s">
        <v>3033</v>
      </c>
      <c r="D209" t="s">
        <v>3052</v>
      </c>
      <c r="F209" t="s">
        <v>3070</v>
      </c>
      <c r="G209" s="1"/>
      <c r="H209">
        <v>2021</v>
      </c>
      <c r="K209">
        <v>288</v>
      </c>
      <c r="L209">
        <v>297</v>
      </c>
      <c r="M209" t="s">
        <v>3140</v>
      </c>
      <c r="N209" t="s">
        <v>2830</v>
      </c>
      <c r="O209" t="s">
        <v>3080</v>
      </c>
      <c r="P209" t="s">
        <v>3105</v>
      </c>
      <c r="R209" t="s">
        <v>3124</v>
      </c>
      <c r="S209" t="s">
        <v>2830</v>
      </c>
      <c r="AB209" s="1">
        <v>44547</v>
      </c>
      <c r="AE209" t="s">
        <v>3156</v>
      </c>
      <c r="AF209" t="s">
        <v>3053</v>
      </c>
      <c r="AH209" t="s">
        <v>7686</v>
      </c>
      <c r="AI209" t="s">
        <v>7686</v>
      </c>
      <c r="AK209" t="s">
        <v>7685</v>
      </c>
      <c r="AM209" t="s">
        <v>7688</v>
      </c>
      <c r="AN209">
        <f>IEEE45637[[#This Row],[End Page]]-IEEE45637[[#This Row],[Start Page]]</f>
        <v>9</v>
      </c>
      <c r="AP209" s="17"/>
    </row>
    <row r="210" spans="1:42" x14ac:dyDescent="0.3">
      <c r="A210" s="3">
        <v>255</v>
      </c>
      <c r="B210" s="14" t="s">
        <v>3157</v>
      </c>
      <c r="C210" t="s">
        <v>3158</v>
      </c>
      <c r="D210" t="s">
        <v>3488</v>
      </c>
      <c r="F210" t="s">
        <v>3840</v>
      </c>
      <c r="G210" s="1"/>
      <c r="H210">
        <v>2023</v>
      </c>
      <c r="I210" t="s">
        <v>2830</v>
      </c>
      <c r="J210" t="s">
        <v>2830</v>
      </c>
      <c r="K210">
        <v>1</v>
      </c>
      <c r="L210">
        <v>17</v>
      </c>
      <c r="M210" t="s">
        <v>4253</v>
      </c>
      <c r="N210" t="s">
        <v>4654</v>
      </c>
      <c r="O210" t="s">
        <v>2830</v>
      </c>
      <c r="P210" t="s">
        <v>5047</v>
      </c>
      <c r="R210" t="s">
        <v>5244</v>
      </c>
      <c r="S210" t="s">
        <v>5653</v>
      </c>
      <c r="AB210" s="1"/>
      <c r="AE210" t="s">
        <v>5894</v>
      </c>
      <c r="AF210" t="s">
        <v>5981</v>
      </c>
      <c r="AG210" t="s">
        <v>5988</v>
      </c>
      <c r="AH210" t="s">
        <v>7686</v>
      </c>
      <c r="AK210" t="s">
        <v>7685</v>
      </c>
      <c r="AM210" t="s">
        <v>7688</v>
      </c>
      <c r="AN210">
        <f>IEEE45637[[#This Row],[End Page]]-IEEE45637[[#This Row],[Start Page]]</f>
        <v>16</v>
      </c>
      <c r="AP210" s="17"/>
    </row>
    <row r="211" spans="1:42" x14ac:dyDescent="0.3">
      <c r="A211" s="4">
        <v>256</v>
      </c>
      <c r="B211" s="5" t="s">
        <v>3157</v>
      </c>
      <c r="C211" t="s">
        <v>3159</v>
      </c>
      <c r="D211" t="s">
        <v>3489</v>
      </c>
      <c r="F211" t="s">
        <v>3841</v>
      </c>
      <c r="G211" s="1"/>
      <c r="H211">
        <v>2023</v>
      </c>
      <c r="I211" t="s">
        <v>2830</v>
      </c>
      <c r="J211" t="s">
        <v>2830</v>
      </c>
      <c r="K211">
        <v>57</v>
      </c>
      <c r="L211">
        <v>65</v>
      </c>
      <c r="M211" t="s">
        <v>4254</v>
      </c>
      <c r="N211" t="s">
        <v>4655</v>
      </c>
      <c r="O211" t="s">
        <v>4807</v>
      </c>
      <c r="P211" t="s">
        <v>5048</v>
      </c>
      <c r="R211" t="s">
        <v>5245</v>
      </c>
      <c r="S211" t="s">
        <v>5654</v>
      </c>
      <c r="AB211" s="1"/>
      <c r="AE211" t="s">
        <v>5894</v>
      </c>
      <c r="AF211" t="s">
        <v>5982</v>
      </c>
      <c r="AG211" t="s">
        <v>5988</v>
      </c>
      <c r="AI211" t="s">
        <v>7686</v>
      </c>
      <c r="AK211" t="s">
        <v>7685</v>
      </c>
      <c r="AM211" t="s">
        <v>7688</v>
      </c>
      <c r="AN211">
        <f>IEEE45637[[#This Row],[End Page]]-IEEE45637[[#This Row],[Start Page]]</f>
        <v>8</v>
      </c>
      <c r="AP211" s="17"/>
    </row>
    <row r="212" spans="1:42" x14ac:dyDescent="0.3">
      <c r="A212" s="3">
        <v>257</v>
      </c>
      <c r="B212" s="14" t="s">
        <v>3157</v>
      </c>
      <c r="C212" t="s">
        <v>3160</v>
      </c>
      <c r="D212" t="s">
        <v>3490</v>
      </c>
      <c r="F212" t="s">
        <v>3842</v>
      </c>
      <c r="G212" s="1"/>
      <c r="H212">
        <v>2022</v>
      </c>
      <c r="I212" t="s">
        <v>2860</v>
      </c>
      <c r="J212" t="s">
        <v>4227</v>
      </c>
      <c r="M212" t="s">
        <v>4255</v>
      </c>
      <c r="N212" t="s">
        <v>4656</v>
      </c>
      <c r="O212" t="s">
        <v>2830</v>
      </c>
      <c r="P212" t="s">
        <v>5049</v>
      </c>
      <c r="R212" t="s">
        <v>5246</v>
      </c>
      <c r="S212" t="s">
        <v>5655</v>
      </c>
      <c r="AB212" s="1"/>
      <c r="AE212" t="s">
        <v>5895</v>
      </c>
      <c r="AF212" t="s">
        <v>5981</v>
      </c>
      <c r="AG212" t="s">
        <v>5988</v>
      </c>
      <c r="AH212" t="s">
        <v>7686</v>
      </c>
      <c r="AK212" t="s">
        <v>7685</v>
      </c>
      <c r="AM212" t="s">
        <v>7688</v>
      </c>
      <c r="AN212">
        <f>IEEE45637[[#This Row],[End Page]]-IEEE45637[[#This Row],[Start Page]]</f>
        <v>0</v>
      </c>
      <c r="AP212" s="17"/>
    </row>
    <row r="213" spans="1:42" x14ac:dyDescent="0.3">
      <c r="A213" s="4">
        <v>258</v>
      </c>
      <c r="B213" s="5" t="s">
        <v>3157</v>
      </c>
      <c r="C213" t="s">
        <v>3161</v>
      </c>
      <c r="D213" t="s">
        <v>3491</v>
      </c>
      <c r="F213" t="s">
        <v>3843</v>
      </c>
      <c r="G213" s="1"/>
      <c r="H213">
        <v>2022</v>
      </c>
      <c r="I213" t="s">
        <v>4111</v>
      </c>
      <c r="J213" t="s">
        <v>2830</v>
      </c>
      <c r="M213" t="s">
        <v>4256</v>
      </c>
      <c r="N213" t="s">
        <v>4657</v>
      </c>
      <c r="O213" t="s">
        <v>2830</v>
      </c>
      <c r="P213" t="s">
        <v>5050</v>
      </c>
      <c r="R213" t="s">
        <v>5247</v>
      </c>
      <c r="S213" t="s">
        <v>5656</v>
      </c>
      <c r="AB213" s="1"/>
      <c r="AE213" t="s">
        <v>5896</v>
      </c>
      <c r="AF213" t="s">
        <v>5981</v>
      </c>
      <c r="AG213" t="s">
        <v>5988</v>
      </c>
      <c r="AH213" s="20" t="s">
        <v>7687</v>
      </c>
      <c r="AI213" s="20" t="s">
        <v>7687</v>
      </c>
      <c r="AK213" t="s">
        <v>7685</v>
      </c>
      <c r="AM213" t="s">
        <v>7688</v>
      </c>
      <c r="AN213">
        <f>IEEE45637[[#This Row],[End Page]]-IEEE45637[[#This Row],[Start Page]]</f>
        <v>0</v>
      </c>
      <c r="AP213" s="20"/>
    </row>
    <row r="214" spans="1:42" x14ac:dyDescent="0.3">
      <c r="A214" s="4">
        <v>260</v>
      </c>
      <c r="B214" s="6" t="s">
        <v>3157</v>
      </c>
      <c r="C214" t="s">
        <v>3162</v>
      </c>
      <c r="D214" t="s">
        <v>3493</v>
      </c>
      <c r="F214" t="s">
        <v>3844</v>
      </c>
      <c r="G214" s="1"/>
      <c r="H214">
        <v>2022</v>
      </c>
      <c r="I214" t="s">
        <v>2830</v>
      </c>
      <c r="J214" t="s">
        <v>2830</v>
      </c>
      <c r="K214">
        <v>1465</v>
      </c>
      <c r="L214">
        <v>1476</v>
      </c>
      <c r="M214" t="s">
        <v>4258</v>
      </c>
      <c r="N214" t="s">
        <v>2830</v>
      </c>
      <c r="O214" t="s">
        <v>4808</v>
      </c>
      <c r="P214" t="s">
        <v>5051</v>
      </c>
      <c r="R214" t="s">
        <v>5249</v>
      </c>
      <c r="S214" t="s">
        <v>5658</v>
      </c>
      <c r="AB214" s="1"/>
      <c r="AE214" t="s">
        <v>5898</v>
      </c>
      <c r="AF214" t="s">
        <v>5982</v>
      </c>
      <c r="AG214" t="s">
        <v>5988</v>
      </c>
      <c r="AK214" t="s">
        <v>7685</v>
      </c>
      <c r="AM214" s="17" t="s">
        <v>7687</v>
      </c>
      <c r="AN214">
        <f>IEEE45637[[#This Row],[End Page]]-IEEE45637[[#This Row],[Start Page]]</f>
        <v>11</v>
      </c>
      <c r="AP214" s="17"/>
    </row>
    <row r="215" spans="1:42" x14ac:dyDescent="0.3">
      <c r="A215" s="3">
        <v>261</v>
      </c>
      <c r="B215" s="3" t="s">
        <v>3157</v>
      </c>
      <c r="C215" t="s">
        <v>3163</v>
      </c>
      <c r="D215" t="s">
        <v>3494</v>
      </c>
      <c r="F215" t="s">
        <v>3845</v>
      </c>
      <c r="G215" s="1"/>
      <c r="H215">
        <v>2022</v>
      </c>
      <c r="I215" t="s">
        <v>4112</v>
      </c>
      <c r="J215" t="s">
        <v>2830</v>
      </c>
      <c r="M215" t="s">
        <v>4259</v>
      </c>
      <c r="N215" t="s">
        <v>4659</v>
      </c>
      <c r="O215" t="s">
        <v>2830</v>
      </c>
      <c r="P215" t="s">
        <v>5052</v>
      </c>
      <c r="R215" t="s">
        <v>5250</v>
      </c>
      <c r="S215" t="s">
        <v>5659</v>
      </c>
      <c r="AB215" s="1"/>
      <c r="AE215" t="s">
        <v>5899</v>
      </c>
      <c r="AF215" t="s">
        <v>5981</v>
      </c>
      <c r="AG215" t="s">
        <v>5988</v>
      </c>
      <c r="AH215" s="20" t="s">
        <v>7687</v>
      </c>
      <c r="AI215" s="20" t="s">
        <v>7687</v>
      </c>
      <c r="AK215" t="s">
        <v>7685</v>
      </c>
      <c r="AM215" t="s">
        <v>7688</v>
      </c>
      <c r="AN215">
        <f>IEEE45637[[#This Row],[End Page]]-IEEE45637[[#This Row],[Start Page]]</f>
        <v>0</v>
      </c>
      <c r="AP215" s="20"/>
    </row>
    <row r="216" spans="1:42" x14ac:dyDescent="0.3">
      <c r="A216" s="4">
        <v>262</v>
      </c>
      <c r="B216" s="6" t="s">
        <v>3157</v>
      </c>
      <c r="C216" t="s">
        <v>3164</v>
      </c>
      <c r="D216" t="s">
        <v>3495</v>
      </c>
      <c r="F216" t="s">
        <v>3846</v>
      </c>
      <c r="G216" s="1"/>
      <c r="H216">
        <v>2022</v>
      </c>
      <c r="I216" t="s">
        <v>2830</v>
      </c>
      <c r="J216" t="s">
        <v>2830</v>
      </c>
      <c r="K216">
        <v>333</v>
      </c>
      <c r="L216">
        <v>349</v>
      </c>
      <c r="M216" t="s">
        <v>4260</v>
      </c>
      <c r="N216" t="s">
        <v>2830</v>
      </c>
      <c r="O216" t="s">
        <v>4809</v>
      </c>
      <c r="P216" t="s">
        <v>5053</v>
      </c>
      <c r="R216" t="s">
        <v>5251</v>
      </c>
      <c r="S216" t="s">
        <v>5660</v>
      </c>
      <c r="AB216" s="1"/>
      <c r="AE216" t="s">
        <v>3155</v>
      </c>
      <c r="AF216" t="s">
        <v>5982</v>
      </c>
      <c r="AG216" t="s">
        <v>5988</v>
      </c>
      <c r="AH216" t="s">
        <v>7686</v>
      </c>
      <c r="AK216" t="s">
        <v>7685</v>
      </c>
      <c r="AM216" t="s">
        <v>7688</v>
      </c>
      <c r="AN216">
        <f>IEEE45637[[#This Row],[End Page]]-IEEE45637[[#This Row],[Start Page]]</f>
        <v>16</v>
      </c>
      <c r="AP216" s="17"/>
    </row>
    <row r="217" spans="1:42" x14ac:dyDescent="0.3">
      <c r="A217" s="3">
        <v>263</v>
      </c>
      <c r="B217" s="3" t="s">
        <v>3157</v>
      </c>
      <c r="C217" t="s">
        <v>3165</v>
      </c>
      <c r="D217" t="s">
        <v>3496</v>
      </c>
      <c r="F217" t="s">
        <v>3847</v>
      </c>
      <c r="G217" s="1"/>
      <c r="H217">
        <v>2022</v>
      </c>
      <c r="I217" t="s">
        <v>2979</v>
      </c>
      <c r="J217" t="s">
        <v>2830</v>
      </c>
      <c r="M217" t="s">
        <v>4261</v>
      </c>
      <c r="N217" t="s">
        <v>4660</v>
      </c>
      <c r="O217" t="s">
        <v>2830</v>
      </c>
      <c r="P217" t="s">
        <v>5054</v>
      </c>
      <c r="R217" t="s">
        <v>5252</v>
      </c>
      <c r="S217" t="s">
        <v>5661</v>
      </c>
      <c r="AB217" s="1"/>
      <c r="AE217" t="s">
        <v>5900</v>
      </c>
      <c r="AF217" t="s">
        <v>5981</v>
      </c>
      <c r="AG217" t="s">
        <v>5988</v>
      </c>
      <c r="AH217" t="s">
        <v>7686</v>
      </c>
      <c r="AK217" t="s">
        <v>7685</v>
      </c>
      <c r="AM217" t="s">
        <v>7688</v>
      </c>
      <c r="AN217">
        <f>IEEE45637[[#This Row],[End Page]]-IEEE45637[[#This Row],[Start Page]]</f>
        <v>0</v>
      </c>
      <c r="AP217" s="17"/>
    </row>
    <row r="218" spans="1:42" x14ac:dyDescent="0.3">
      <c r="A218" s="4">
        <v>264</v>
      </c>
      <c r="B218" s="6" t="s">
        <v>3157</v>
      </c>
      <c r="C218" t="s">
        <v>3166</v>
      </c>
      <c r="D218" t="s">
        <v>3497</v>
      </c>
      <c r="F218" t="s">
        <v>160</v>
      </c>
      <c r="G218" s="1"/>
      <c r="H218">
        <v>2022</v>
      </c>
      <c r="I218" t="s">
        <v>2854</v>
      </c>
      <c r="J218" t="s">
        <v>2868</v>
      </c>
      <c r="K218">
        <v>3712</v>
      </c>
      <c r="L218">
        <v>3722</v>
      </c>
      <c r="M218" t="s">
        <v>4262</v>
      </c>
      <c r="N218" t="s">
        <v>4661</v>
      </c>
      <c r="O218" t="s">
        <v>2830</v>
      </c>
      <c r="P218" t="s">
        <v>5055</v>
      </c>
      <c r="R218" t="s">
        <v>5253</v>
      </c>
      <c r="S218" t="s">
        <v>5662</v>
      </c>
      <c r="AB218" s="1"/>
      <c r="AE218" t="s">
        <v>5897</v>
      </c>
      <c r="AF218" t="s">
        <v>5981</v>
      </c>
      <c r="AG218" t="s">
        <v>5988</v>
      </c>
      <c r="AH218" t="s">
        <v>7686</v>
      </c>
      <c r="AK218" t="s">
        <v>7685</v>
      </c>
      <c r="AM218" t="s">
        <v>7688</v>
      </c>
      <c r="AN218">
        <f>IEEE45637[[#This Row],[End Page]]-IEEE45637[[#This Row],[Start Page]]</f>
        <v>10</v>
      </c>
      <c r="AP218" s="17"/>
    </row>
    <row r="219" spans="1:42" x14ac:dyDescent="0.3">
      <c r="A219" s="3">
        <v>265</v>
      </c>
      <c r="B219" s="3" t="s">
        <v>3157</v>
      </c>
      <c r="C219" t="s">
        <v>3167</v>
      </c>
      <c r="D219" t="s">
        <v>3498</v>
      </c>
      <c r="F219" t="s">
        <v>3848</v>
      </c>
      <c r="G219" s="1"/>
      <c r="H219">
        <v>2022</v>
      </c>
      <c r="I219" t="s">
        <v>2830</v>
      </c>
      <c r="J219" t="s">
        <v>2830</v>
      </c>
      <c r="K219">
        <v>3081</v>
      </c>
      <c r="L219">
        <v>3089</v>
      </c>
      <c r="M219" t="s">
        <v>4263</v>
      </c>
      <c r="N219" t="s">
        <v>2830</v>
      </c>
      <c r="O219" t="s">
        <v>4810</v>
      </c>
      <c r="P219" t="s">
        <v>5056</v>
      </c>
      <c r="R219" t="s">
        <v>5254</v>
      </c>
      <c r="S219" t="s">
        <v>5663</v>
      </c>
      <c r="AB219" s="1"/>
      <c r="AE219" t="s">
        <v>3155</v>
      </c>
      <c r="AF219" t="s">
        <v>5982</v>
      </c>
      <c r="AG219" t="s">
        <v>5988</v>
      </c>
      <c r="AH219" s="20" t="s">
        <v>7687</v>
      </c>
      <c r="AI219" s="20" t="s">
        <v>7687</v>
      </c>
      <c r="AK219" t="s">
        <v>7685</v>
      </c>
      <c r="AM219" t="s">
        <v>7688</v>
      </c>
      <c r="AN219">
        <f>IEEE45637[[#This Row],[End Page]]-IEEE45637[[#This Row],[Start Page]]</f>
        <v>8</v>
      </c>
      <c r="AP219" s="20"/>
    </row>
    <row r="220" spans="1:42" x14ac:dyDescent="0.3">
      <c r="A220" s="4">
        <v>266</v>
      </c>
      <c r="B220" s="6" t="s">
        <v>3157</v>
      </c>
      <c r="C220" t="s">
        <v>3168</v>
      </c>
      <c r="D220" t="s">
        <v>3499</v>
      </c>
      <c r="F220" t="s">
        <v>3849</v>
      </c>
      <c r="G220" s="1"/>
      <c r="H220">
        <v>2022</v>
      </c>
      <c r="I220" t="s">
        <v>4113</v>
      </c>
      <c r="J220" t="s">
        <v>2883</v>
      </c>
      <c r="M220" t="s">
        <v>4264</v>
      </c>
      <c r="N220" t="s">
        <v>4662</v>
      </c>
      <c r="O220" t="s">
        <v>2830</v>
      </c>
      <c r="P220" t="s">
        <v>5057</v>
      </c>
      <c r="R220" t="s">
        <v>5255</v>
      </c>
      <c r="S220" t="s">
        <v>5664</v>
      </c>
      <c r="AB220" s="1"/>
      <c r="AE220" t="s">
        <v>5895</v>
      </c>
      <c r="AF220" t="s">
        <v>5981</v>
      </c>
      <c r="AG220" t="s">
        <v>5988</v>
      </c>
      <c r="AH220" s="20" t="s">
        <v>7687</v>
      </c>
      <c r="AI220" s="20" t="s">
        <v>7687</v>
      </c>
      <c r="AK220" t="s">
        <v>7685</v>
      </c>
      <c r="AM220" t="s">
        <v>7688</v>
      </c>
      <c r="AN220">
        <f>IEEE45637[[#This Row],[End Page]]-IEEE45637[[#This Row],[Start Page]]</f>
        <v>0</v>
      </c>
      <c r="AP220" s="20"/>
    </row>
    <row r="221" spans="1:42" x14ac:dyDescent="0.3">
      <c r="A221" s="3">
        <v>267</v>
      </c>
      <c r="B221" s="3" t="s">
        <v>3157</v>
      </c>
      <c r="C221" t="s">
        <v>3169</v>
      </c>
      <c r="D221" t="s">
        <v>3500</v>
      </c>
      <c r="F221" t="s">
        <v>3850</v>
      </c>
      <c r="G221" s="1"/>
      <c r="H221">
        <v>2022</v>
      </c>
      <c r="I221" t="s">
        <v>4114</v>
      </c>
      <c r="J221" t="s">
        <v>2830</v>
      </c>
      <c r="M221" t="s">
        <v>4265</v>
      </c>
      <c r="N221" t="s">
        <v>4663</v>
      </c>
      <c r="O221" t="s">
        <v>2830</v>
      </c>
      <c r="P221" t="s">
        <v>5058</v>
      </c>
      <c r="R221" t="s">
        <v>5256</v>
      </c>
      <c r="S221" t="s">
        <v>5665</v>
      </c>
      <c r="AB221" s="1"/>
      <c r="AE221" t="s">
        <v>5899</v>
      </c>
      <c r="AF221" t="s">
        <v>5981</v>
      </c>
      <c r="AG221" t="s">
        <v>5988</v>
      </c>
      <c r="AH221" t="s">
        <v>7686</v>
      </c>
      <c r="AK221" t="s">
        <v>7685</v>
      </c>
      <c r="AM221" t="s">
        <v>7688</v>
      </c>
      <c r="AN221">
        <f>IEEE45637[[#This Row],[End Page]]-IEEE45637[[#This Row],[Start Page]]</f>
        <v>0</v>
      </c>
      <c r="AP221" s="17"/>
    </row>
    <row r="222" spans="1:42" x14ac:dyDescent="0.3">
      <c r="A222" s="4">
        <v>268</v>
      </c>
      <c r="B222" s="6" t="s">
        <v>3157</v>
      </c>
      <c r="C222" t="s">
        <v>3170</v>
      </c>
      <c r="D222" t="s">
        <v>3501</v>
      </c>
      <c r="F222" t="s">
        <v>3851</v>
      </c>
      <c r="G222" s="1"/>
      <c r="H222">
        <v>2022</v>
      </c>
      <c r="I222" t="s">
        <v>4115</v>
      </c>
      <c r="J222" t="s">
        <v>2833</v>
      </c>
      <c r="K222">
        <v>1859</v>
      </c>
      <c r="L222">
        <v>1877</v>
      </c>
      <c r="M222" t="s">
        <v>4266</v>
      </c>
      <c r="N222" t="s">
        <v>4664</v>
      </c>
      <c r="O222" t="s">
        <v>2830</v>
      </c>
      <c r="P222" t="s">
        <v>5059</v>
      </c>
      <c r="R222" t="s">
        <v>5257</v>
      </c>
      <c r="S222" t="s">
        <v>5666</v>
      </c>
      <c r="AB222" s="1"/>
      <c r="AE222" t="s">
        <v>5894</v>
      </c>
      <c r="AF222" t="s">
        <v>5981</v>
      </c>
      <c r="AG222" t="s">
        <v>5988</v>
      </c>
      <c r="AI222" t="s">
        <v>7686</v>
      </c>
      <c r="AK222" t="s">
        <v>7685</v>
      </c>
      <c r="AM222" t="s">
        <v>7688</v>
      </c>
      <c r="AN222">
        <f>IEEE45637[[#This Row],[End Page]]-IEEE45637[[#This Row],[Start Page]]</f>
        <v>18</v>
      </c>
      <c r="AP222" s="17"/>
    </row>
    <row r="223" spans="1:42" x14ac:dyDescent="0.3">
      <c r="A223" s="4">
        <v>270</v>
      </c>
      <c r="B223" s="5" t="s">
        <v>3157</v>
      </c>
      <c r="C223" t="s">
        <v>3171</v>
      </c>
      <c r="D223" t="s">
        <v>3503</v>
      </c>
      <c r="F223" t="s">
        <v>3852</v>
      </c>
      <c r="G223" s="1"/>
      <c r="H223">
        <v>2022</v>
      </c>
      <c r="I223" t="s">
        <v>4116</v>
      </c>
      <c r="J223" t="s">
        <v>2887</v>
      </c>
      <c r="M223" t="s">
        <v>4268</v>
      </c>
      <c r="N223" t="s">
        <v>4666</v>
      </c>
      <c r="O223" t="s">
        <v>2830</v>
      </c>
      <c r="P223" t="s">
        <v>5060</v>
      </c>
      <c r="R223" t="s">
        <v>5259</v>
      </c>
      <c r="S223" t="s">
        <v>5668</v>
      </c>
      <c r="AB223" s="1"/>
      <c r="AE223" t="s">
        <v>5901</v>
      </c>
      <c r="AF223" t="s">
        <v>5981</v>
      </c>
      <c r="AG223" t="s">
        <v>5988</v>
      </c>
      <c r="AK223" t="s">
        <v>7685</v>
      </c>
      <c r="AL223" s="17" t="s">
        <v>7686</v>
      </c>
      <c r="AM223" t="s">
        <v>7688</v>
      </c>
      <c r="AN223">
        <f>IEEE45637[[#This Row],[End Page]]-IEEE45637[[#This Row],[Start Page]]</f>
        <v>0</v>
      </c>
      <c r="AP223" s="17"/>
    </row>
    <row r="224" spans="1:42" x14ac:dyDescent="0.3">
      <c r="A224" s="3">
        <v>271</v>
      </c>
      <c r="B224" s="14" t="s">
        <v>3157</v>
      </c>
      <c r="C224" t="s">
        <v>3172</v>
      </c>
      <c r="D224" t="s">
        <v>3504</v>
      </c>
      <c r="F224" t="s">
        <v>3846</v>
      </c>
      <c r="G224" s="1"/>
      <c r="H224">
        <v>2022</v>
      </c>
      <c r="I224" t="s">
        <v>2830</v>
      </c>
      <c r="J224" t="s">
        <v>2830</v>
      </c>
      <c r="K224">
        <v>93</v>
      </c>
      <c r="L224">
        <v>94</v>
      </c>
      <c r="M224" t="s">
        <v>4269</v>
      </c>
      <c r="N224" t="s">
        <v>2830</v>
      </c>
      <c r="O224" t="s">
        <v>4811</v>
      </c>
      <c r="P224" t="s">
        <v>5061</v>
      </c>
      <c r="R224" t="s">
        <v>5260</v>
      </c>
      <c r="S224" t="s">
        <v>5669</v>
      </c>
      <c r="AB224" s="1"/>
      <c r="AE224" t="s">
        <v>3155</v>
      </c>
      <c r="AF224" t="s">
        <v>5982</v>
      </c>
      <c r="AG224" t="s">
        <v>5988</v>
      </c>
      <c r="AK224" t="s">
        <v>7685</v>
      </c>
      <c r="AM224" t="s">
        <v>7688</v>
      </c>
      <c r="AN224">
        <f>IEEE45637[[#This Row],[End Page]]-IEEE45637[[#This Row],[Start Page]]</f>
        <v>1</v>
      </c>
      <c r="AO224" s="17" t="s">
        <v>7686</v>
      </c>
      <c r="AP224" s="17"/>
    </row>
    <row r="225" spans="1:43" x14ac:dyDescent="0.3">
      <c r="A225" s="4">
        <v>272</v>
      </c>
      <c r="B225" s="5" t="s">
        <v>3157</v>
      </c>
      <c r="C225" t="s">
        <v>3173</v>
      </c>
      <c r="D225" t="s">
        <v>3505</v>
      </c>
      <c r="F225" t="s">
        <v>3853</v>
      </c>
      <c r="G225" s="1"/>
      <c r="H225">
        <v>2022</v>
      </c>
      <c r="I225" t="s">
        <v>2830</v>
      </c>
      <c r="J225" t="s">
        <v>2830</v>
      </c>
      <c r="K225">
        <v>481</v>
      </c>
      <c r="L225">
        <v>486</v>
      </c>
      <c r="M225" t="s">
        <v>4270</v>
      </c>
      <c r="N225" t="s">
        <v>2830</v>
      </c>
      <c r="O225" t="s">
        <v>4812</v>
      </c>
      <c r="P225" t="s">
        <v>5062</v>
      </c>
      <c r="R225" t="s">
        <v>5261</v>
      </c>
      <c r="S225" t="s">
        <v>5670</v>
      </c>
      <c r="AB225" s="1"/>
      <c r="AE225" t="s">
        <v>3155</v>
      </c>
      <c r="AF225" t="s">
        <v>5982</v>
      </c>
      <c r="AG225" t="s">
        <v>5988</v>
      </c>
      <c r="AH225" t="s">
        <v>7686</v>
      </c>
      <c r="AK225" t="s">
        <v>7685</v>
      </c>
      <c r="AM225" t="s">
        <v>7688</v>
      </c>
      <c r="AN225">
        <f>IEEE45637[[#This Row],[End Page]]-IEEE45637[[#This Row],[Start Page]]</f>
        <v>5</v>
      </c>
      <c r="AP225" s="17"/>
    </row>
    <row r="226" spans="1:43" x14ac:dyDescent="0.3">
      <c r="A226" s="3">
        <v>273</v>
      </c>
      <c r="B226" s="14" t="s">
        <v>3157</v>
      </c>
      <c r="C226" t="s">
        <v>3174</v>
      </c>
      <c r="D226" t="s">
        <v>3506</v>
      </c>
      <c r="F226" t="s">
        <v>3854</v>
      </c>
      <c r="G226" s="1"/>
      <c r="H226">
        <v>2022</v>
      </c>
      <c r="I226" t="s">
        <v>4113</v>
      </c>
      <c r="J226" t="s">
        <v>4113</v>
      </c>
      <c r="M226" t="s">
        <v>4271</v>
      </c>
      <c r="N226" t="s">
        <v>4667</v>
      </c>
      <c r="O226" t="s">
        <v>2830</v>
      </c>
      <c r="P226" t="s">
        <v>5063</v>
      </c>
      <c r="R226" t="s">
        <v>5262</v>
      </c>
      <c r="S226" t="s">
        <v>5671</v>
      </c>
      <c r="AB226" s="1"/>
      <c r="AE226" t="s">
        <v>5895</v>
      </c>
      <c r="AF226" t="s">
        <v>5981</v>
      </c>
      <c r="AG226" t="s">
        <v>5988</v>
      </c>
      <c r="AH226" t="s">
        <v>7686</v>
      </c>
      <c r="AK226" t="s">
        <v>7685</v>
      </c>
      <c r="AM226" t="s">
        <v>7688</v>
      </c>
      <c r="AN226">
        <f>IEEE45637[[#This Row],[End Page]]-IEEE45637[[#This Row],[Start Page]]</f>
        <v>0</v>
      </c>
      <c r="AP226" s="17"/>
    </row>
    <row r="227" spans="1:43" x14ac:dyDescent="0.3">
      <c r="A227" s="4">
        <v>274</v>
      </c>
      <c r="B227" s="5" t="s">
        <v>3157</v>
      </c>
      <c r="C227" t="s">
        <v>3175</v>
      </c>
      <c r="D227" t="s">
        <v>3507</v>
      </c>
      <c r="F227" t="s">
        <v>3855</v>
      </c>
      <c r="G227" s="1"/>
      <c r="H227">
        <v>2022</v>
      </c>
      <c r="I227" t="s">
        <v>4117</v>
      </c>
      <c r="J227" t="s">
        <v>2869</v>
      </c>
      <c r="K227">
        <v>234</v>
      </c>
      <c r="L227">
        <v>250</v>
      </c>
      <c r="M227" t="s">
        <v>4272</v>
      </c>
      <c r="N227" t="s">
        <v>4668</v>
      </c>
      <c r="O227" t="s">
        <v>2830</v>
      </c>
      <c r="P227" t="s">
        <v>5064</v>
      </c>
      <c r="R227" t="s">
        <v>5263</v>
      </c>
      <c r="S227" t="s">
        <v>5672</v>
      </c>
      <c r="AB227" s="1"/>
      <c r="AE227" t="s">
        <v>5894</v>
      </c>
      <c r="AF227" t="s">
        <v>5981</v>
      </c>
      <c r="AG227" t="s">
        <v>5988</v>
      </c>
      <c r="AH227" s="20" t="s">
        <v>7687</v>
      </c>
      <c r="AI227" s="20" t="s">
        <v>7687</v>
      </c>
      <c r="AK227" t="s">
        <v>7685</v>
      </c>
      <c r="AM227" t="s">
        <v>7688</v>
      </c>
      <c r="AN227">
        <f>IEEE45637[[#This Row],[End Page]]-IEEE45637[[#This Row],[Start Page]]</f>
        <v>16</v>
      </c>
      <c r="AP227" s="20"/>
      <c r="AQ227" t="s">
        <v>7694</v>
      </c>
    </row>
    <row r="228" spans="1:43" x14ac:dyDescent="0.3">
      <c r="A228" s="3">
        <v>275</v>
      </c>
      <c r="B228" s="14" t="s">
        <v>3157</v>
      </c>
      <c r="C228" t="s">
        <v>3176</v>
      </c>
      <c r="D228" t="s">
        <v>3508</v>
      </c>
      <c r="F228" t="s">
        <v>3856</v>
      </c>
      <c r="G228" s="1"/>
      <c r="H228">
        <v>2022</v>
      </c>
      <c r="I228" t="s">
        <v>4115</v>
      </c>
      <c r="J228" t="s">
        <v>2894</v>
      </c>
      <c r="K228">
        <v>1849</v>
      </c>
      <c r="L228">
        <v>1864</v>
      </c>
      <c r="M228" t="s">
        <v>4273</v>
      </c>
      <c r="N228" t="s">
        <v>4669</v>
      </c>
      <c r="O228" t="s">
        <v>2830</v>
      </c>
      <c r="P228" t="s">
        <v>5065</v>
      </c>
      <c r="R228" t="s">
        <v>5264</v>
      </c>
      <c r="S228" t="s">
        <v>5673</v>
      </c>
      <c r="AB228" s="1"/>
      <c r="AE228" t="s">
        <v>5902</v>
      </c>
      <c r="AF228" t="s">
        <v>5981</v>
      </c>
      <c r="AG228" t="s">
        <v>5989</v>
      </c>
      <c r="AK228" s="17" t="s">
        <v>7686</v>
      </c>
      <c r="AM228" t="s">
        <v>7688</v>
      </c>
      <c r="AN228">
        <f>IEEE45637[[#This Row],[End Page]]-IEEE45637[[#This Row],[Start Page]]</f>
        <v>15</v>
      </c>
      <c r="AP228" s="17"/>
    </row>
    <row r="229" spans="1:43" x14ac:dyDescent="0.3">
      <c r="A229" s="4">
        <v>276</v>
      </c>
      <c r="B229" s="5" t="s">
        <v>3157</v>
      </c>
      <c r="C229" t="s">
        <v>3177</v>
      </c>
      <c r="D229" t="s">
        <v>3509</v>
      </c>
      <c r="F229" t="s">
        <v>3857</v>
      </c>
      <c r="G229" s="1"/>
      <c r="H229">
        <v>2022</v>
      </c>
      <c r="I229" t="s">
        <v>2959</v>
      </c>
      <c r="J229" t="s">
        <v>2876</v>
      </c>
      <c r="M229" t="s">
        <v>4274</v>
      </c>
      <c r="N229" t="s">
        <v>4670</v>
      </c>
      <c r="O229" t="s">
        <v>2830</v>
      </c>
      <c r="P229" t="s">
        <v>5066</v>
      </c>
      <c r="R229" t="s">
        <v>5265</v>
      </c>
      <c r="S229" t="s">
        <v>5674</v>
      </c>
      <c r="AB229" s="1"/>
      <c r="AE229" t="s">
        <v>5895</v>
      </c>
      <c r="AF229" t="s">
        <v>5981</v>
      </c>
      <c r="AG229" t="s">
        <v>5988</v>
      </c>
      <c r="AH229" t="s">
        <v>7686</v>
      </c>
      <c r="AK229" t="s">
        <v>7685</v>
      </c>
      <c r="AM229" t="s">
        <v>7688</v>
      </c>
      <c r="AN229">
        <f>IEEE45637[[#This Row],[End Page]]-IEEE45637[[#This Row],[Start Page]]</f>
        <v>0</v>
      </c>
      <c r="AP229" s="17"/>
    </row>
    <row r="230" spans="1:43" x14ac:dyDescent="0.3">
      <c r="A230" s="3">
        <v>277</v>
      </c>
      <c r="B230" s="14" t="s">
        <v>3157</v>
      </c>
      <c r="C230" t="s">
        <v>3178</v>
      </c>
      <c r="D230" t="s">
        <v>3510</v>
      </c>
      <c r="F230" t="s">
        <v>3858</v>
      </c>
      <c r="G230" s="1"/>
      <c r="H230">
        <v>2022</v>
      </c>
      <c r="I230" t="s">
        <v>4118</v>
      </c>
      <c r="J230" t="s">
        <v>2830</v>
      </c>
      <c r="M230" t="s">
        <v>4275</v>
      </c>
      <c r="N230" t="s">
        <v>4671</v>
      </c>
      <c r="O230" t="s">
        <v>2830</v>
      </c>
      <c r="P230" t="s">
        <v>5067</v>
      </c>
      <c r="R230" t="s">
        <v>5266</v>
      </c>
      <c r="S230" t="s">
        <v>5675</v>
      </c>
      <c r="AB230" s="1"/>
      <c r="AE230" t="s">
        <v>5899</v>
      </c>
      <c r="AF230" t="s">
        <v>5981</v>
      </c>
      <c r="AG230" t="s">
        <v>5988</v>
      </c>
      <c r="AH230" t="s">
        <v>7686</v>
      </c>
      <c r="AK230" t="s">
        <v>7685</v>
      </c>
      <c r="AM230" t="s">
        <v>7688</v>
      </c>
      <c r="AN230">
        <f>IEEE45637[[#This Row],[End Page]]-IEEE45637[[#This Row],[Start Page]]</f>
        <v>0</v>
      </c>
      <c r="AP230" s="17"/>
    </row>
    <row r="231" spans="1:43" x14ac:dyDescent="0.3">
      <c r="A231" s="4">
        <v>278</v>
      </c>
      <c r="B231" s="5" t="s">
        <v>3157</v>
      </c>
      <c r="C231" t="s">
        <v>3179</v>
      </c>
      <c r="D231" t="s">
        <v>3511</v>
      </c>
      <c r="F231" t="s">
        <v>3857</v>
      </c>
      <c r="G231" s="1"/>
      <c r="H231">
        <v>2022</v>
      </c>
      <c r="I231" t="s">
        <v>2959</v>
      </c>
      <c r="J231" t="s">
        <v>2887</v>
      </c>
      <c r="M231" t="s">
        <v>4276</v>
      </c>
      <c r="N231" t="s">
        <v>4670</v>
      </c>
      <c r="O231" t="s">
        <v>2830</v>
      </c>
      <c r="P231" t="s">
        <v>5068</v>
      </c>
      <c r="R231" t="s">
        <v>5267</v>
      </c>
      <c r="S231" t="s">
        <v>5676</v>
      </c>
      <c r="AB231" s="1"/>
      <c r="AE231" t="s">
        <v>5895</v>
      </c>
      <c r="AF231" t="s">
        <v>5981</v>
      </c>
      <c r="AG231" t="s">
        <v>5988</v>
      </c>
      <c r="AH231" t="s">
        <v>7686</v>
      </c>
      <c r="AK231" t="s">
        <v>7685</v>
      </c>
      <c r="AM231" t="s">
        <v>7688</v>
      </c>
      <c r="AN231">
        <f>IEEE45637[[#This Row],[End Page]]-IEEE45637[[#This Row],[Start Page]]</f>
        <v>0</v>
      </c>
      <c r="AP231" s="17"/>
    </row>
    <row r="232" spans="1:43" x14ac:dyDescent="0.3">
      <c r="A232" s="3">
        <v>279</v>
      </c>
      <c r="B232" s="14" t="s">
        <v>3157</v>
      </c>
      <c r="C232" t="s">
        <v>3180</v>
      </c>
      <c r="D232" t="s">
        <v>3512</v>
      </c>
      <c r="F232" t="s">
        <v>3859</v>
      </c>
      <c r="G232" s="1"/>
      <c r="H232">
        <v>2022</v>
      </c>
      <c r="I232" t="s">
        <v>4119</v>
      </c>
      <c r="J232" t="s">
        <v>2830</v>
      </c>
      <c r="M232" t="s">
        <v>4277</v>
      </c>
      <c r="N232" t="s">
        <v>4672</v>
      </c>
      <c r="O232" t="s">
        <v>2830</v>
      </c>
      <c r="P232" t="s">
        <v>5069</v>
      </c>
      <c r="R232" t="s">
        <v>5268</v>
      </c>
      <c r="S232" t="s">
        <v>5677</v>
      </c>
      <c r="AB232" s="1"/>
      <c r="AE232" t="s">
        <v>5900</v>
      </c>
      <c r="AF232" t="s">
        <v>5981</v>
      </c>
      <c r="AG232" t="s">
        <v>5988</v>
      </c>
      <c r="AH232" s="20" t="s">
        <v>7687</v>
      </c>
      <c r="AI232" s="20" t="s">
        <v>7687</v>
      </c>
      <c r="AK232" t="s">
        <v>7685</v>
      </c>
      <c r="AM232" t="s">
        <v>7688</v>
      </c>
      <c r="AN232">
        <f>IEEE45637[[#This Row],[End Page]]-IEEE45637[[#This Row],[Start Page]]</f>
        <v>0</v>
      </c>
      <c r="AP232" s="20"/>
    </row>
    <row r="233" spans="1:43" x14ac:dyDescent="0.3">
      <c r="A233" s="4">
        <v>280</v>
      </c>
      <c r="B233" s="5" t="s">
        <v>3157</v>
      </c>
      <c r="C233" t="s">
        <v>3181</v>
      </c>
      <c r="D233" t="s">
        <v>3513</v>
      </c>
      <c r="F233" t="s">
        <v>3847</v>
      </c>
      <c r="G233" s="1"/>
      <c r="H233">
        <v>2022</v>
      </c>
      <c r="I233" t="s">
        <v>2834</v>
      </c>
      <c r="J233" t="s">
        <v>2830</v>
      </c>
      <c r="M233" t="s">
        <v>4278</v>
      </c>
      <c r="N233" t="s">
        <v>4660</v>
      </c>
      <c r="O233" t="s">
        <v>2830</v>
      </c>
      <c r="P233" t="s">
        <v>5070</v>
      </c>
      <c r="R233" t="s">
        <v>5269</v>
      </c>
      <c r="S233" t="s">
        <v>5678</v>
      </c>
      <c r="AB233" s="1"/>
      <c r="AE233" t="s">
        <v>5900</v>
      </c>
      <c r="AF233" t="s">
        <v>5981</v>
      </c>
      <c r="AG233" t="s">
        <v>5988</v>
      </c>
      <c r="AH233" t="s">
        <v>7686</v>
      </c>
      <c r="AK233" t="s">
        <v>7685</v>
      </c>
      <c r="AM233" t="s">
        <v>7688</v>
      </c>
      <c r="AN233">
        <f>IEEE45637[[#This Row],[End Page]]-IEEE45637[[#This Row],[Start Page]]</f>
        <v>0</v>
      </c>
      <c r="AP233" s="17"/>
    </row>
    <row r="234" spans="1:43" x14ac:dyDescent="0.3">
      <c r="A234" s="3">
        <v>281</v>
      </c>
      <c r="B234" s="14" t="s">
        <v>3157</v>
      </c>
      <c r="C234" t="s">
        <v>3182</v>
      </c>
      <c r="D234" t="s">
        <v>3514</v>
      </c>
      <c r="F234" t="s">
        <v>3860</v>
      </c>
      <c r="G234" s="1"/>
      <c r="H234">
        <v>2022</v>
      </c>
      <c r="I234" t="s">
        <v>2833</v>
      </c>
      <c r="J234" t="s">
        <v>2891</v>
      </c>
      <c r="K234">
        <v>341</v>
      </c>
      <c r="L234">
        <v>351</v>
      </c>
      <c r="M234" t="s">
        <v>4279</v>
      </c>
      <c r="N234" t="s">
        <v>4673</v>
      </c>
      <c r="O234" t="s">
        <v>2830</v>
      </c>
      <c r="P234" t="s">
        <v>5071</v>
      </c>
      <c r="R234" t="s">
        <v>5270</v>
      </c>
      <c r="S234" t="s">
        <v>5679</v>
      </c>
      <c r="AB234" s="1"/>
      <c r="AE234" t="s">
        <v>5897</v>
      </c>
      <c r="AF234" t="s">
        <v>5981</v>
      </c>
      <c r="AG234" t="s">
        <v>5988</v>
      </c>
      <c r="AH234" t="s">
        <v>7686</v>
      </c>
      <c r="AK234" t="s">
        <v>7685</v>
      </c>
      <c r="AM234" t="s">
        <v>7688</v>
      </c>
      <c r="AN234">
        <f>IEEE45637[[#This Row],[End Page]]-IEEE45637[[#This Row],[Start Page]]</f>
        <v>10</v>
      </c>
      <c r="AP234" s="17"/>
    </row>
    <row r="235" spans="1:43" x14ac:dyDescent="0.3">
      <c r="A235" s="4">
        <v>282</v>
      </c>
      <c r="B235" s="5" t="s">
        <v>3157</v>
      </c>
      <c r="C235" t="s">
        <v>3183</v>
      </c>
      <c r="D235" t="s">
        <v>3515</v>
      </c>
      <c r="F235" t="s">
        <v>3861</v>
      </c>
      <c r="G235" s="1"/>
      <c r="H235">
        <v>2022</v>
      </c>
      <c r="I235" t="s">
        <v>4120</v>
      </c>
      <c r="J235" t="s">
        <v>2891</v>
      </c>
      <c r="K235">
        <v>349</v>
      </c>
      <c r="L235">
        <v>363</v>
      </c>
      <c r="M235" t="s">
        <v>4280</v>
      </c>
      <c r="N235" t="s">
        <v>4674</v>
      </c>
      <c r="O235" t="s">
        <v>2830</v>
      </c>
      <c r="P235" t="s">
        <v>5072</v>
      </c>
      <c r="R235" t="s">
        <v>5271</v>
      </c>
      <c r="S235" t="s">
        <v>2830</v>
      </c>
      <c r="AB235" s="1"/>
      <c r="AE235" t="s">
        <v>5903</v>
      </c>
      <c r="AF235" t="s">
        <v>5981</v>
      </c>
      <c r="AG235" t="s">
        <v>5988</v>
      </c>
      <c r="AH235" t="s">
        <v>7686</v>
      </c>
      <c r="AK235" t="s">
        <v>7685</v>
      </c>
      <c r="AM235" t="s">
        <v>7688</v>
      </c>
      <c r="AN235">
        <f>IEEE45637[[#This Row],[End Page]]-IEEE45637[[#This Row],[Start Page]]</f>
        <v>14</v>
      </c>
      <c r="AP235" s="17"/>
    </row>
    <row r="236" spans="1:43" x14ac:dyDescent="0.3">
      <c r="A236" s="3">
        <v>283</v>
      </c>
      <c r="B236" s="14" t="s">
        <v>3157</v>
      </c>
      <c r="C236" t="s">
        <v>3184</v>
      </c>
      <c r="D236" t="s">
        <v>3516</v>
      </c>
      <c r="F236" t="s">
        <v>3862</v>
      </c>
      <c r="G236" s="1"/>
      <c r="H236">
        <v>2022</v>
      </c>
      <c r="I236" t="s">
        <v>4121</v>
      </c>
      <c r="J236" t="s">
        <v>4243</v>
      </c>
      <c r="K236">
        <v>2467</v>
      </c>
      <c r="L236">
        <v>2479</v>
      </c>
      <c r="M236" t="s">
        <v>4281</v>
      </c>
      <c r="N236" t="s">
        <v>4675</v>
      </c>
      <c r="O236" t="s">
        <v>2830</v>
      </c>
      <c r="P236" t="s">
        <v>5073</v>
      </c>
      <c r="R236" t="s">
        <v>5272</v>
      </c>
      <c r="S236" t="s">
        <v>5680</v>
      </c>
      <c r="AB236" s="1"/>
      <c r="AE236" t="s">
        <v>5904</v>
      </c>
      <c r="AF236" t="s">
        <v>5981</v>
      </c>
      <c r="AG236" t="s">
        <v>5988</v>
      </c>
      <c r="AH236" s="20" t="s">
        <v>7687</v>
      </c>
      <c r="AI236" s="20" t="s">
        <v>7687</v>
      </c>
      <c r="AK236" t="s">
        <v>7685</v>
      </c>
      <c r="AM236" t="s">
        <v>7688</v>
      </c>
      <c r="AN236">
        <f>IEEE45637[[#This Row],[End Page]]-IEEE45637[[#This Row],[Start Page]]</f>
        <v>12</v>
      </c>
      <c r="AP236" s="20"/>
    </row>
    <row r="237" spans="1:43" x14ac:dyDescent="0.3">
      <c r="A237" s="3">
        <v>285</v>
      </c>
      <c r="B237" s="3" t="s">
        <v>3157</v>
      </c>
      <c r="C237" t="s">
        <v>3185</v>
      </c>
      <c r="D237" t="s">
        <v>3518</v>
      </c>
      <c r="F237" t="s">
        <v>3864</v>
      </c>
      <c r="G237" s="1"/>
      <c r="H237">
        <v>2022</v>
      </c>
      <c r="I237" t="s">
        <v>4123</v>
      </c>
      <c r="J237" t="s">
        <v>2830</v>
      </c>
      <c r="M237" t="s">
        <v>4283</v>
      </c>
      <c r="N237" t="s">
        <v>4677</v>
      </c>
      <c r="O237" t="s">
        <v>4814</v>
      </c>
      <c r="P237" t="s">
        <v>2830</v>
      </c>
      <c r="R237" t="s">
        <v>5274</v>
      </c>
      <c r="S237" t="s">
        <v>2830</v>
      </c>
      <c r="AB237" s="1"/>
      <c r="AE237" t="s">
        <v>5904</v>
      </c>
      <c r="AF237" t="s">
        <v>5983</v>
      </c>
      <c r="AG237" t="s">
        <v>5988</v>
      </c>
      <c r="AK237" t="s">
        <v>7685</v>
      </c>
      <c r="AM237" s="17" t="s">
        <v>7687</v>
      </c>
      <c r="AN237" s="17">
        <f>IEEE45637[[#This Row],[End Page]]-IEEE45637[[#This Row],[Start Page]]</f>
        <v>0</v>
      </c>
      <c r="AP237" s="17"/>
    </row>
    <row r="238" spans="1:43" x14ac:dyDescent="0.3">
      <c r="A238" s="4">
        <v>286</v>
      </c>
      <c r="B238" s="6" t="s">
        <v>3157</v>
      </c>
      <c r="C238" t="s">
        <v>3186</v>
      </c>
      <c r="D238" t="s">
        <v>3519</v>
      </c>
      <c r="F238" t="s">
        <v>3864</v>
      </c>
      <c r="G238" s="1"/>
      <c r="H238">
        <v>2022</v>
      </c>
      <c r="I238" t="s">
        <v>4123</v>
      </c>
      <c r="J238" t="s">
        <v>2830</v>
      </c>
      <c r="K238">
        <v>333</v>
      </c>
      <c r="L238">
        <v>339</v>
      </c>
      <c r="M238" t="s">
        <v>4284</v>
      </c>
      <c r="N238" t="s">
        <v>4677</v>
      </c>
      <c r="O238" t="s">
        <v>4814</v>
      </c>
      <c r="P238" t="s">
        <v>5074</v>
      </c>
      <c r="R238" t="s">
        <v>5275</v>
      </c>
      <c r="S238" t="s">
        <v>5682</v>
      </c>
      <c r="AB238" s="1"/>
      <c r="AE238" t="s">
        <v>5904</v>
      </c>
      <c r="AF238" t="s">
        <v>5982</v>
      </c>
      <c r="AG238" t="s">
        <v>5988</v>
      </c>
      <c r="AH238" s="20" t="s">
        <v>7687</v>
      </c>
      <c r="AI238" s="20" t="s">
        <v>7687</v>
      </c>
      <c r="AK238" t="s">
        <v>7685</v>
      </c>
      <c r="AM238" t="s">
        <v>7688</v>
      </c>
      <c r="AN238">
        <f>IEEE45637[[#This Row],[End Page]]-IEEE45637[[#This Row],[Start Page]]</f>
        <v>6</v>
      </c>
      <c r="AP238" s="20"/>
    </row>
    <row r="239" spans="1:43" x14ac:dyDescent="0.3">
      <c r="A239" s="3">
        <v>287</v>
      </c>
      <c r="B239" s="3" t="s">
        <v>3157</v>
      </c>
      <c r="C239" t="s">
        <v>3187</v>
      </c>
      <c r="D239" t="s">
        <v>3520</v>
      </c>
      <c r="F239" t="s">
        <v>3865</v>
      </c>
      <c r="G239" s="1"/>
      <c r="H239">
        <v>2022</v>
      </c>
      <c r="I239" t="s">
        <v>2830</v>
      </c>
      <c r="J239" t="s">
        <v>2830</v>
      </c>
      <c r="M239" t="s">
        <v>4285</v>
      </c>
      <c r="N239" t="s">
        <v>4678</v>
      </c>
      <c r="O239" t="s">
        <v>2830</v>
      </c>
      <c r="P239" t="s">
        <v>2830</v>
      </c>
      <c r="R239" t="s">
        <v>5276</v>
      </c>
      <c r="S239" t="s">
        <v>5683</v>
      </c>
      <c r="AB239" s="1"/>
      <c r="AE239" t="s">
        <v>5905</v>
      </c>
      <c r="AF239" t="s">
        <v>5982</v>
      </c>
      <c r="AG239" t="s">
        <v>5988</v>
      </c>
      <c r="AH239" t="s">
        <v>7686</v>
      </c>
      <c r="AK239" t="s">
        <v>7685</v>
      </c>
      <c r="AM239" t="s">
        <v>7688</v>
      </c>
      <c r="AN239">
        <f>IEEE45637[[#This Row],[End Page]]-IEEE45637[[#This Row],[Start Page]]</f>
        <v>0</v>
      </c>
      <c r="AP239" s="17"/>
    </row>
    <row r="240" spans="1:43" x14ac:dyDescent="0.3">
      <c r="A240" s="4">
        <v>288</v>
      </c>
      <c r="B240" s="6" t="s">
        <v>3157</v>
      </c>
      <c r="C240" t="s">
        <v>3188</v>
      </c>
      <c r="D240" t="s">
        <v>3518</v>
      </c>
      <c r="F240" t="s">
        <v>3866</v>
      </c>
      <c r="G240" s="1"/>
      <c r="H240">
        <v>2022</v>
      </c>
      <c r="I240" t="s">
        <v>4124</v>
      </c>
      <c r="J240" t="s">
        <v>2830</v>
      </c>
      <c r="M240" t="s">
        <v>4286</v>
      </c>
      <c r="N240" t="s">
        <v>4679</v>
      </c>
      <c r="O240" t="s">
        <v>4815</v>
      </c>
      <c r="P240" t="s">
        <v>2830</v>
      </c>
      <c r="R240" t="s">
        <v>5277</v>
      </c>
      <c r="S240" t="s">
        <v>2830</v>
      </c>
      <c r="AB240" s="1"/>
      <c r="AE240" t="s">
        <v>5904</v>
      </c>
      <c r="AF240" t="s">
        <v>5983</v>
      </c>
      <c r="AG240" t="s">
        <v>5988</v>
      </c>
      <c r="AK240" t="s">
        <v>7685</v>
      </c>
      <c r="AM240" s="17" t="s">
        <v>7687</v>
      </c>
      <c r="AN240" s="17">
        <f>IEEE45637[[#This Row],[End Page]]-IEEE45637[[#This Row],[Start Page]]</f>
        <v>0</v>
      </c>
      <c r="AP240" s="17"/>
    </row>
    <row r="241" spans="1:42" x14ac:dyDescent="0.3">
      <c r="A241" s="3">
        <v>291</v>
      </c>
      <c r="B241" s="3" t="s">
        <v>3157</v>
      </c>
      <c r="C241" t="s">
        <v>3189</v>
      </c>
      <c r="D241" t="s">
        <v>3523</v>
      </c>
      <c r="F241" t="s">
        <v>3867</v>
      </c>
      <c r="G241" s="1"/>
      <c r="H241">
        <v>2022</v>
      </c>
      <c r="I241" t="s">
        <v>2830</v>
      </c>
      <c r="J241" t="s">
        <v>2830</v>
      </c>
      <c r="M241" t="s">
        <v>4289</v>
      </c>
      <c r="N241" t="s">
        <v>4682</v>
      </c>
      <c r="O241" t="s">
        <v>2830</v>
      </c>
      <c r="P241" t="s">
        <v>5075</v>
      </c>
      <c r="R241" t="s">
        <v>5280</v>
      </c>
      <c r="S241" t="s">
        <v>5686</v>
      </c>
      <c r="AB241" s="1"/>
      <c r="AE241" t="s">
        <v>5906</v>
      </c>
      <c r="AF241" t="s">
        <v>5981</v>
      </c>
      <c r="AG241" t="s">
        <v>5988</v>
      </c>
      <c r="AH241" s="20" t="s">
        <v>7687</v>
      </c>
      <c r="AI241" s="20" t="s">
        <v>7687</v>
      </c>
      <c r="AK241" t="s">
        <v>7685</v>
      </c>
      <c r="AL241" s="17" t="s">
        <v>7686</v>
      </c>
      <c r="AM241" t="s">
        <v>7688</v>
      </c>
      <c r="AN241">
        <f>IEEE45637[[#This Row],[End Page]]-IEEE45637[[#This Row],[Start Page]]</f>
        <v>0</v>
      </c>
      <c r="AP241" s="20"/>
    </row>
    <row r="242" spans="1:42" x14ac:dyDescent="0.3">
      <c r="A242" s="4">
        <v>294</v>
      </c>
      <c r="B242" s="6" t="s">
        <v>3157</v>
      </c>
      <c r="C242" t="s">
        <v>3190</v>
      </c>
      <c r="D242" t="s">
        <v>3518</v>
      </c>
      <c r="F242" t="s">
        <v>3190</v>
      </c>
      <c r="G242" s="1"/>
      <c r="H242">
        <v>2022</v>
      </c>
      <c r="I242" t="s">
        <v>2830</v>
      </c>
      <c r="J242" t="s">
        <v>2830</v>
      </c>
      <c r="M242" t="s">
        <v>4292</v>
      </c>
      <c r="N242" t="s">
        <v>2830</v>
      </c>
      <c r="O242" t="s">
        <v>4818</v>
      </c>
      <c r="P242" t="s">
        <v>2830</v>
      </c>
      <c r="R242" t="s">
        <v>5283</v>
      </c>
      <c r="S242" t="s">
        <v>2830</v>
      </c>
      <c r="AB242" s="1"/>
      <c r="AE242" t="s">
        <v>5897</v>
      </c>
      <c r="AF242" t="s">
        <v>5983</v>
      </c>
      <c r="AG242" t="s">
        <v>5988</v>
      </c>
      <c r="AK242" t="s">
        <v>7685</v>
      </c>
      <c r="AM242" s="17" t="s">
        <v>7687</v>
      </c>
      <c r="AN242" s="17">
        <f>IEEE45637[[#This Row],[End Page]]-IEEE45637[[#This Row],[Start Page]]</f>
        <v>0</v>
      </c>
      <c r="AP242" s="17"/>
    </row>
    <row r="243" spans="1:42" x14ac:dyDescent="0.3">
      <c r="A243" s="3">
        <v>295</v>
      </c>
      <c r="B243" s="3" t="s">
        <v>3157</v>
      </c>
      <c r="C243" t="s">
        <v>3191</v>
      </c>
      <c r="D243" t="s">
        <v>3526</v>
      </c>
      <c r="F243" t="s">
        <v>3870</v>
      </c>
      <c r="G243" s="1"/>
      <c r="H243">
        <v>2022</v>
      </c>
      <c r="I243" t="s">
        <v>4126</v>
      </c>
      <c r="J243" t="s">
        <v>2830</v>
      </c>
      <c r="M243" t="s">
        <v>4293</v>
      </c>
      <c r="N243" t="s">
        <v>4685</v>
      </c>
      <c r="O243" t="s">
        <v>4819</v>
      </c>
      <c r="P243" t="s">
        <v>5076</v>
      </c>
      <c r="R243" t="s">
        <v>5284</v>
      </c>
      <c r="S243" t="s">
        <v>2830</v>
      </c>
      <c r="AB243" s="1"/>
      <c r="AE243" t="s">
        <v>5903</v>
      </c>
      <c r="AF243" t="s">
        <v>5982</v>
      </c>
      <c r="AG243" t="s">
        <v>5988</v>
      </c>
      <c r="AH243" t="s">
        <v>7686</v>
      </c>
      <c r="AK243" t="s">
        <v>7685</v>
      </c>
      <c r="AM243" t="s">
        <v>7688</v>
      </c>
      <c r="AN243">
        <f>IEEE45637[[#This Row],[End Page]]-IEEE45637[[#This Row],[Start Page]]</f>
        <v>0</v>
      </c>
      <c r="AP243" s="17"/>
    </row>
    <row r="244" spans="1:42" x14ac:dyDescent="0.3">
      <c r="A244" s="4">
        <v>296</v>
      </c>
      <c r="B244" s="6" t="s">
        <v>3157</v>
      </c>
      <c r="C244" t="s">
        <v>3192</v>
      </c>
      <c r="D244" t="s">
        <v>3518</v>
      </c>
      <c r="F244" t="s">
        <v>3864</v>
      </c>
      <c r="G244" s="1"/>
      <c r="H244">
        <v>2022</v>
      </c>
      <c r="I244" t="s">
        <v>4127</v>
      </c>
      <c r="J244" t="s">
        <v>2830</v>
      </c>
      <c r="M244" t="s">
        <v>4294</v>
      </c>
      <c r="N244" t="s">
        <v>4677</v>
      </c>
      <c r="O244" t="s">
        <v>4820</v>
      </c>
      <c r="P244" t="s">
        <v>2830</v>
      </c>
      <c r="R244" t="s">
        <v>5285</v>
      </c>
      <c r="S244" t="s">
        <v>2830</v>
      </c>
      <c r="AB244" s="1"/>
      <c r="AE244" t="s">
        <v>5904</v>
      </c>
      <c r="AF244" t="s">
        <v>5983</v>
      </c>
      <c r="AG244" t="s">
        <v>5988</v>
      </c>
      <c r="AK244" t="s">
        <v>7685</v>
      </c>
      <c r="AM244" s="17" t="s">
        <v>7687</v>
      </c>
      <c r="AN244" s="17">
        <f>IEEE45637[[#This Row],[End Page]]-IEEE45637[[#This Row],[Start Page]]</f>
        <v>0</v>
      </c>
      <c r="AP244" s="17"/>
    </row>
    <row r="245" spans="1:42" x14ac:dyDescent="0.3">
      <c r="A245" s="3">
        <v>303</v>
      </c>
      <c r="B245" s="3" t="s">
        <v>3157</v>
      </c>
      <c r="C245" t="s">
        <v>3193</v>
      </c>
      <c r="D245" t="s">
        <v>3530</v>
      </c>
      <c r="F245" t="s">
        <v>3874</v>
      </c>
      <c r="G245" s="1"/>
      <c r="H245">
        <v>2022</v>
      </c>
      <c r="I245" t="s">
        <v>2830</v>
      </c>
      <c r="J245" t="s">
        <v>2830</v>
      </c>
      <c r="K245">
        <v>444</v>
      </c>
      <c r="L245">
        <v>448</v>
      </c>
      <c r="M245" t="s">
        <v>4298</v>
      </c>
      <c r="N245" t="s">
        <v>4686</v>
      </c>
      <c r="O245" t="s">
        <v>4827</v>
      </c>
      <c r="P245" t="s">
        <v>5077</v>
      </c>
      <c r="R245" t="s">
        <v>5292</v>
      </c>
      <c r="S245" t="s">
        <v>5692</v>
      </c>
      <c r="AB245" s="1"/>
      <c r="AE245" t="s">
        <v>5909</v>
      </c>
      <c r="AF245" t="s">
        <v>5982</v>
      </c>
      <c r="AG245" t="s">
        <v>5988</v>
      </c>
      <c r="AH245" t="s">
        <v>7686</v>
      </c>
      <c r="AK245" t="s">
        <v>7685</v>
      </c>
      <c r="AM245" t="s">
        <v>7688</v>
      </c>
      <c r="AN245">
        <f>IEEE45637[[#This Row],[End Page]]-IEEE45637[[#This Row],[Start Page]]</f>
        <v>4</v>
      </c>
      <c r="AP245" s="17"/>
    </row>
    <row r="246" spans="1:42" x14ac:dyDescent="0.3">
      <c r="A246" s="4">
        <v>304</v>
      </c>
      <c r="B246" s="6" t="s">
        <v>3157</v>
      </c>
      <c r="C246" t="s">
        <v>3194</v>
      </c>
      <c r="D246" t="s">
        <v>3531</v>
      </c>
      <c r="F246" t="s">
        <v>3864</v>
      </c>
      <c r="G246" s="1"/>
      <c r="H246">
        <v>2022</v>
      </c>
      <c r="I246" t="s">
        <v>4131</v>
      </c>
      <c r="J246" t="s">
        <v>2830</v>
      </c>
      <c r="K246">
        <v>139</v>
      </c>
      <c r="L246">
        <v>150</v>
      </c>
      <c r="M246" t="s">
        <v>4299</v>
      </c>
      <c r="N246" t="s">
        <v>4677</v>
      </c>
      <c r="O246" t="s">
        <v>4828</v>
      </c>
      <c r="P246" t="s">
        <v>5078</v>
      </c>
      <c r="R246" t="s">
        <v>5293</v>
      </c>
      <c r="S246" t="s">
        <v>5693</v>
      </c>
      <c r="AB246" s="1"/>
      <c r="AE246" t="s">
        <v>5904</v>
      </c>
      <c r="AF246" t="s">
        <v>5982</v>
      </c>
      <c r="AG246" t="s">
        <v>5988</v>
      </c>
      <c r="AH246" s="20" t="s">
        <v>7687</v>
      </c>
      <c r="AI246" s="20" t="s">
        <v>7687</v>
      </c>
      <c r="AK246" t="s">
        <v>7685</v>
      </c>
      <c r="AM246" t="s">
        <v>7688</v>
      </c>
      <c r="AN246">
        <f>IEEE45637[[#This Row],[End Page]]-IEEE45637[[#This Row],[Start Page]]</f>
        <v>11</v>
      </c>
      <c r="AP246" s="20"/>
    </row>
    <row r="247" spans="1:42" x14ac:dyDescent="0.3">
      <c r="A247" s="3">
        <v>305</v>
      </c>
      <c r="B247" s="3" t="s">
        <v>3157</v>
      </c>
      <c r="C247" t="s">
        <v>3195</v>
      </c>
      <c r="D247" t="s">
        <v>3532</v>
      </c>
      <c r="F247" t="s">
        <v>3875</v>
      </c>
      <c r="G247" s="1"/>
      <c r="H247">
        <v>2022</v>
      </c>
      <c r="I247" t="s">
        <v>4132</v>
      </c>
      <c r="J247" t="s">
        <v>2830</v>
      </c>
      <c r="K247">
        <v>424</v>
      </c>
      <c r="L247">
        <v>431</v>
      </c>
      <c r="M247" t="s">
        <v>4300</v>
      </c>
      <c r="N247" t="s">
        <v>4687</v>
      </c>
      <c r="O247" t="s">
        <v>4829</v>
      </c>
      <c r="P247" t="s">
        <v>5079</v>
      </c>
      <c r="R247" t="s">
        <v>5294</v>
      </c>
      <c r="S247" t="s">
        <v>5694</v>
      </c>
      <c r="AB247" s="1"/>
      <c r="AE247" t="s">
        <v>5904</v>
      </c>
      <c r="AF247" t="s">
        <v>5982</v>
      </c>
      <c r="AG247" t="s">
        <v>5988</v>
      </c>
      <c r="AH247" s="20" t="s">
        <v>7687</v>
      </c>
      <c r="AI247" s="20" t="s">
        <v>7687</v>
      </c>
      <c r="AK247" t="s">
        <v>7685</v>
      </c>
      <c r="AM247" t="s">
        <v>7688</v>
      </c>
      <c r="AN247">
        <f>IEEE45637[[#This Row],[End Page]]-IEEE45637[[#This Row],[Start Page]]</f>
        <v>7</v>
      </c>
      <c r="AP247" s="20"/>
    </row>
    <row r="248" spans="1:42" x14ac:dyDescent="0.3">
      <c r="A248" s="4">
        <v>306</v>
      </c>
      <c r="B248" s="6" t="s">
        <v>3157</v>
      </c>
      <c r="C248" t="s">
        <v>3196</v>
      </c>
      <c r="D248" t="s">
        <v>3532</v>
      </c>
      <c r="F248" t="s">
        <v>3875</v>
      </c>
      <c r="G248" s="1"/>
      <c r="H248">
        <v>2022</v>
      </c>
      <c r="I248" t="s">
        <v>4132</v>
      </c>
      <c r="J248" t="s">
        <v>2830</v>
      </c>
      <c r="K248">
        <v>383</v>
      </c>
      <c r="L248">
        <v>391</v>
      </c>
      <c r="M248" t="s">
        <v>4301</v>
      </c>
      <c r="N248" t="s">
        <v>4687</v>
      </c>
      <c r="O248" t="s">
        <v>4829</v>
      </c>
      <c r="P248" t="s">
        <v>5080</v>
      </c>
      <c r="R248" t="s">
        <v>5295</v>
      </c>
      <c r="S248" t="s">
        <v>5695</v>
      </c>
      <c r="AB248" s="1"/>
      <c r="AE248" t="s">
        <v>5904</v>
      </c>
      <c r="AF248" t="s">
        <v>5982</v>
      </c>
      <c r="AG248" t="s">
        <v>5988</v>
      </c>
      <c r="AH248" s="20" t="s">
        <v>7687</v>
      </c>
      <c r="AI248" s="20" t="s">
        <v>7687</v>
      </c>
      <c r="AK248" t="s">
        <v>7685</v>
      </c>
      <c r="AM248" t="s">
        <v>7688</v>
      </c>
      <c r="AN248">
        <f>IEEE45637[[#This Row],[End Page]]-IEEE45637[[#This Row],[Start Page]]</f>
        <v>8</v>
      </c>
      <c r="AP248" s="20"/>
    </row>
    <row r="249" spans="1:42" x14ac:dyDescent="0.3">
      <c r="A249" s="4">
        <v>310</v>
      </c>
      <c r="B249" s="5" t="s">
        <v>3157</v>
      </c>
      <c r="C249" t="s">
        <v>3197</v>
      </c>
      <c r="D249" t="s">
        <v>3536</v>
      </c>
      <c r="F249" t="s">
        <v>3878</v>
      </c>
      <c r="G249" s="1"/>
      <c r="H249">
        <v>2022</v>
      </c>
      <c r="I249" t="s">
        <v>4134</v>
      </c>
      <c r="J249" t="s">
        <v>2830</v>
      </c>
      <c r="M249" t="s">
        <v>4305</v>
      </c>
      <c r="N249" t="s">
        <v>4689</v>
      </c>
      <c r="O249" t="s">
        <v>2830</v>
      </c>
      <c r="P249" t="s">
        <v>5081</v>
      </c>
      <c r="R249" t="s">
        <v>5299</v>
      </c>
      <c r="S249" t="s">
        <v>2830</v>
      </c>
      <c r="AB249" s="1"/>
      <c r="AE249" t="s">
        <v>5910</v>
      </c>
      <c r="AF249" t="s">
        <v>5981</v>
      </c>
      <c r="AG249" t="s">
        <v>5988</v>
      </c>
      <c r="AH249" s="20" t="s">
        <v>7687</v>
      </c>
      <c r="AI249" s="20" t="s">
        <v>7687</v>
      </c>
      <c r="AK249" t="s">
        <v>7685</v>
      </c>
      <c r="AM249" t="s">
        <v>7688</v>
      </c>
      <c r="AN249">
        <f>IEEE45637[[#This Row],[End Page]]-IEEE45637[[#This Row],[Start Page]]</f>
        <v>0</v>
      </c>
      <c r="AP249" s="20"/>
    </row>
    <row r="250" spans="1:42" x14ac:dyDescent="0.3">
      <c r="A250" s="3">
        <v>311</v>
      </c>
      <c r="B250" s="14" t="s">
        <v>3157</v>
      </c>
      <c r="C250" t="s">
        <v>3198</v>
      </c>
      <c r="D250" t="s">
        <v>3537</v>
      </c>
      <c r="F250" t="s">
        <v>3879</v>
      </c>
      <c r="G250" s="1"/>
      <c r="H250">
        <v>2022</v>
      </c>
      <c r="I250" t="s">
        <v>2830</v>
      </c>
      <c r="J250" t="s">
        <v>2830</v>
      </c>
      <c r="M250" t="s">
        <v>4306</v>
      </c>
      <c r="N250" t="s">
        <v>4690</v>
      </c>
      <c r="O250" t="s">
        <v>2830</v>
      </c>
      <c r="P250" t="s">
        <v>5082</v>
      </c>
      <c r="R250" t="s">
        <v>5300</v>
      </c>
      <c r="S250" t="s">
        <v>5699</v>
      </c>
      <c r="AB250" s="1"/>
      <c r="AE250" t="s">
        <v>5894</v>
      </c>
      <c r="AF250" t="s">
        <v>5981</v>
      </c>
      <c r="AG250" t="s">
        <v>5988</v>
      </c>
      <c r="AH250" t="s">
        <v>7686</v>
      </c>
      <c r="AK250" t="s">
        <v>7685</v>
      </c>
      <c r="AM250" t="s">
        <v>7688</v>
      </c>
      <c r="AN250">
        <f>IEEE45637[[#This Row],[End Page]]-IEEE45637[[#This Row],[Start Page]]</f>
        <v>0</v>
      </c>
      <c r="AP250" s="17"/>
    </row>
    <row r="251" spans="1:42" x14ac:dyDescent="0.3">
      <c r="A251" s="4">
        <v>312</v>
      </c>
      <c r="B251" s="5" t="s">
        <v>3157</v>
      </c>
      <c r="C251" t="s">
        <v>3199</v>
      </c>
      <c r="D251" t="s">
        <v>3518</v>
      </c>
      <c r="F251" t="s">
        <v>3880</v>
      </c>
      <c r="G251" s="1"/>
      <c r="H251">
        <v>2022</v>
      </c>
      <c r="I251" t="s">
        <v>4135</v>
      </c>
      <c r="J251" t="s">
        <v>2830</v>
      </c>
      <c r="M251" t="s">
        <v>4307</v>
      </c>
      <c r="N251" t="s">
        <v>4691</v>
      </c>
      <c r="O251" t="s">
        <v>4832</v>
      </c>
      <c r="P251" t="s">
        <v>2830</v>
      </c>
      <c r="R251" t="s">
        <v>5301</v>
      </c>
      <c r="S251" t="s">
        <v>2830</v>
      </c>
      <c r="AB251" s="1"/>
      <c r="AE251" t="s">
        <v>5904</v>
      </c>
      <c r="AF251" t="s">
        <v>5983</v>
      </c>
      <c r="AG251" t="s">
        <v>5988</v>
      </c>
      <c r="AK251" t="s">
        <v>7685</v>
      </c>
      <c r="AM251" s="17" t="s">
        <v>7687</v>
      </c>
      <c r="AN251" s="17">
        <f>IEEE45637[[#This Row],[End Page]]-IEEE45637[[#This Row],[Start Page]]</f>
        <v>0</v>
      </c>
      <c r="AP251" s="17"/>
    </row>
    <row r="252" spans="1:42" x14ac:dyDescent="0.3">
      <c r="A252" s="4">
        <v>318</v>
      </c>
      <c r="B252" s="6" t="s">
        <v>3157</v>
      </c>
      <c r="C252" t="s">
        <v>3200</v>
      </c>
      <c r="D252" t="s">
        <v>3543</v>
      </c>
      <c r="F252" t="s">
        <v>3885</v>
      </c>
      <c r="G252" s="1"/>
      <c r="H252">
        <v>2022</v>
      </c>
      <c r="I252" t="s">
        <v>4137</v>
      </c>
      <c r="J252" t="s">
        <v>2868</v>
      </c>
      <c r="K252">
        <v>66</v>
      </c>
      <c r="L252">
        <v>78</v>
      </c>
      <c r="M252" t="s">
        <v>4313</v>
      </c>
      <c r="N252" t="s">
        <v>4694</v>
      </c>
      <c r="O252" t="s">
        <v>2830</v>
      </c>
      <c r="P252" t="s">
        <v>5083</v>
      </c>
      <c r="R252" t="s">
        <v>5307</v>
      </c>
      <c r="S252" t="s">
        <v>5705</v>
      </c>
      <c r="AB252" s="1"/>
      <c r="AE252" t="s">
        <v>5911</v>
      </c>
      <c r="AF252" t="s">
        <v>5981</v>
      </c>
      <c r="AG252" t="s">
        <v>5990</v>
      </c>
      <c r="AH252" t="s">
        <v>7686</v>
      </c>
      <c r="AK252" s="17" t="s">
        <v>7686</v>
      </c>
      <c r="AM252" t="s">
        <v>7688</v>
      </c>
      <c r="AN252">
        <f>IEEE45637[[#This Row],[End Page]]-IEEE45637[[#This Row],[Start Page]]</f>
        <v>12</v>
      </c>
      <c r="AP252" s="17"/>
    </row>
    <row r="253" spans="1:42" x14ac:dyDescent="0.3">
      <c r="A253" s="4">
        <v>320</v>
      </c>
      <c r="B253" s="5" t="s">
        <v>3157</v>
      </c>
      <c r="C253" t="s">
        <v>3201</v>
      </c>
      <c r="D253" t="s">
        <v>3545</v>
      </c>
      <c r="F253" t="s">
        <v>3886</v>
      </c>
      <c r="G253" s="1"/>
      <c r="H253">
        <v>2022</v>
      </c>
      <c r="I253" t="s">
        <v>4138</v>
      </c>
      <c r="J253" t="s">
        <v>2830</v>
      </c>
      <c r="K253">
        <v>602</v>
      </c>
      <c r="L253">
        <v>610</v>
      </c>
      <c r="M253" t="s">
        <v>4315</v>
      </c>
      <c r="N253" t="s">
        <v>4695</v>
      </c>
      <c r="O253" t="s">
        <v>2830</v>
      </c>
      <c r="P253" t="s">
        <v>5084</v>
      </c>
      <c r="R253" t="s">
        <v>5309</v>
      </c>
      <c r="S253" t="s">
        <v>5707</v>
      </c>
      <c r="AB253" s="1"/>
      <c r="AE253" t="s">
        <v>5899</v>
      </c>
      <c r="AF253" t="s">
        <v>5982</v>
      </c>
      <c r="AG253" t="s">
        <v>5988</v>
      </c>
      <c r="AH253" t="s">
        <v>7686</v>
      </c>
      <c r="AK253" t="s">
        <v>7685</v>
      </c>
      <c r="AM253" t="s">
        <v>7688</v>
      </c>
      <c r="AN253">
        <f>IEEE45637[[#This Row],[End Page]]-IEEE45637[[#This Row],[Start Page]]</f>
        <v>8</v>
      </c>
      <c r="AP253" s="17"/>
    </row>
    <row r="254" spans="1:42" x14ac:dyDescent="0.3">
      <c r="A254" s="3">
        <v>321</v>
      </c>
      <c r="B254" s="14" t="s">
        <v>3157</v>
      </c>
      <c r="C254" t="s">
        <v>3202</v>
      </c>
      <c r="D254" t="s">
        <v>3546</v>
      </c>
      <c r="F254" t="s">
        <v>3887</v>
      </c>
      <c r="G254" s="1"/>
      <c r="H254">
        <v>2022</v>
      </c>
      <c r="I254" t="s">
        <v>2830</v>
      </c>
      <c r="J254" t="s">
        <v>2830</v>
      </c>
      <c r="M254" t="s">
        <v>4316</v>
      </c>
      <c r="N254" t="s">
        <v>2830</v>
      </c>
      <c r="O254" t="s">
        <v>4837</v>
      </c>
      <c r="P254" t="s">
        <v>5085</v>
      </c>
      <c r="R254" t="s">
        <v>5310</v>
      </c>
      <c r="S254" t="s">
        <v>2830</v>
      </c>
      <c r="AB254" s="1"/>
      <c r="AE254" t="s">
        <v>5912</v>
      </c>
      <c r="AF254" t="s">
        <v>5982</v>
      </c>
      <c r="AG254" t="s">
        <v>5988</v>
      </c>
      <c r="AH254" t="s">
        <v>7686</v>
      </c>
      <c r="AK254" t="s">
        <v>7685</v>
      </c>
      <c r="AM254" t="s">
        <v>7688</v>
      </c>
      <c r="AN254">
        <f>IEEE45637[[#This Row],[End Page]]-IEEE45637[[#This Row],[Start Page]]</f>
        <v>0</v>
      </c>
      <c r="AP254" s="17"/>
    </row>
    <row r="255" spans="1:42" x14ac:dyDescent="0.3">
      <c r="A255" s="4">
        <v>322</v>
      </c>
      <c r="B255" s="5" t="s">
        <v>3157</v>
      </c>
      <c r="C255" t="s">
        <v>3203</v>
      </c>
      <c r="D255" t="s">
        <v>3518</v>
      </c>
      <c r="F255" t="s">
        <v>3880</v>
      </c>
      <c r="G255" s="1"/>
      <c r="H255">
        <v>2022</v>
      </c>
      <c r="I255" t="s">
        <v>4139</v>
      </c>
      <c r="J255" t="s">
        <v>2830</v>
      </c>
      <c r="M255" t="s">
        <v>4317</v>
      </c>
      <c r="N255" t="s">
        <v>4691</v>
      </c>
      <c r="O255" t="s">
        <v>4838</v>
      </c>
      <c r="P255" t="s">
        <v>2830</v>
      </c>
      <c r="R255" t="s">
        <v>5311</v>
      </c>
      <c r="S255" t="s">
        <v>2830</v>
      </c>
      <c r="AB255" s="1"/>
      <c r="AE255" t="s">
        <v>5904</v>
      </c>
      <c r="AF255" t="s">
        <v>5983</v>
      </c>
      <c r="AG255" t="s">
        <v>5988</v>
      </c>
      <c r="AK255" t="s">
        <v>7685</v>
      </c>
      <c r="AM255" s="17" t="s">
        <v>7687</v>
      </c>
      <c r="AN255" s="17">
        <f>IEEE45637[[#This Row],[End Page]]-IEEE45637[[#This Row],[Start Page]]</f>
        <v>0</v>
      </c>
      <c r="AP255" s="17"/>
    </row>
    <row r="256" spans="1:42" x14ac:dyDescent="0.3">
      <c r="A256" s="3">
        <v>323</v>
      </c>
      <c r="B256" s="14" t="s">
        <v>3157</v>
      </c>
      <c r="C256" t="s">
        <v>3204</v>
      </c>
      <c r="D256" t="s">
        <v>3547</v>
      </c>
      <c r="F256" t="s">
        <v>3888</v>
      </c>
      <c r="G256" s="1"/>
      <c r="H256">
        <v>2022</v>
      </c>
      <c r="I256" t="s">
        <v>2857</v>
      </c>
      <c r="J256" t="s">
        <v>2891</v>
      </c>
      <c r="M256" t="s">
        <v>4318</v>
      </c>
      <c r="N256" t="s">
        <v>4696</v>
      </c>
      <c r="O256" t="s">
        <v>2830</v>
      </c>
      <c r="P256" t="s">
        <v>5086</v>
      </c>
      <c r="R256" t="s">
        <v>5312</v>
      </c>
      <c r="S256" t="s">
        <v>2830</v>
      </c>
      <c r="AB256" s="1"/>
      <c r="AE256" t="s">
        <v>5913</v>
      </c>
      <c r="AF256" t="s">
        <v>5981</v>
      </c>
      <c r="AG256" t="s">
        <v>5988</v>
      </c>
      <c r="AH256" t="s">
        <v>7686</v>
      </c>
      <c r="AK256" t="s">
        <v>7685</v>
      </c>
      <c r="AM256" t="s">
        <v>7688</v>
      </c>
      <c r="AN256">
        <f>IEEE45637[[#This Row],[End Page]]-IEEE45637[[#This Row],[Start Page]]</f>
        <v>0</v>
      </c>
      <c r="AP256" s="17"/>
    </row>
    <row r="257" spans="1:42" x14ac:dyDescent="0.3">
      <c r="A257" s="4">
        <v>324</v>
      </c>
      <c r="B257" s="5" t="s">
        <v>3157</v>
      </c>
      <c r="C257" t="s">
        <v>3205</v>
      </c>
      <c r="D257" t="s">
        <v>3548</v>
      </c>
      <c r="F257" t="s">
        <v>3889</v>
      </c>
      <c r="G257" s="1"/>
      <c r="H257">
        <v>2022</v>
      </c>
      <c r="I257" t="s">
        <v>2838</v>
      </c>
      <c r="J257" t="s">
        <v>2830</v>
      </c>
      <c r="K257">
        <v>497</v>
      </c>
      <c r="L257">
        <v>509</v>
      </c>
      <c r="M257" t="s">
        <v>4319</v>
      </c>
      <c r="N257" t="s">
        <v>4697</v>
      </c>
      <c r="O257" t="s">
        <v>2830</v>
      </c>
      <c r="P257" t="s">
        <v>5087</v>
      </c>
      <c r="R257" t="s">
        <v>5313</v>
      </c>
      <c r="S257" t="s">
        <v>5708</v>
      </c>
      <c r="AB257" s="1"/>
      <c r="AE257" t="s">
        <v>5904</v>
      </c>
      <c r="AF257" t="s">
        <v>5984</v>
      </c>
      <c r="AG257" t="s">
        <v>5988</v>
      </c>
      <c r="AK257" t="s">
        <v>7685</v>
      </c>
      <c r="AM257" s="17" t="s">
        <v>7687</v>
      </c>
      <c r="AN257">
        <f>IEEE45637[[#This Row],[End Page]]-IEEE45637[[#This Row],[Start Page]]</f>
        <v>12</v>
      </c>
      <c r="AP257" s="17"/>
    </row>
    <row r="258" spans="1:42" x14ac:dyDescent="0.3">
      <c r="A258" s="3">
        <v>325</v>
      </c>
      <c r="B258" s="14" t="s">
        <v>3157</v>
      </c>
      <c r="C258" t="s">
        <v>3206</v>
      </c>
      <c r="D258" t="s">
        <v>3549</v>
      </c>
      <c r="F258" t="s">
        <v>3890</v>
      </c>
      <c r="G258" s="1"/>
      <c r="H258">
        <v>2022</v>
      </c>
      <c r="I258" t="s">
        <v>4140</v>
      </c>
      <c r="J258" t="s">
        <v>2891</v>
      </c>
      <c r="K258">
        <v>1765</v>
      </c>
      <c r="L258">
        <v>1783</v>
      </c>
      <c r="M258" t="s">
        <v>4320</v>
      </c>
      <c r="N258" t="s">
        <v>4698</v>
      </c>
      <c r="O258" t="s">
        <v>2830</v>
      </c>
      <c r="P258" t="s">
        <v>5088</v>
      </c>
      <c r="R258" t="s">
        <v>5314</v>
      </c>
      <c r="S258" t="s">
        <v>5709</v>
      </c>
      <c r="AB258" s="1"/>
      <c r="AE258" t="s">
        <v>5914</v>
      </c>
      <c r="AF258" t="s">
        <v>5981</v>
      </c>
      <c r="AG258" t="s">
        <v>5988</v>
      </c>
      <c r="AH258" t="s">
        <v>7686</v>
      </c>
      <c r="AK258" t="s">
        <v>7685</v>
      </c>
      <c r="AM258" t="s">
        <v>7688</v>
      </c>
      <c r="AN258">
        <f>IEEE45637[[#This Row],[End Page]]-IEEE45637[[#This Row],[Start Page]]</f>
        <v>18</v>
      </c>
      <c r="AP258" s="17"/>
    </row>
    <row r="259" spans="1:42" x14ac:dyDescent="0.3">
      <c r="A259" s="4">
        <v>326</v>
      </c>
      <c r="B259" s="5" t="s">
        <v>3157</v>
      </c>
      <c r="C259" t="s">
        <v>3207</v>
      </c>
      <c r="D259" t="s">
        <v>3550</v>
      </c>
      <c r="F259" t="s">
        <v>3891</v>
      </c>
      <c r="G259" s="1"/>
      <c r="H259">
        <v>2022</v>
      </c>
      <c r="I259" t="s">
        <v>4120</v>
      </c>
      <c r="J259" t="s">
        <v>2891</v>
      </c>
      <c r="M259" t="s">
        <v>4321</v>
      </c>
      <c r="N259" t="s">
        <v>4699</v>
      </c>
      <c r="O259" t="s">
        <v>2830</v>
      </c>
      <c r="P259" t="s">
        <v>5089</v>
      </c>
      <c r="R259" t="s">
        <v>5315</v>
      </c>
      <c r="S259" t="s">
        <v>5710</v>
      </c>
      <c r="AB259" s="1"/>
      <c r="AE259" t="s">
        <v>5894</v>
      </c>
      <c r="AF259" t="s">
        <v>5981</v>
      </c>
      <c r="AG259" t="s">
        <v>5988</v>
      </c>
      <c r="AK259" t="s">
        <v>7685</v>
      </c>
      <c r="AM259" s="17" t="s">
        <v>7687</v>
      </c>
      <c r="AN259" s="17">
        <f>IEEE45637[[#This Row],[End Page]]-IEEE45637[[#This Row],[Start Page]]</f>
        <v>0</v>
      </c>
      <c r="AP259" s="17"/>
    </row>
    <row r="260" spans="1:42" x14ac:dyDescent="0.3">
      <c r="A260" s="3">
        <v>327</v>
      </c>
      <c r="B260" s="14" t="s">
        <v>3157</v>
      </c>
      <c r="C260" t="s">
        <v>3208</v>
      </c>
      <c r="D260" t="s">
        <v>3518</v>
      </c>
      <c r="F260" t="s">
        <v>3892</v>
      </c>
      <c r="G260" s="1"/>
      <c r="H260">
        <v>2022</v>
      </c>
      <c r="I260" t="s">
        <v>4141</v>
      </c>
      <c r="J260" t="s">
        <v>2830</v>
      </c>
      <c r="M260" t="s">
        <v>4322</v>
      </c>
      <c r="N260" t="s">
        <v>4700</v>
      </c>
      <c r="O260" t="s">
        <v>4839</v>
      </c>
      <c r="P260" t="s">
        <v>2830</v>
      </c>
      <c r="R260" t="s">
        <v>5316</v>
      </c>
      <c r="S260" t="s">
        <v>2830</v>
      </c>
      <c r="AB260" s="1"/>
      <c r="AE260" t="s">
        <v>5904</v>
      </c>
      <c r="AF260" t="s">
        <v>5983</v>
      </c>
      <c r="AG260" t="s">
        <v>5988</v>
      </c>
      <c r="AK260" t="s">
        <v>7685</v>
      </c>
      <c r="AM260" s="17" t="s">
        <v>7687</v>
      </c>
      <c r="AN260" s="17">
        <f>IEEE45637[[#This Row],[End Page]]-IEEE45637[[#This Row],[Start Page]]</f>
        <v>0</v>
      </c>
      <c r="AP260" s="17"/>
    </row>
    <row r="261" spans="1:42" x14ac:dyDescent="0.3">
      <c r="A261" s="4">
        <v>328</v>
      </c>
      <c r="B261" s="5" t="s">
        <v>3157</v>
      </c>
      <c r="C261" t="s">
        <v>3209</v>
      </c>
      <c r="D261" t="s">
        <v>3551</v>
      </c>
      <c r="F261" t="s">
        <v>3893</v>
      </c>
      <c r="G261" s="1"/>
      <c r="H261">
        <v>2021</v>
      </c>
      <c r="I261" t="s">
        <v>2868</v>
      </c>
      <c r="J261" t="s">
        <v>2891</v>
      </c>
      <c r="M261" t="s">
        <v>4323</v>
      </c>
      <c r="N261" t="s">
        <v>4701</v>
      </c>
      <c r="O261" t="s">
        <v>2830</v>
      </c>
      <c r="P261" t="s">
        <v>5090</v>
      </c>
      <c r="R261" t="s">
        <v>5317</v>
      </c>
      <c r="S261" t="s">
        <v>5711</v>
      </c>
      <c r="AB261" s="1"/>
      <c r="AE261" t="s">
        <v>5915</v>
      </c>
      <c r="AF261" t="s">
        <v>5981</v>
      </c>
      <c r="AG261" t="s">
        <v>5988</v>
      </c>
      <c r="AH261" t="s">
        <v>7686</v>
      </c>
      <c r="AK261" t="s">
        <v>7685</v>
      </c>
      <c r="AM261" t="s">
        <v>7688</v>
      </c>
      <c r="AN261">
        <f>IEEE45637[[#This Row],[End Page]]-IEEE45637[[#This Row],[Start Page]]</f>
        <v>0</v>
      </c>
      <c r="AP261" s="17"/>
    </row>
    <row r="262" spans="1:42" ht="13.8" customHeight="1" x14ac:dyDescent="0.3">
      <c r="A262" s="3">
        <v>329</v>
      </c>
      <c r="B262" s="14" t="s">
        <v>3157</v>
      </c>
      <c r="C262" t="s">
        <v>3210</v>
      </c>
      <c r="D262" t="s">
        <v>3552</v>
      </c>
      <c r="F262" t="s">
        <v>3846</v>
      </c>
      <c r="G262" s="1"/>
      <c r="H262">
        <v>2021</v>
      </c>
      <c r="I262" t="s">
        <v>2830</v>
      </c>
      <c r="J262" t="s">
        <v>2830</v>
      </c>
      <c r="K262">
        <v>203</v>
      </c>
      <c r="L262">
        <v>206</v>
      </c>
      <c r="M262" t="s">
        <v>4324</v>
      </c>
      <c r="N262" t="s">
        <v>2830</v>
      </c>
      <c r="O262" t="s">
        <v>4840</v>
      </c>
      <c r="P262" t="s">
        <v>5091</v>
      </c>
      <c r="R262" t="s">
        <v>5318</v>
      </c>
      <c r="S262" t="s">
        <v>5712</v>
      </c>
      <c r="AB262" s="1"/>
      <c r="AE262" t="s">
        <v>3155</v>
      </c>
      <c r="AF262" t="s">
        <v>5982</v>
      </c>
      <c r="AG262" t="s">
        <v>5988</v>
      </c>
      <c r="AK262" t="s">
        <v>7685</v>
      </c>
      <c r="AM262" t="s">
        <v>7688</v>
      </c>
      <c r="AN262">
        <f>IEEE45637[[#This Row],[End Page]]-IEEE45637[[#This Row],[Start Page]]</f>
        <v>3</v>
      </c>
      <c r="AO262" s="17" t="s">
        <v>7686</v>
      </c>
      <c r="AP262" s="17"/>
    </row>
    <row r="263" spans="1:42" x14ac:dyDescent="0.3">
      <c r="A263" s="4">
        <v>330</v>
      </c>
      <c r="B263" s="5" t="s">
        <v>3157</v>
      </c>
      <c r="C263" t="s">
        <v>3211</v>
      </c>
      <c r="D263" t="s">
        <v>3553</v>
      </c>
      <c r="F263" t="s">
        <v>3845</v>
      </c>
      <c r="G263" s="1"/>
      <c r="H263">
        <v>2021</v>
      </c>
      <c r="I263" t="s">
        <v>4142</v>
      </c>
      <c r="J263" t="s">
        <v>2830</v>
      </c>
      <c r="M263" t="s">
        <v>4325</v>
      </c>
      <c r="N263" t="s">
        <v>4659</v>
      </c>
      <c r="O263" t="s">
        <v>2830</v>
      </c>
      <c r="P263" t="s">
        <v>5092</v>
      </c>
      <c r="R263" t="s">
        <v>5319</v>
      </c>
      <c r="S263" t="s">
        <v>5713</v>
      </c>
      <c r="AB263" s="1"/>
      <c r="AE263" t="s">
        <v>5899</v>
      </c>
      <c r="AF263" t="s">
        <v>5981</v>
      </c>
      <c r="AG263" t="s">
        <v>5988</v>
      </c>
      <c r="AH263" t="s">
        <v>7686</v>
      </c>
      <c r="AK263" t="s">
        <v>7685</v>
      </c>
      <c r="AM263" t="s">
        <v>7688</v>
      </c>
      <c r="AN263">
        <f>IEEE45637[[#This Row],[End Page]]-IEEE45637[[#This Row],[Start Page]]</f>
        <v>0</v>
      </c>
      <c r="AP263" s="17"/>
    </row>
    <row r="264" spans="1:42" x14ac:dyDescent="0.3">
      <c r="A264" s="3">
        <v>331</v>
      </c>
      <c r="B264" s="14" t="s">
        <v>3157</v>
      </c>
      <c r="C264" t="s">
        <v>3212</v>
      </c>
      <c r="D264" t="s">
        <v>3554</v>
      </c>
      <c r="F264" t="s">
        <v>3894</v>
      </c>
      <c r="G264" s="1"/>
      <c r="H264">
        <v>2021</v>
      </c>
      <c r="I264" t="s">
        <v>2830</v>
      </c>
      <c r="J264" t="s">
        <v>2830</v>
      </c>
      <c r="K264">
        <v>4373</v>
      </c>
      <c r="L264">
        <v>4382</v>
      </c>
      <c r="M264" t="s">
        <v>4326</v>
      </c>
      <c r="N264" t="s">
        <v>2830</v>
      </c>
      <c r="O264" t="s">
        <v>4841</v>
      </c>
      <c r="P264" t="s">
        <v>5093</v>
      </c>
      <c r="R264" t="s">
        <v>5320</v>
      </c>
      <c r="S264" t="s">
        <v>5714</v>
      </c>
      <c r="AB264" s="1"/>
      <c r="AE264" t="s">
        <v>3155</v>
      </c>
      <c r="AF264" t="s">
        <v>5982</v>
      </c>
      <c r="AG264" t="s">
        <v>5988</v>
      </c>
      <c r="AH264" s="20" t="s">
        <v>7687</v>
      </c>
      <c r="AI264" s="20" t="s">
        <v>7687</v>
      </c>
      <c r="AK264" t="s">
        <v>7685</v>
      </c>
      <c r="AM264" t="s">
        <v>7688</v>
      </c>
      <c r="AN264">
        <f>IEEE45637[[#This Row],[End Page]]-IEEE45637[[#This Row],[Start Page]]</f>
        <v>9</v>
      </c>
      <c r="AP264" s="20"/>
    </row>
    <row r="265" spans="1:42" x14ac:dyDescent="0.3">
      <c r="A265" s="4">
        <v>332</v>
      </c>
      <c r="B265" s="5" t="s">
        <v>3157</v>
      </c>
      <c r="C265" t="s">
        <v>3213</v>
      </c>
      <c r="D265" t="s">
        <v>3555</v>
      </c>
      <c r="F265" t="s">
        <v>3895</v>
      </c>
      <c r="G265" s="1"/>
      <c r="H265">
        <v>2021</v>
      </c>
      <c r="I265" t="s">
        <v>4143</v>
      </c>
      <c r="J265" t="s">
        <v>2830</v>
      </c>
      <c r="M265" t="s">
        <v>4327</v>
      </c>
      <c r="N265" t="s">
        <v>4702</v>
      </c>
      <c r="O265" t="s">
        <v>2830</v>
      </c>
      <c r="P265" t="s">
        <v>5094</v>
      </c>
      <c r="R265" t="s">
        <v>5321</v>
      </c>
      <c r="S265" t="s">
        <v>5715</v>
      </c>
      <c r="AB265" s="1"/>
      <c r="AE265" t="s">
        <v>5899</v>
      </c>
      <c r="AF265" t="s">
        <v>5981</v>
      </c>
      <c r="AG265" t="s">
        <v>5988</v>
      </c>
      <c r="AH265" t="s">
        <v>7686</v>
      </c>
      <c r="AK265" t="s">
        <v>7685</v>
      </c>
      <c r="AM265" t="s">
        <v>7688</v>
      </c>
      <c r="AN265">
        <f>IEEE45637[[#This Row],[End Page]]-IEEE45637[[#This Row],[Start Page]]</f>
        <v>0</v>
      </c>
      <c r="AP265" s="17"/>
    </row>
    <row r="266" spans="1:42" x14ac:dyDescent="0.3">
      <c r="A266" s="4">
        <v>334</v>
      </c>
      <c r="B266" s="6" t="s">
        <v>3157</v>
      </c>
      <c r="C266" t="s">
        <v>3215</v>
      </c>
      <c r="D266" t="s">
        <v>3557</v>
      </c>
      <c r="F266" t="s">
        <v>3897</v>
      </c>
      <c r="G266" s="1"/>
      <c r="H266">
        <v>2021</v>
      </c>
      <c r="I266" t="s">
        <v>4145</v>
      </c>
      <c r="J266" t="s">
        <v>2830</v>
      </c>
      <c r="M266" t="s">
        <v>4329</v>
      </c>
      <c r="N266" t="s">
        <v>4703</v>
      </c>
      <c r="O266" t="s">
        <v>2830</v>
      </c>
      <c r="P266" t="s">
        <v>5095</v>
      </c>
      <c r="R266" t="s">
        <v>5323</v>
      </c>
      <c r="S266" t="s">
        <v>5717</v>
      </c>
      <c r="AB266" s="1"/>
      <c r="AE266" t="s">
        <v>5899</v>
      </c>
      <c r="AF266" t="s">
        <v>5981</v>
      </c>
      <c r="AG266" t="s">
        <v>5988</v>
      </c>
      <c r="AH266" t="s">
        <v>7686</v>
      </c>
      <c r="AK266" t="s">
        <v>7685</v>
      </c>
      <c r="AM266" t="s">
        <v>7688</v>
      </c>
      <c r="AN266">
        <f>IEEE45637[[#This Row],[End Page]]-IEEE45637[[#This Row],[Start Page]]</f>
        <v>0</v>
      </c>
      <c r="AP266" s="17"/>
    </row>
    <row r="267" spans="1:42" x14ac:dyDescent="0.3">
      <c r="A267" s="3">
        <v>335</v>
      </c>
      <c r="B267" s="3" t="s">
        <v>3157</v>
      </c>
      <c r="C267" t="s">
        <v>3216</v>
      </c>
      <c r="D267" t="s">
        <v>3558</v>
      </c>
      <c r="F267" t="s">
        <v>3898</v>
      </c>
      <c r="G267" s="1"/>
      <c r="H267">
        <v>2021</v>
      </c>
      <c r="I267" t="s">
        <v>2913</v>
      </c>
      <c r="J267" t="s">
        <v>2841</v>
      </c>
      <c r="K267">
        <v>326</v>
      </c>
      <c r="L267">
        <v>341</v>
      </c>
      <c r="M267" t="s">
        <v>4330</v>
      </c>
      <c r="N267" t="s">
        <v>4704</v>
      </c>
      <c r="O267" t="s">
        <v>2830</v>
      </c>
      <c r="P267" t="s">
        <v>5096</v>
      </c>
      <c r="R267" t="s">
        <v>5324</v>
      </c>
      <c r="S267" t="s">
        <v>5718</v>
      </c>
      <c r="AB267" s="1"/>
      <c r="AE267" t="s">
        <v>5916</v>
      </c>
      <c r="AF267" t="s">
        <v>5981</v>
      </c>
      <c r="AG267" t="s">
        <v>5988</v>
      </c>
      <c r="AH267" t="s">
        <v>7686</v>
      </c>
      <c r="AK267" t="s">
        <v>7685</v>
      </c>
      <c r="AM267" t="s">
        <v>7688</v>
      </c>
      <c r="AN267">
        <f>IEEE45637[[#This Row],[End Page]]-IEEE45637[[#This Row],[Start Page]]</f>
        <v>15</v>
      </c>
      <c r="AP267" s="17"/>
    </row>
    <row r="268" spans="1:42" x14ac:dyDescent="0.3">
      <c r="A268" s="4">
        <v>336</v>
      </c>
      <c r="B268" s="6" t="s">
        <v>3157</v>
      </c>
      <c r="C268" t="s">
        <v>3217</v>
      </c>
      <c r="D268" t="s">
        <v>3559</v>
      </c>
      <c r="F268" t="s">
        <v>3899</v>
      </c>
      <c r="G268" s="1"/>
      <c r="H268">
        <v>2021</v>
      </c>
      <c r="I268" t="s">
        <v>2830</v>
      </c>
      <c r="J268" t="s">
        <v>2830</v>
      </c>
      <c r="M268" t="s">
        <v>4331</v>
      </c>
      <c r="N268" t="s">
        <v>4705</v>
      </c>
      <c r="O268" t="s">
        <v>2830</v>
      </c>
      <c r="P268" t="s">
        <v>2830</v>
      </c>
      <c r="R268" t="s">
        <v>5325</v>
      </c>
      <c r="S268" t="s">
        <v>2830</v>
      </c>
      <c r="AB268" s="1"/>
      <c r="AE268" t="s">
        <v>5917</v>
      </c>
      <c r="AF268" t="s">
        <v>5982</v>
      </c>
      <c r="AG268" t="s">
        <v>5988</v>
      </c>
      <c r="AH268" t="s">
        <v>7686</v>
      </c>
      <c r="AK268" t="s">
        <v>7685</v>
      </c>
      <c r="AM268" t="s">
        <v>7688</v>
      </c>
      <c r="AN268">
        <f>IEEE45637[[#This Row],[End Page]]-IEEE45637[[#This Row],[Start Page]]</f>
        <v>0</v>
      </c>
      <c r="AP268" s="17"/>
    </row>
    <row r="269" spans="1:42" x14ac:dyDescent="0.3">
      <c r="A269" s="3">
        <v>337</v>
      </c>
      <c r="B269" s="3" t="s">
        <v>3157</v>
      </c>
      <c r="C269" t="s">
        <v>3218</v>
      </c>
      <c r="D269" t="s">
        <v>3560</v>
      </c>
      <c r="F269" t="s">
        <v>3900</v>
      </c>
      <c r="G269" s="1"/>
      <c r="H269">
        <v>2021</v>
      </c>
      <c r="I269" t="s">
        <v>2857</v>
      </c>
      <c r="J269" t="s">
        <v>2887</v>
      </c>
      <c r="M269" t="s">
        <v>4332</v>
      </c>
      <c r="N269" t="s">
        <v>4706</v>
      </c>
      <c r="O269" t="s">
        <v>2830</v>
      </c>
      <c r="P269" t="s">
        <v>5097</v>
      </c>
      <c r="R269" t="s">
        <v>5326</v>
      </c>
      <c r="S269" t="s">
        <v>5719</v>
      </c>
      <c r="AB269" s="1"/>
      <c r="AE269" t="s">
        <v>5918</v>
      </c>
      <c r="AF269" t="s">
        <v>5981</v>
      </c>
      <c r="AG269" t="s">
        <v>5988</v>
      </c>
      <c r="AH269" t="s">
        <v>7686</v>
      </c>
      <c r="AK269" t="s">
        <v>7685</v>
      </c>
      <c r="AM269" t="s">
        <v>7688</v>
      </c>
      <c r="AN269">
        <f>IEEE45637[[#This Row],[End Page]]-IEEE45637[[#This Row],[Start Page]]</f>
        <v>0</v>
      </c>
      <c r="AP269" s="17"/>
    </row>
    <row r="270" spans="1:42" x14ac:dyDescent="0.3">
      <c r="A270" s="4">
        <v>338</v>
      </c>
      <c r="B270" s="6" t="s">
        <v>3157</v>
      </c>
      <c r="C270" t="s">
        <v>3219</v>
      </c>
      <c r="D270" t="s">
        <v>3561</v>
      </c>
      <c r="F270" t="s">
        <v>109</v>
      </c>
      <c r="G270" s="1"/>
      <c r="H270">
        <v>2021</v>
      </c>
      <c r="I270" t="s">
        <v>4146</v>
      </c>
      <c r="J270" t="s">
        <v>2887</v>
      </c>
      <c r="K270">
        <v>4837</v>
      </c>
      <c r="L270">
        <v>4847</v>
      </c>
      <c r="M270" t="s">
        <v>4333</v>
      </c>
      <c r="N270" t="s">
        <v>4707</v>
      </c>
      <c r="O270" t="s">
        <v>2830</v>
      </c>
      <c r="P270" t="s">
        <v>5098</v>
      </c>
      <c r="R270" t="s">
        <v>5327</v>
      </c>
      <c r="S270" t="s">
        <v>5720</v>
      </c>
      <c r="AB270" s="1"/>
      <c r="AE270" t="s">
        <v>5908</v>
      </c>
      <c r="AF270" t="s">
        <v>5981</v>
      </c>
      <c r="AG270" t="s">
        <v>5988</v>
      </c>
      <c r="AH270" t="s">
        <v>7686</v>
      </c>
      <c r="AK270" t="s">
        <v>7685</v>
      </c>
      <c r="AM270" t="s">
        <v>7688</v>
      </c>
      <c r="AN270">
        <f>IEEE45637[[#This Row],[End Page]]-IEEE45637[[#This Row],[Start Page]]</f>
        <v>10</v>
      </c>
      <c r="AP270" s="17"/>
    </row>
    <row r="271" spans="1:42" x14ac:dyDescent="0.3">
      <c r="A271" s="3">
        <v>339</v>
      </c>
      <c r="B271" s="3" t="s">
        <v>3157</v>
      </c>
      <c r="C271" t="s">
        <v>3220</v>
      </c>
      <c r="D271" t="s">
        <v>3562</v>
      </c>
      <c r="F271" t="s">
        <v>3846</v>
      </c>
      <c r="G271" s="1"/>
      <c r="H271">
        <v>2021</v>
      </c>
      <c r="I271" t="s">
        <v>2830</v>
      </c>
      <c r="J271" t="s">
        <v>2830</v>
      </c>
      <c r="K271">
        <v>1</v>
      </c>
      <c r="L271">
        <v>7</v>
      </c>
      <c r="M271" t="s">
        <v>4334</v>
      </c>
      <c r="N271" t="s">
        <v>2830</v>
      </c>
      <c r="O271" t="s">
        <v>4843</v>
      </c>
      <c r="P271" t="s">
        <v>5099</v>
      </c>
      <c r="R271" t="s">
        <v>5328</v>
      </c>
      <c r="S271" t="s">
        <v>5721</v>
      </c>
      <c r="AB271" s="1"/>
      <c r="AE271" t="s">
        <v>3155</v>
      </c>
      <c r="AF271" t="s">
        <v>5982</v>
      </c>
      <c r="AG271" t="s">
        <v>5988</v>
      </c>
      <c r="AH271" t="s">
        <v>7686</v>
      </c>
      <c r="AK271" t="s">
        <v>7685</v>
      </c>
      <c r="AM271" t="s">
        <v>7688</v>
      </c>
      <c r="AN271">
        <f>IEEE45637[[#This Row],[End Page]]-IEEE45637[[#This Row],[Start Page]]</f>
        <v>6</v>
      </c>
      <c r="AP271" s="17"/>
    </row>
    <row r="272" spans="1:42" x14ac:dyDescent="0.3">
      <c r="A272" s="4">
        <v>340</v>
      </c>
      <c r="B272" s="6" t="s">
        <v>3157</v>
      </c>
      <c r="C272" t="s">
        <v>3221</v>
      </c>
      <c r="D272" t="s">
        <v>3563</v>
      </c>
      <c r="F272" t="s">
        <v>3901</v>
      </c>
      <c r="G272" s="1"/>
      <c r="H272">
        <v>2021</v>
      </c>
      <c r="I272" t="s">
        <v>2894</v>
      </c>
      <c r="J272" t="s">
        <v>2841</v>
      </c>
      <c r="K272">
        <v>81</v>
      </c>
      <c r="L272">
        <v>87</v>
      </c>
      <c r="M272" t="s">
        <v>4335</v>
      </c>
      <c r="N272" t="s">
        <v>4708</v>
      </c>
      <c r="O272" t="s">
        <v>2830</v>
      </c>
      <c r="P272" t="s">
        <v>5100</v>
      </c>
      <c r="R272" t="s">
        <v>5329</v>
      </c>
      <c r="S272" t="s">
        <v>5722</v>
      </c>
      <c r="AB272" s="1"/>
      <c r="AE272" t="s">
        <v>5919</v>
      </c>
      <c r="AF272" t="s">
        <v>5982</v>
      </c>
      <c r="AG272" t="s">
        <v>5988</v>
      </c>
      <c r="AH272" t="s">
        <v>7686</v>
      </c>
      <c r="AK272" t="s">
        <v>7685</v>
      </c>
      <c r="AM272" t="s">
        <v>7688</v>
      </c>
      <c r="AN272">
        <f>IEEE45637[[#This Row],[End Page]]-IEEE45637[[#This Row],[Start Page]]</f>
        <v>6</v>
      </c>
      <c r="AP272" s="17"/>
    </row>
    <row r="273" spans="1:42" x14ac:dyDescent="0.3">
      <c r="A273" s="4">
        <v>342</v>
      </c>
      <c r="B273" s="5" t="s">
        <v>3157</v>
      </c>
      <c r="C273" t="s">
        <v>3222</v>
      </c>
      <c r="D273" t="s">
        <v>3565</v>
      </c>
      <c r="F273" t="s">
        <v>3903</v>
      </c>
      <c r="G273" s="1"/>
      <c r="H273">
        <v>2021</v>
      </c>
      <c r="I273" t="s">
        <v>2830</v>
      </c>
      <c r="J273" t="s">
        <v>2830</v>
      </c>
      <c r="K273">
        <v>91</v>
      </c>
      <c r="L273">
        <v>96</v>
      </c>
      <c r="M273" t="s">
        <v>4337</v>
      </c>
      <c r="N273" t="s">
        <v>2830</v>
      </c>
      <c r="O273" t="s">
        <v>4845</v>
      </c>
      <c r="P273" t="s">
        <v>5101</v>
      </c>
      <c r="R273" t="s">
        <v>5331</v>
      </c>
      <c r="S273" t="s">
        <v>5724</v>
      </c>
      <c r="AB273" s="1"/>
      <c r="AE273" t="s">
        <v>5898</v>
      </c>
      <c r="AF273" t="s">
        <v>5982</v>
      </c>
      <c r="AG273" t="s">
        <v>5988</v>
      </c>
      <c r="AH273" t="s">
        <v>7686</v>
      </c>
      <c r="AK273" t="s">
        <v>7685</v>
      </c>
      <c r="AM273" t="s">
        <v>7688</v>
      </c>
      <c r="AN273">
        <f>IEEE45637[[#This Row],[End Page]]-IEEE45637[[#This Row],[Start Page]]</f>
        <v>5</v>
      </c>
      <c r="AP273" s="17"/>
    </row>
    <row r="274" spans="1:42" x14ac:dyDescent="0.3">
      <c r="A274" s="3">
        <v>345</v>
      </c>
      <c r="B274" s="14" t="s">
        <v>3157</v>
      </c>
      <c r="C274" t="s">
        <v>3223</v>
      </c>
      <c r="D274" t="s">
        <v>3518</v>
      </c>
      <c r="F274" t="s">
        <v>3906</v>
      </c>
      <c r="G274" s="1"/>
      <c r="H274">
        <v>2021</v>
      </c>
      <c r="I274" t="s">
        <v>4147</v>
      </c>
      <c r="J274" t="s">
        <v>2891</v>
      </c>
      <c r="M274" t="s">
        <v>4340</v>
      </c>
      <c r="N274" t="s">
        <v>4709</v>
      </c>
      <c r="O274" t="s">
        <v>2830</v>
      </c>
      <c r="P274" t="s">
        <v>2830</v>
      </c>
      <c r="R274" t="s">
        <v>5334</v>
      </c>
      <c r="S274" t="s">
        <v>2830</v>
      </c>
      <c r="AB274" s="1"/>
      <c r="AE274" t="s">
        <v>5920</v>
      </c>
      <c r="AF274" t="s">
        <v>5983</v>
      </c>
      <c r="AG274" t="s">
        <v>5988</v>
      </c>
      <c r="AK274" t="s">
        <v>7685</v>
      </c>
      <c r="AM274" s="17" t="s">
        <v>7687</v>
      </c>
      <c r="AN274" s="17">
        <f>IEEE45637[[#This Row],[End Page]]-IEEE45637[[#This Row],[Start Page]]</f>
        <v>0</v>
      </c>
      <c r="AP274" s="17"/>
    </row>
    <row r="275" spans="1:42" x14ac:dyDescent="0.3">
      <c r="A275" s="4">
        <v>346</v>
      </c>
      <c r="B275" s="5" t="s">
        <v>3157</v>
      </c>
      <c r="C275" t="s">
        <v>3224</v>
      </c>
      <c r="D275" t="s">
        <v>3568</v>
      </c>
      <c r="F275" t="s">
        <v>3906</v>
      </c>
      <c r="G275" s="1"/>
      <c r="H275">
        <v>2021</v>
      </c>
      <c r="I275" t="s">
        <v>4148</v>
      </c>
      <c r="J275" t="s">
        <v>2891</v>
      </c>
      <c r="M275" t="s">
        <v>4341</v>
      </c>
      <c r="N275" t="s">
        <v>4709</v>
      </c>
      <c r="O275" t="s">
        <v>2830</v>
      </c>
      <c r="P275" t="s">
        <v>5102</v>
      </c>
      <c r="R275" t="s">
        <v>5335</v>
      </c>
      <c r="S275" t="s">
        <v>2830</v>
      </c>
      <c r="AB275" s="1"/>
      <c r="AE275" t="s">
        <v>5920</v>
      </c>
      <c r="AF275" t="s">
        <v>5982</v>
      </c>
      <c r="AG275" t="s">
        <v>5988</v>
      </c>
      <c r="AH275" t="s">
        <v>7686</v>
      </c>
      <c r="AK275" t="s">
        <v>7685</v>
      </c>
      <c r="AM275" t="s">
        <v>7688</v>
      </c>
      <c r="AN275">
        <f>IEEE45637[[#This Row],[End Page]]-IEEE45637[[#This Row],[Start Page]]</f>
        <v>0</v>
      </c>
      <c r="AP275" s="17"/>
    </row>
    <row r="276" spans="1:42" x14ac:dyDescent="0.3">
      <c r="A276" s="3">
        <v>347</v>
      </c>
      <c r="B276" s="14" t="s">
        <v>3157</v>
      </c>
      <c r="C276" t="s">
        <v>3225</v>
      </c>
      <c r="D276" t="s">
        <v>3569</v>
      </c>
      <c r="F276" t="s">
        <v>3857</v>
      </c>
      <c r="G276" s="1"/>
      <c r="H276">
        <v>2021</v>
      </c>
      <c r="I276" t="s">
        <v>4149</v>
      </c>
      <c r="J276" t="s">
        <v>2833</v>
      </c>
      <c r="K276">
        <v>1</v>
      </c>
      <c r="L276">
        <v>17</v>
      </c>
      <c r="M276" t="s">
        <v>4342</v>
      </c>
      <c r="N276" t="s">
        <v>4670</v>
      </c>
      <c r="O276" t="s">
        <v>2830</v>
      </c>
      <c r="P276" t="s">
        <v>5103</v>
      </c>
      <c r="R276" t="s">
        <v>5336</v>
      </c>
      <c r="S276" t="s">
        <v>5727</v>
      </c>
      <c r="AB276" s="1"/>
      <c r="AE276" t="s">
        <v>5918</v>
      </c>
      <c r="AF276" t="s">
        <v>5981</v>
      </c>
      <c r="AG276" t="s">
        <v>5988</v>
      </c>
      <c r="AH276" t="s">
        <v>7686</v>
      </c>
      <c r="AK276" t="s">
        <v>7685</v>
      </c>
      <c r="AM276" t="s">
        <v>7688</v>
      </c>
      <c r="AN276">
        <f>IEEE45637[[#This Row],[End Page]]-IEEE45637[[#This Row],[Start Page]]</f>
        <v>16</v>
      </c>
      <c r="AP276" s="17"/>
    </row>
    <row r="277" spans="1:42" x14ac:dyDescent="0.3">
      <c r="A277" s="4">
        <v>348</v>
      </c>
      <c r="B277" s="5" t="s">
        <v>3157</v>
      </c>
      <c r="C277" t="s">
        <v>3226</v>
      </c>
      <c r="D277" t="s">
        <v>3570</v>
      </c>
      <c r="F277" t="s">
        <v>3907</v>
      </c>
      <c r="G277" s="1"/>
      <c r="H277">
        <v>2021</v>
      </c>
      <c r="I277" t="s">
        <v>4150</v>
      </c>
      <c r="J277" t="s">
        <v>2891</v>
      </c>
      <c r="K277">
        <v>45</v>
      </c>
      <c r="L277">
        <v>56</v>
      </c>
      <c r="M277" t="s">
        <v>4343</v>
      </c>
      <c r="N277" t="s">
        <v>4710</v>
      </c>
      <c r="O277" t="s">
        <v>2830</v>
      </c>
      <c r="P277" t="s">
        <v>5104</v>
      </c>
      <c r="R277" t="s">
        <v>5337</v>
      </c>
      <c r="S277" t="s">
        <v>5728</v>
      </c>
      <c r="AB277" s="1"/>
      <c r="AE277" t="s">
        <v>5921</v>
      </c>
      <c r="AF277" t="s">
        <v>5985</v>
      </c>
      <c r="AG277" t="s">
        <v>5988</v>
      </c>
      <c r="AK277" t="s">
        <v>7685</v>
      </c>
      <c r="AM277" s="17" t="s">
        <v>7687</v>
      </c>
      <c r="AN277" s="17">
        <f>IEEE45637[[#This Row],[End Page]]-IEEE45637[[#This Row],[Start Page]]</f>
        <v>11</v>
      </c>
      <c r="AP277" s="17"/>
    </row>
    <row r="278" spans="1:42" x14ac:dyDescent="0.3">
      <c r="A278" s="3">
        <v>349</v>
      </c>
      <c r="B278" s="14" t="s">
        <v>3157</v>
      </c>
      <c r="C278" t="s">
        <v>3227</v>
      </c>
      <c r="D278" t="s">
        <v>3571</v>
      </c>
      <c r="F278" t="s">
        <v>3908</v>
      </c>
      <c r="G278" s="1"/>
      <c r="H278">
        <v>2021</v>
      </c>
      <c r="I278" t="s">
        <v>4151</v>
      </c>
      <c r="J278" t="s">
        <v>2830</v>
      </c>
      <c r="M278" t="s">
        <v>4344</v>
      </c>
      <c r="N278" t="s">
        <v>4711</v>
      </c>
      <c r="O278" t="s">
        <v>2830</v>
      </c>
      <c r="P278" t="s">
        <v>5105</v>
      </c>
      <c r="R278" t="s">
        <v>5338</v>
      </c>
      <c r="S278" t="s">
        <v>5729</v>
      </c>
      <c r="AB278" s="1"/>
      <c r="AE278" t="s">
        <v>5899</v>
      </c>
      <c r="AF278" t="s">
        <v>5981</v>
      </c>
      <c r="AG278" t="s">
        <v>5988</v>
      </c>
      <c r="AH278" t="s">
        <v>7686</v>
      </c>
      <c r="AK278" t="s">
        <v>7685</v>
      </c>
      <c r="AM278" t="s">
        <v>7688</v>
      </c>
      <c r="AN278">
        <f>IEEE45637[[#This Row],[End Page]]-IEEE45637[[#This Row],[Start Page]]</f>
        <v>0</v>
      </c>
      <c r="AP278" s="17"/>
    </row>
    <row r="279" spans="1:42" x14ac:dyDescent="0.3">
      <c r="A279" s="4">
        <v>352</v>
      </c>
      <c r="B279" s="5" t="s">
        <v>3157</v>
      </c>
      <c r="C279" t="s">
        <v>3228</v>
      </c>
      <c r="D279" t="s">
        <v>3574</v>
      </c>
      <c r="F279" t="s">
        <v>3911</v>
      </c>
      <c r="G279" s="1"/>
      <c r="H279">
        <v>2021</v>
      </c>
      <c r="I279" t="s">
        <v>2830</v>
      </c>
      <c r="J279" t="s">
        <v>2830</v>
      </c>
      <c r="M279" t="s">
        <v>4347</v>
      </c>
      <c r="N279" t="s">
        <v>2830</v>
      </c>
      <c r="O279" t="s">
        <v>4850</v>
      </c>
      <c r="P279" t="s">
        <v>5106</v>
      </c>
      <c r="R279" t="s">
        <v>5341</v>
      </c>
      <c r="S279" t="s">
        <v>2830</v>
      </c>
      <c r="AB279" s="1"/>
      <c r="AE279" t="s">
        <v>5912</v>
      </c>
      <c r="AF279" t="s">
        <v>5982</v>
      </c>
      <c r="AG279" t="s">
        <v>5988</v>
      </c>
      <c r="AH279" t="s">
        <v>7686</v>
      </c>
      <c r="AK279" t="s">
        <v>7685</v>
      </c>
      <c r="AM279" t="s">
        <v>7688</v>
      </c>
      <c r="AN279">
        <f>IEEE45637[[#This Row],[End Page]]-IEEE45637[[#This Row],[Start Page]]</f>
        <v>0</v>
      </c>
      <c r="AP279" s="17"/>
    </row>
    <row r="280" spans="1:42" x14ac:dyDescent="0.3">
      <c r="A280" s="4">
        <v>354</v>
      </c>
      <c r="B280" s="6" t="s">
        <v>3157</v>
      </c>
      <c r="C280" t="s">
        <v>3229</v>
      </c>
      <c r="D280" t="s">
        <v>3576</v>
      </c>
      <c r="F280" t="s">
        <v>3913</v>
      </c>
      <c r="G280" s="1"/>
      <c r="H280">
        <v>2021</v>
      </c>
      <c r="I280" t="s">
        <v>2830</v>
      </c>
      <c r="J280" t="s">
        <v>2830</v>
      </c>
      <c r="K280">
        <v>1611</v>
      </c>
      <c r="L280">
        <v>1622</v>
      </c>
      <c r="M280" t="s">
        <v>4349</v>
      </c>
      <c r="N280" t="s">
        <v>4712</v>
      </c>
      <c r="O280" t="s">
        <v>4852</v>
      </c>
      <c r="P280" t="s">
        <v>2830</v>
      </c>
      <c r="R280" t="s">
        <v>5343</v>
      </c>
      <c r="S280" t="s">
        <v>5733</v>
      </c>
      <c r="AB280" s="1"/>
      <c r="AE280" t="s">
        <v>5922</v>
      </c>
      <c r="AF280" t="s">
        <v>5982</v>
      </c>
      <c r="AG280" t="s">
        <v>5988</v>
      </c>
      <c r="AH280" t="s">
        <v>7686</v>
      </c>
      <c r="AK280" t="s">
        <v>7685</v>
      </c>
      <c r="AM280" t="s">
        <v>7688</v>
      </c>
      <c r="AN280">
        <f>IEEE45637[[#This Row],[End Page]]-IEEE45637[[#This Row],[Start Page]]</f>
        <v>11</v>
      </c>
      <c r="AP280" s="17"/>
    </row>
    <row r="281" spans="1:42" x14ac:dyDescent="0.3">
      <c r="A281" s="3">
        <v>355</v>
      </c>
      <c r="B281" s="3" t="s">
        <v>3157</v>
      </c>
      <c r="C281" t="s">
        <v>3230</v>
      </c>
      <c r="D281" t="s">
        <v>3518</v>
      </c>
      <c r="F281" t="s">
        <v>3230</v>
      </c>
      <c r="G281" s="1"/>
      <c r="H281">
        <v>2021</v>
      </c>
      <c r="I281" t="s">
        <v>2830</v>
      </c>
      <c r="J281" t="s">
        <v>2830</v>
      </c>
      <c r="M281" t="s">
        <v>4350</v>
      </c>
      <c r="N281" t="s">
        <v>2830</v>
      </c>
      <c r="O281" t="s">
        <v>4853</v>
      </c>
      <c r="P281" t="s">
        <v>2830</v>
      </c>
      <c r="R281" t="s">
        <v>5344</v>
      </c>
      <c r="S281" t="s">
        <v>2830</v>
      </c>
      <c r="AB281" s="1"/>
      <c r="AE281" t="s">
        <v>5897</v>
      </c>
      <c r="AF281" t="s">
        <v>5983</v>
      </c>
      <c r="AG281" t="s">
        <v>5988</v>
      </c>
      <c r="AK281" t="s">
        <v>7685</v>
      </c>
      <c r="AM281" s="17" t="s">
        <v>7687</v>
      </c>
      <c r="AN281" s="17">
        <f>IEEE45637[[#This Row],[End Page]]-IEEE45637[[#This Row],[Start Page]]</f>
        <v>0</v>
      </c>
      <c r="AP281" s="17"/>
    </row>
    <row r="282" spans="1:42" x14ac:dyDescent="0.3">
      <c r="A282" s="3">
        <v>357</v>
      </c>
      <c r="B282" s="14" t="s">
        <v>3157</v>
      </c>
      <c r="C282" t="s">
        <v>3231</v>
      </c>
      <c r="D282" t="s">
        <v>3518</v>
      </c>
      <c r="F282" t="s">
        <v>3231</v>
      </c>
      <c r="G282" s="1"/>
      <c r="H282">
        <v>2021</v>
      </c>
      <c r="I282" t="s">
        <v>2830</v>
      </c>
      <c r="J282" t="s">
        <v>2830</v>
      </c>
      <c r="M282" t="s">
        <v>4352</v>
      </c>
      <c r="N282" t="s">
        <v>2830</v>
      </c>
      <c r="O282" t="s">
        <v>4855</v>
      </c>
      <c r="P282" t="s">
        <v>2830</v>
      </c>
      <c r="R282" t="s">
        <v>5346</v>
      </c>
      <c r="S282" t="s">
        <v>2830</v>
      </c>
      <c r="AB282" s="1"/>
      <c r="AE282" t="s">
        <v>5897</v>
      </c>
      <c r="AF282" t="s">
        <v>5983</v>
      </c>
      <c r="AG282" t="s">
        <v>5988</v>
      </c>
      <c r="AK282" t="s">
        <v>7685</v>
      </c>
      <c r="AM282" s="17" t="s">
        <v>7687</v>
      </c>
      <c r="AN282" s="17">
        <f>IEEE45637[[#This Row],[End Page]]-IEEE45637[[#This Row],[Start Page]]</f>
        <v>0</v>
      </c>
      <c r="AP282" s="17"/>
    </row>
    <row r="283" spans="1:42" x14ac:dyDescent="0.3">
      <c r="A283" s="3">
        <v>361</v>
      </c>
      <c r="B283" s="3" t="s">
        <v>3157</v>
      </c>
      <c r="C283" t="s">
        <v>3233</v>
      </c>
      <c r="D283" t="s">
        <v>3581</v>
      </c>
      <c r="F283" t="s">
        <v>3918</v>
      </c>
      <c r="G283" s="1"/>
      <c r="H283">
        <v>2021</v>
      </c>
      <c r="I283" t="s">
        <v>2830</v>
      </c>
      <c r="J283" t="s">
        <v>2830</v>
      </c>
      <c r="K283">
        <v>181</v>
      </c>
      <c r="L283">
        <v>210</v>
      </c>
      <c r="M283" t="s">
        <v>4356</v>
      </c>
      <c r="N283" t="s">
        <v>2830</v>
      </c>
      <c r="O283" t="s">
        <v>4859</v>
      </c>
      <c r="P283" t="s">
        <v>5107</v>
      </c>
      <c r="R283" t="s">
        <v>5350</v>
      </c>
      <c r="S283" t="s">
        <v>5738</v>
      </c>
      <c r="AB283" s="1"/>
      <c r="AE283" t="s">
        <v>5923</v>
      </c>
      <c r="AF283" t="s">
        <v>5984</v>
      </c>
      <c r="AG283" t="s">
        <v>5988</v>
      </c>
      <c r="AJ283" s="17" t="s">
        <v>7686</v>
      </c>
      <c r="AK283" t="s">
        <v>7685</v>
      </c>
      <c r="AM283" t="s">
        <v>7688</v>
      </c>
      <c r="AN283">
        <f>IEEE45637[[#This Row],[End Page]]-IEEE45637[[#This Row],[Start Page]]</f>
        <v>29</v>
      </c>
      <c r="AP283" s="17"/>
    </row>
    <row r="284" spans="1:42" x14ac:dyDescent="0.3">
      <c r="A284" s="4">
        <v>362</v>
      </c>
      <c r="B284" s="6" t="s">
        <v>3157</v>
      </c>
      <c r="C284" t="s">
        <v>3234</v>
      </c>
      <c r="D284" t="s">
        <v>3518</v>
      </c>
      <c r="F284" t="s">
        <v>3864</v>
      </c>
      <c r="G284" s="1"/>
      <c r="H284">
        <v>2021</v>
      </c>
      <c r="I284" t="s">
        <v>4152</v>
      </c>
      <c r="J284" t="s">
        <v>2830</v>
      </c>
      <c r="M284" t="s">
        <v>4357</v>
      </c>
      <c r="N284" t="s">
        <v>4677</v>
      </c>
      <c r="O284" t="s">
        <v>4860</v>
      </c>
      <c r="P284" t="s">
        <v>2830</v>
      </c>
      <c r="R284" t="s">
        <v>5351</v>
      </c>
      <c r="S284" t="s">
        <v>2830</v>
      </c>
      <c r="AB284" s="1"/>
      <c r="AE284" t="s">
        <v>5904</v>
      </c>
      <c r="AF284" t="s">
        <v>5983</v>
      </c>
      <c r="AG284" t="s">
        <v>5988</v>
      </c>
      <c r="AK284" t="s">
        <v>7685</v>
      </c>
      <c r="AM284" s="17" t="s">
        <v>7687</v>
      </c>
      <c r="AN284" s="17">
        <f>IEEE45637[[#This Row],[End Page]]-IEEE45637[[#This Row],[Start Page]]</f>
        <v>0</v>
      </c>
      <c r="AP284" s="17"/>
    </row>
    <row r="285" spans="1:42" x14ac:dyDescent="0.3">
      <c r="A285" s="3">
        <v>363</v>
      </c>
      <c r="B285" s="3" t="s">
        <v>3157</v>
      </c>
      <c r="C285" t="s">
        <v>3235</v>
      </c>
      <c r="D285" t="s">
        <v>3582</v>
      </c>
      <c r="F285" t="s">
        <v>3919</v>
      </c>
      <c r="G285" s="1"/>
      <c r="H285">
        <v>2021</v>
      </c>
      <c r="I285" t="s">
        <v>2869</v>
      </c>
      <c r="J285" t="s">
        <v>2830</v>
      </c>
      <c r="K285">
        <v>1</v>
      </c>
      <c r="L285">
        <v>6</v>
      </c>
      <c r="M285" t="s">
        <v>4358</v>
      </c>
      <c r="N285" t="s">
        <v>2830</v>
      </c>
      <c r="O285" t="s">
        <v>4861</v>
      </c>
      <c r="P285" t="s">
        <v>2830</v>
      </c>
      <c r="R285" t="s">
        <v>5352</v>
      </c>
      <c r="S285" t="s">
        <v>5739</v>
      </c>
      <c r="AB285" s="1"/>
      <c r="AE285" t="s">
        <v>5924</v>
      </c>
      <c r="AF285" t="s">
        <v>5982</v>
      </c>
      <c r="AG285" t="s">
        <v>5988</v>
      </c>
      <c r="AH285" t="s">
        <v>7686</v>
      </c>
      <c r="AK285" t="s">
        <v>7685</v>
      </c>
      <c r="AM285" t="s">
        <v>7688</v>
      </c>
      <c r="AN285">
        <f>IEEE45637[[#This Row],[End Page]]-IEEE45637[[#This Row],[Start Page]]</f>
        <v>5</v>
      </c>
      <c r="AP285" s="17"/>
    </row>
    <row r="286" spans="1:42" x14ac:dyDescent="0.3">
      <c r="A286" s="4">
        <v>364</v>
      </c>
      <c r="B286" s="6" t="s">
        <v>3157</v>
      </c>
      <c r="C286" t="s">
        <v>3236</v>
      </c>
      <c r="D286" t="s">
        <v>3583</v>
      </c>
      <c r="F286" t="s">
        <v>3920</v>
      </c>
      <c r="G286" s="1"/>
      <c r="H286">
        <v>2021</v>
      </c>
      <c r="I286" t="s">
        <v>2830</v>
      </c>
      <c r="J286" t="s">
        <v>2830</v>
      </c>
      <c r="K286">
        <v>274</v>
      </c>
      <c r="M286" t="s">
        <v>4359</v>
      </c>
      <c r="N286" t="s">
        <v>2830</v>
      </c>
      <c r="O286" t="s">
        <v>4862</v>
      </c>
      <c r="P286" t="s">
        <v>5108</v>
      </c>
      <c r="R286" t="s">
        <v>5353</v>
      </c>
      <c r="S286" t="s">
        <v>5740</v>
      </c>
      <c r="AB286" s="1"/>
      <c r="AE286" t="s">
        <v>5925</v>
      </c>
      <c r="AF286" t="s">
        <v>5982</v>
      </c>
      <c r="AG286" t="s">
        <v>5988</v>
      </c>
      <c r="AK286" t="s">
        <v>7685</v>
      </c>
      <c r="AL286" s="17" t="s">
        <v>7686</v>
      </c>
      <c r="AM286" t="s">
        <v>7688</v>
      </c>
      <c r="AN286">
        <f>IEEE45637[[#This Row],[End Page]]-IEEE45637[[#This Row],[Start Page]]</f>
        <v>-274</v>
      </c>
      <c r="AP286" s="17"/>
    </row>
    <row r="287" spans="1:42" x14ac:dyDescent="0.3">
      <c r="A287" s="3">
        <v>365</v>
      </c>
      <c r="B287" s="3" t="s">
        <v>3157</v>
      </c>
      <c r="C287" t="s">
        <v>3237</v>
      </c>
      <c r="D287" t="s">
        <v>3584</v>
      </c>
      <c r="F287" t="s">
        <v>3870</v>
      </c>
      <c r="G287" s="1"/>
      <c r="H287">
        <v>2021</v>
      </c>
      <c r="I287" t="s">
        <v>4153</v>
      </c>
      <c r="J287" t="s">
        <v>2830</v>
      </c>
      <c r="M287" t="s">
        <v>4360</v>
      </c>
      <c r="N287" t="s">
        <v>4685</v>
      </c>
      <c r="O287" t="s">
        <v>4863</v>
      </c>
      <c r="P287" t="s">
        <v>5109</v>
      </c>
      <c r="R287" t="s">
        <v>5354</v>
      </c>
      <c r="S287" t="s">
        <v>2830</v>
      </c>
      <c r="AB287" s="1"/>
      <c r="AE287" t="s">
        <v>5903</v>
      </c>
      <c r="AF287" t="s">
        <v>5982</v>
      </c>
      <c r="AG287" t="s">
        <v>5988</v>
      </c>
      <c r="AH287" t="s">
        <v>7686</v>
      </c>
      <c r="AK287" t="s">
        <v>7685</v>
      </c>
      <c r="AM287" t="s">
        <v>7688</v>
      </c>
      <c r="AN287">
        <f>IEEE45637[[#This Row],[End Page]]-IEEE45637[[#This Row],[Start Page]]</f>
        <v>0</v>
      </c>
      <c r="AP287" s="17"/>
    </row>
    <row r="288" spans="1:42" x14ac:dyDescent="0.3">
      <c r="A288" s="4">
        <v>366</v>
      </c>
      <c r="B288" s="6" t="s">
        <v>3157</v>
      </c>
      <c r="C288" t="s">
        <v>3238</v>
      </c>
      <c r="D288" t="s">
        <v>3518</v>
      </c>
      <c r="F288" t="s">
        <v>3864</v>
      </c>
      <c r="G288" s="1"/>
      <c r="H288">
        <v>2021</v>
      </c>
      <c r="I288" t="s">
        <v>4154</v>
      </c>
      <c r="J288" t="s">
        <v>2830</v>
      </c>
      <c r="M288" t="s">
        <v>4361</v>
      </c>
      <c r="N288" t="s">
        <v>4677</v>
      </c>
      <c r="O288" t="s">
        <v>4864</v>
      </c>
      <c r="P288" t="s">
        <v>2830</v>
      </c>
      <c r="R288" t="s">
        <v>5355</v>
      </c>
      <c r="S288" t="s">
        <v>2830</v>
      </c>
      <c r="AB288" s="1"/>
      <c r="AE288" t="s">
        <v>5904</v>
      </c>
      <c r="AF288" t="s">
        <v>5983</v>
      </c>
      <c r="AG288" t="s">
        <v>5988</v>
      </c>
      <c r="AK288" t="s">
        <v>7685</v>
      </c>
      <c r="AM288" s="17" t="s">
        <v>7687</v>
      </c>
      <c r="AN288" s="17">
        <f>IEEE45637[[#This Row],[End Page]]-IEEE45637[[#This Row],[Start Page]]</f>
        <v>0</v>
      </c>
      <c r="AP288" s="17"/>
    </row>
    <row r="289" spans="1:42" x14ac:dyDescent="0.3">
      <c r="A289" s="4">
        <v>368</v>
      </c>
      <c r="B289" s="5" t="s">
        <v>3157</v>
      </c>
      <c r="C289" t="s">
        <v>3239</v>
      </c>
      <c r="D289" t="s">
        <v>3585</v>
      </c>
      <c r="F289" t="s">
        <v>3864</v>
      </c>
      <c r="G289" s="1"/>
      <c r="H289">
        <v>2021</v>
      </c>
      <c r="I289" t="s">
        <v>4155</v>
      </c>
      <c r="J289" t="s">
        <v>2830</v>
      </c>
      <c r="K289">
        <v>335</v>
      </c>
      <c r="L289">
        <v>347</v>
      </c>
      <c r="M289" t="s">
        <v>4362</v>
      </c>
      <c r="N289" t="s">
        <v>4677</v>
      </c>
      <c r="O289" t="s">
        <v>4865</v>
      </c>
      <c r="P289" t="s">
        <v>5110</v>
      </c>
      <c r="R289" t="s">
        <v>5357</v>
      </c>
      <c r="S289" t="s">
        <v>5741</v>
      </c>
      <c r="AB289" s="1"/>
      <c r="AE289" t="s">
        <v>5904</v>
      </c>
      <c r="AF289" t="s">
        <v>5982</v>
      </c>
      <c r="AG289" t="s">
        <v>5988</v>
      </c>
      <c r="AH289" s="20" t="s">
        <v>7687</v>
      </c>
      <c r="AI289" s="20" t="s">
        <v>7687</v>
      </c>
      <c r="AK289" t="s">
        <v>7685</v>
      </c>
      <c r="AM289" t="s">
        <v>7688</v>
      </c>
      <c r="AN289">
        <f>IEEE45637[[#This Row],[End Page]]-IEEE45637[[#This Row],[Start Page]]</f>
        <v>12</v>
      </c>
      <c r="AP289" s="20"/>
    </row>
    <row r="290" spans="1:42" x14ac:dyDescent="0.3">
      <c r="A290" s="4">
        <v>370</v>
      </c>
      <c r="B290" s="6" t="s">
        <v>3157</v>
      </c>
      <c r="C290" t="s">
        <v>3240</v>
      </c>
      <c r="D290" t="s">
        <v>3587</v>
      </c>
      <c r="F290" t="s">
        <v>3864</v>
      </c>
      <c r="G290" s="1"/>
      <c r="H290">
        <v>2021</v>
      </c>
      <c r="I290" t="s">
        <v>4156</v>
      </c>
      <c r="J290" t="s">
        <v>2830</v>
      </c>
      <c r="K290">
        <v>150</v>
      </c>
      <c r="L290">
        <v>161</v>
      </c>
      <c r="M290" t="s">
        <v>4364</v>
      </c>
      <c r="N290" t="s">
        <v>4677</v>
      </c>
      <c r="O290" t="s">
        <v>4866</v>
      </c>
      <c r="P290" t="s">
        <v>5111</v>
      </c>
      <c r="R290" t="s">
        <v>5359</v>
      </c>
      <c r="S290" t="s">
        <v>5743</v>
      </c>
      <c r="AB290" s="1"/>
      <c r="AE290" t="s">
        <v>5904</v>
      </c>
      <c r="AF290" t="s">
        <v>5982</v>
      </c>
      <c r="AG290" t="s">
        <v>5988</v>
      </c>
      <c r="AH290" s="20" t="s">
        <v>7687</v>
      </c>
      <c r="AI290" s="20" t="s">
        <v>7687</v>
      </c>
      <c r="AK290" t="s">
        <v>7685</v>
      </c>
      <c r="AM290" t="s">
        <v>7688</v>
      </c>
      <c r="AN290">
        <f>IEEE45637[[#This Row],[End Page]]-IEEE45637[[#This Row],[Start Page]]</f>
        <v>11</v>
      </c>
      <c r="AP290" s="20"/>
    </row>
    <row r="291" spans="1:42" x14ac:dyDescent="0.3">
      <c r="A291" s="3">
        <v>371</v>
      </c>
      <c r="B291" s="3" t="s">
        <v>3157</v>
      </c>
      <c r="C291" t="s">
        <v>3241</v>
      </c>
      <c r="D291" t="s">
        <v>3588</v>
      </c>
      <c r="F291" t="s">
        <v>3921</v>
      </c>
      <c r="G291" s="1"/>
      <c r="H291">
        <v>2021</v>
      </c>
      <c r="I291" t="s">
        <v>4157</v>
      </c>
      <c r="J291" t="s">
        <v>2830</v>
      </c>
      <c r="K291">
        <v>623</v>
      </c>
      <c r="L291">
        <v>629</v>
      </c>
      <c r="M291" t="s">
        <v>4365</v>
      </c>
      <c r="N291" t="s">
        <v>4713</v>
      </c>
      <c r="O291" t="s">
        <v>4867</v>
      </c>
      <c r="P291" t="s">
        <v>5112</v>
      </c>
      <c r="R291" t="s">
        <v>5360</v>
      </c>
      <c r="S291" t="s">
        <v>5744</v>
      </c>
      <c r="AB291" s="1"/>
      <c r="AE291" t="s">
        <v>5904</v>
      </c>
      <c r="AF291" t="s">
        <v>5982</v>
      </c>
      <c r="AG291" t="s">
        <v>5988</v>
      </c>
      <c r="AH291" s="20" t="s">
        <v>7687</v>
      </c>
      <c r="AI291" s="20" t="s">
        <v>7687</v>
      </c>
      <c r="AK291" t="s">
        <v>7685</v>
      </c>
      <c r="AM291" t="s">
        <v>7688</v>
      </c>
      <c r="AN291">
        <f>IEEE45637[[#This Row],[End Page]]-IEEE45637[[#This Row],[Start Page]]</f>
        <v>6</v>
      </c>
      <c r="AP291" s="20"/>
    </row>
    <row r="292" spans="1:42" x14ac:dyDescent="0.3">
      <c r="A292" s="4">
        <v>372</v>
      </c>
      <c r="B292" s="6" t="s">
        <v>3157</v>
      </c>
      <c r="C292" t="s">
        <v>3242</v>
      </c>
      <c r="D292" t="s">
        <v>3589</v>
      </c>
      <c r="F292" t="s">
        <v>3922</v>
      </c>
      <c r="G292" s="1"/>
      <c r="H292">
        <v>2021</v>
      </c>
      <c r="I292" t="s">
        <v>4158</v>
      </c>
      <c r="J292" t="s">
        <v>2869</v>
      </c>
      <c r="K292">
        <v>500</v>
      </c>
      <c r="L292">
        <v>511</v>
      </c>
      <c r="M292" t="s">
        <v>4366</v>
      </c>
      <c r="N292" t="s">
        <v>4714</v>
      </c>
      <c r="O292" t="s">
        <v>2830</v>
      </c>
      <c r="P292" t="s">
        <v>5113</v>
      </c>
      <c r="R292" t="s">
        <v>5361</v>
      </c>
      <c r="S292" t="s">
        <v>5745</v>
      </c>
      <c r="AB292" s="1"/>
      <c r="AE292" t="s">
        <v>5926</v>
      </c>
      <c r="AF292" t="s">
        <v>5981</v>
      </c>
      <c r="AG292" t="s">
        <v>5988</v>
      </c>
      <c r="AH292" t="s">
        <v>7686</v>
      </c>
      <c r="AK292" t="s">
        <v>7685</v>
      </c>
      <c r="AM292" t="s">
        <v>7688</v>
      </c>
      <c r="AN292">
        <f>IEEE45637[[#This Row],[End Page]]-IEEE45637[[#This Row],[Start Page]]</f>
        <v>11</v>
      </c>
      <c r="AP292" s="17"/>
    </row>
    <row r="293" spans="1:42" x14ac:dyDescent="0.3">
      <c r="A293" s="3">
        <v>373</v>
      </c>
      <c r="B293" s="3" t="s">
        <v>3157</v>
      </c>
      <c r="C293" t="s">
        <v>3243</v>
      </c>
      <c r="D293" t="s">
        <v>3590</v>
      </c>
      <c r="F293" t="s">
        <v>3886</v>
      </c>
      <c r="G293" s="1"/>
      <c r="H293">
        <v>2021</v>
      </c>
      <c r="I293" t="s">
        <v>4159</v>
      </c>
      <c r="J293" t="s">
        <v>2830</v>
      </c>
      <c r="K293">
        <v>492</v>
      </c>
      <c r="L293">
        <v>501</v>
      </c>
      <c r="M293" t="s">
        <v>4367</v>
      </c>
      <c r="N293" t="s">
        <v>4695</v>
      </c>
      <c r="O293" t="s">
        <v>2830</v>
      </c>
      <c r="P293" t="s">
        <v>5114</v>
      </c>
      <c r="R293" t="s">
        <v>5362</v>
      </c>
      <c r="S293" t="s">
        <v>5746</v>
      </c>
      <c r="AB293" s="1"/>
      <c r="AE293" t="s">
        <v>5899</v>
      </c>
      <c r="AF293" t="s">
        <v>5982</v>
      </c>
      <c r="AG293" t="s">
        <v>5988</v>
      </c>
      <c r="AH293" s="20" t="s">
        <v>7687</v>
      </c>
      <c r="AI293" s="20" t="s">
        <v>7687</v>
      </c>
      <c r="AK293" t="s">
        <v>7685</v>
      </c>
      <c r="AM293" t="s">
        <v>7688</v>
      </c>
      <c r="AN293">
        <f>IEEE45637[[#This Row],[End Page]]-IEEE45637[[#This Row],[Start Page]]</f>
        <v>9</v>
      </c>
      <c r="AP293" s="20"/>
    </row>
    <row r="294" spans="1:42" x14ac:dyDescent="0.3">
      <c r="A294" s="4">
        <v>374</v>
      </c>
      <c r="B294" s="6" t="s">
        <v>3157</v>
      </c>
      <c r="C294" t="s">
        <v>3244</v>
      </c>
      <c r="D294" t="s">
        <v>3518</v>
      </c>
      <c r="F294" t="s">
        <v>3923</v>
      </c>
      <c r="G294" s="1"/>
      <c r="H294">
        <v>2021</v>
      </c>
      <c r="I294" t="s">
        <v>4160</v>
      </c>
      <c r="J294" t="s">
        <v>2830</v>
      </c>
      <c r="M294" t="s">
        <v>4368</v>
      </c>
      <c r="N294" t="s">
        <v>4715</v>
      </c>
      <c r="O294" t="s">
        <v>4868</v>
      </c>
      <c r="P294" t="s">
        <v>2830</v>
      </c>
      <c r="R294" t="s">
        <v>5363</v>
      </c>
      <c r="S294" t="s">
        <v>2830</v>
      </c>
      <c r="AB294" s="1"/>
      <c r="AE294" t="s">
        <v>5894</v>
      </c>
      <c r="AF294" t="s">
        <v>5983</v>
      </c>
      <c r="AG294" t="s">
        <v>5988</v>
      </c>
      <c r="AH294" t="s">
        <v>7686</v>
      </c>
      <c r="AK294" t="s">
        <v>7685</v>
      </c>
      <c r="AM294" t="s">
        <v>7688</v>
      </c>
      <c r="AN294">
        <f>IEEE45637[[#This Row],[End Page]]-IEEE45637[[#This Row],[Start Page]]</f>
        <v>0</v>
      </c>
      <c r="AP294" s="17"/>
    </row>
    <row r="295" spans="1:42" x14ac:dyDescent="0.3">
      <c r="A295" s="3">
        <v>375</v>
      </c>
      <c r="B295" s="3" t="s">
        <v>3157</v>
      </c>
      <c r="C295" t="s">
        <v>3245</v>
      </c>
      <c r="D295" t="s">
        <v>3591</v>
      </c>
      <c r="F295" t="s">
        <v>3924</v>
      </c>
      <c r="G295" s="1"/>
      <c r="H295">
        <v>2020</v>
      </c>
      <c r="I295" t="s">
        <v>4146</v>
      </c>
      <c r="J295" t="s">
        <v>2891</v>
      </c>
      <c r="M295" t="s">
        <v>4369</v>
      </c>
      <c r="N295" t="s">
        <v>4716</v>
      </c>
      <c r="O295" t="s">
        <v>2830</v>
      </c>
      <c r="P295" t="s">
        <v>2830</v>
      </c>
      <c r="R295" t="s">
        <v>5364</v>
      </c>
      <c r="S295" t="s">
        <v>5747</v>
      </c>
      <c r="AB295" s="1"/>
      <c r="AE295" t="s">
        <v>5927</v>
      </c>
      <c r="AF295" t="s">
        <v>5981</v>
      </c>
      <c r="AG295" t="s">
        <v>5991</v>
      </c>
      <c r="AK295" s="17" t="s">
        <v>7686</v>
      </c>
      <c r="AM295" s="17" t="s">
        <v>7687</v>
      </c>
      <c r="AN295" s="17">
        <f>IEEE45637[[#This Row],[End Page]]-IEEE45637[[#This Row],[Start Page]]</f>
        <v>0</v>
      </c>
      <c r="AP295" s="17"/>
    </row>
    <row r="296" spans="1:42" x14ac:dyDescent="0.3">
      <c r="A296" s="4">
        <v>378</v>
      </c>
      <c r="B296" s="6" t="s">
        <v>3157</v>
      </c>
      <c r="C296" t="s">
        <v>3248</v>
      </c>
      <c r="D296" t="s">
        <v>3594</v>
      </c>
      <c r="F296" t="s">
        <v>3927</v>
      </c>
      <c r="G296" s="1"/>
      <c r="H296">
        <v>2020</v>
      </c>
      <c r="I296" t="s">
        <v>2876</v>
      </c>
      <c r="J296" t="s">
        <v>4227</v>
      </c>
      <c r="K296">
        <v>1</v>
      </c>
      <c r="L296">
        <v>15</v>
      </c>
      <c r="M296" t="s">
        <v>4372</v>
      </c>
      <c r="N296" t="s">
        <v>4717</v>
      </c>
      <c r="O296" t="s">
        <v>2830</v>
      </c>
      <c r="P296" t="s">
        <v>5115</v>
      </c>
      <c r="R296" t="s">
        <v>5367</v>
      </c>
      <c r="S296" t="s">
        <v>5750</v>
      </c>
      <c r="AB296" s="1"/>
      <c r="AE296" t="s">
        <v>5918</v>
      </c>
      <c r="AF296" t="s">
        <v>5981</v>
      </c>
      <c r="AG296" t="s">
        <v>5988</v>
      </c>
      <c r="AH296" s="20" t="s">
        <v>7687</v>
      </c>
      <c r="AI296" s="20" t="s">
        <v>7687</v>
      </c>
      <c r="AK296" t="s">
        <v>7685</v>
      </c>
      <c r="AM296" t="s">
        <v>7688</v>
      </c>
      <c r="AN296">
        <f>IEEE45637[[#This Row],[End Page]]-IEEE45637[[#This Row],[Start Page]]</f>
        <v>14</v>
      </c>
      <c r="AP296" s="20"/>
    </row>
    <row r="297" spans="1:42" x14ac:dyDescent="0.3">
      <c r="A297" s="3">
        <v>379</v>
      </c>
      <c r="B297" s="3" t="s">
        <v>3157</v>
      </c>
      <c r="C297" t="s">
        <v>3249</v>
      </c>
      <c r="D297" t="s">
        <v>3518</v>
      </c>
      <c r="F297" t="s">
        <v>3249</v>
      </c>
      <c r="G297" s="1"/>
      <c r="H297">
        <v>2020</v>
      </c>
      <c r="I297" t="s">
        <v>2830</v>
      </c>
      <c r="J297" t="s">
        <v>2830</v>
      </c>
      <c r="M297" t="s">
        <v>4373</v>
      </c>
      <c r="N297" t="s">
        <v>2830</v>
      </c>
      <c r="O297" t="s">
        <v>4871</v>
      </c>
      <c r="P297" t="s">
        <v>2830</v>
      </c>
      <c r="R297" t="s">
        <v>5368</v>
      </c>
      <c r="S297" t="s">
        <v>2830</v>
      </c>
      <c r="AB297" s="1"/>
      <c r="AE297" t="s">
        <v>5897</v>
      </c>
      <c r="AF297" t="s">
        <v>5983</v>
      </c>
      <c r="AG297" t="s">
        <v>5988</v>
      </c>
      <c r="AK297" t="s">
        <v>7685</v>
      </c>
      <c r="AM297" s="17" t="s">
        <v>7687</v>
      </c>
      <c r="AN297" s="17">
        <f>IEEE45637[[#This Row],[End Page]]-IEEE45637[[#This Row],[Start Page]]</f>
        <v>0</v>
      </c>
      <c r="AP297" s="17"/>
    </row>
    <row r="298" spans="1:42" x14ac:dyDescent="0.3">
      <c r="A298" s="4">
        <v>380</v>
      </c>
      <c r="B298" s="6" t="s">
        <v>3157</v>
      </c>
      <c r="C298" t="s">
        <v>3250</v>
      </c>
      <c r="D298" t="s">
        <v>3518</v>
      </c>
      <c r="F298" t="s">
        <v>3250</v>
      </c>
      <c r="G298" s="1"/>
      <c r="H298">
        <v>2020</v>
      </c>
      <c r="I298" t="s">
        <v>2830</v>
      </c>
      <c r="J298" t="s">
        <v>2830</v>
      </c>
      <c r="M298" t="s">
        <v>4374</v>
      </c>
      <c r="N298" t="s">
        <v>2830</v>
      </c>
      <c r="O298" t="s">
        <v>4872</v>
      </c>
      <c r="P298" t="s">
        <v>2830</v>
      </c>
      <c r="R298" t="s">
        <v>5369</v>
      </c>
      <c r="S298" t="s">
        <v>2830</v>
      </c>
      <c r="AB298" s="1"/>
      <c r="AE298" t="s">
        <v>5897</v>
      </c>
      <c r="AF298" t="s">
        <v>5983</v>
      </c>
      <c r="AG298" t="s">
        <v>5988</v>
      </c>
      <c r="AK298" t="s">
        <v>7685</v>
      </c>
      <c r="AM298" s="17" t="s">
        <v>7687</v>
      </c>
      <c r="AN298" s="17">
        <f>IEEE45637[[#This Row],[End Page]]-IEEE45637[[#This Row],[Start Page]]</f>
        <v>0</v>
      </c>
      <c r="AP298" s="17"/>
    </row>
    <row r="299" spans="1:42" x14ac:dyDescent="0.3">
      <c r="A299" s="3">
        <v>381</v>
      </c>
      <c r="B299" s="3" t="s">
        <v>3157</v>
      </c>
      <c r="C299" t="s">
        <v>3251</v>
      </c>
      <c r="D299" t="s">
        <v>3595</v>
      </c>
      <c r="F299" t="s">
        <v>3928</v>
      </c>
      <c r="G299" s="1"/>
      <c r="H299">
        <v>2020</v>
      </c>
      <c r="I299" t="s">
        <v>2880</v>
      </c>
      <c r="J299" t="s">
        <v>2830</v>
      </c>
      <c r="M299" t="s">
        <v>4375</v>
      </c>
      <c r="N299" t="s">
        <v>4718</v>
      </c>
      <c r="O299" t="s">
        <v>2830</v>
      </c>
      <c r="P299" t="s">
        <v>5116</v>
      </c>
      <c r="R299" t="s">
        <v>5370</v>
      </c>
      <c r="S299" t="s">
        <v>2830</v>
      </c>
      <c r="AB299" s="1"/>
      <c r="AE299" t="s">
        <v>5899</v>
      </c>
      <c r="AF299" t="s">
        <v>5981</v>
      </c>
      <c r="AG299" t="s">
        <v>5988</v>
      </c>
      <c r="AH299" t="s">
        <v>7686</v>
      </c>
      <c r="AK299" t="s">
        <v>7685</v>
      </c>
      <c r="AM299" t="s">
        <v>7688</v>
      </c>
      <c r="AN299">
        <f>IEEE45637[[#This Row],[End Page]]-IEEE45637[[#This Row],[Start Page]]</f>
        <v>0</v>
      </c>
      <c r="AP299" s="17"/>
    </row>
    <row r="300" spans="1:42" x14ac:dyDescent="0.3">
      <c r="A300" s="4">
        <v>384</v>
      </c>
      <c r="B300" s="6" t="s">
        <v>3157</v>
      </c>
      <c r="C300" t="s">
        <v>3253</v>
      </c>
      <c r="D300" t="s">
        <v>3518</v>
      </c>
      <c r="F300" t="s">
        <v>3253</v>
      </c>
      <c r="G300" s="1"/>
      <c r="H300">
        <v>2020</v>
      </c>
      <c r="I300" t="s">
        <v>2830</v>
      </c>
      <c r="J300" t="s">
        <v>2830</v>
      </c>
      <c r="M300" t="s">
        <v>4378</v>
      </c>
      <c r="N300" t="s">
        <v>2830</v>
      </c>
      <c r="O300" t="s">
        <v>4875</v>
      </c>
      <c r="P300" t="s">
        <v>2830</v>
      </c>
      <c r="R300" t="s">
        <v>5373</v>
      </c>
      <c r="S300" t="s">
        <v>2830</v>
      </c>
      <c r="AB300" s="1"/>
      <c r="AE300" t="s">
        <v>5897</v>
      </c>
      <c r="AF300" t="s">
        <v>5983</v>
      </c>
      <c r="AG300" t="s">
        <v>5988</v>
      </c>
      <c r="AK300" t="s">
        <v>7685</v>
      </c>
      <c r="AM300" s="17" t="s">
        <v>7687</v>
      </c>
      <c r="AN300" s="17">
        <f>IEEE45637[[#This Row],[End Page]]-IEEE45637[[#This Row],[Start Page]]</f>
        <v>0</v>
      </c>
      <c r="AP300" s="17"/>
    </row>
    <row r="301" spans="1:42" x14ac:dyDescent="0.3">
      <c r="A301" s="3">
        <v>385</v>
      </c>
      <c r="B301" s="3" t="s">
        <v>3157</v>
      </c>
      <c r="C301" t="s">
        <v>3254</v>
      </c>
      <c r="D301" t="s">
        <v>3598</v>
      </c>
      <c r="F301" t="s">
        <v>3931</v>
      </c>
      <c r="G301" s="1"/>
      <c r="H301">
        <v>2020</v>
      </c>
      <c r="I301" t="s">
        <v>4162</v>
      </c>
      <c r="J301" t="s">
        <v>2830</v>
      </c>
      <c r="K301">
        <v>425</v>
      </c>
      <c r="L301">
        <v>451</v>
      </c>
      <c r="M301" t="s">
        <v>4379</v>
      </c>
      <c r="N301" t="s">
        <v>4720</v>
      </c>
      <c r="O301" t="s">
        <v>2830</v>
      </c>
      <c r="P301" t="s">
        <v>5117</v>
      </c>
      <c r="R301" t="s">
        <v>5374</v>
      </c>
      <c r="S301" t="s">
        <v>5753</v>
      </c>
      <c r="AB301" s="1"/>
      <c r="AE301" t="s">
        <v>5928</v>
      </c>
      <c r="AF301" t="s">
        <v>5981</v>
      </c>
      <c r="AG301" t="s">
        <v>5988</v>
      </c>
      <c r="AH301" t="s">
        <v>7686</v>
      </c>
      <c r="AK301" t="s">
        <v>7685</v>
      </c>
      <c r="AM301" t="s">
        <v>7688</v>
      </c>
      <c r="AN301">
        <f>IEEE45637[[#This Row],[End Page]]-IEEE45637[[#This Row],[Start Page]]</f>
        <v>26</v>
      </c>
      <c r="AP301" s="17"/>
    </row>
    <row r="302" spans="1:42" x14ac:dyDescent="0.3">
      <c r="A302" s="4">
        <v>386</v>
      </c>
      <c r="B302" s="6" t="s">
        <v>3157</v>
      </c>
      <c r="C302" t="s">
        <v>3255</v>
      </c>
      <c r="D302" t="s">
        <v>3599</v>
      </c>
      <c r="F302" t="s">
        <v>3932</v>
      </c>
      <c r="G302" s="1"/>
      <c r="H302">
        <v>2020</v>
      </c>
      <c r="I302" t="s">
        <v>4163</v>
      </c>
      <c r="J302" t="s">
        <v>2830</v>
      </c>
      <c r="K302">
        <v>681</v>
      </c>
      <c r="L302">
        <v>697</v>
      </c>
      <c r="M302" t="s">
        <v>4380</v>
      </c>
      <c r="N302" t="s">
        <v>4721</v>
      </c>
      <c r="O302" t="s">
        <v>2830</v>
      </c>
      <c r="P302" t="s">
        <v>5118</v>
      </c>
      <c r="R302" t="s">
        <v>5375</v>
      </c>
      <c r="S302" t="s">
        <v>5754</v>
      </c>
      <c r="AB302" s="1"/>
      <c r="AE302" t="s">
        <v>5899</v>
      </c>
      <c r="AF302" t="s">
        <v>5981</v>
      </c>
      <c r="AG302" t="s">
        <v>5988</v>
      </c>
      <c r="AI302" t="s">
        <v>7686</v>
      </c>
      <c r="AK302" t="s">
        <v>7685</v>
      </c>
      <c r="AM302" t="s">
        <v>7688</v>
      </c>
      <c r="AN302">
        <f>IEEE45637[[#This Row],[End Page]]-IEEE45637[[#This Row],[Start Page]]</f>
        <v>16</v>
      </c>
      <c r="AP302" s="17"/>
    </row>
    <row r="303" spans="1:42" x14ac:dyDescent="0.3">
      <c r="A303" s="3">
        <v>387</v>
      </c>
      <c r="B303" s="3" t="s">
        <v>3157</v>
      </c>
      <c r="C303" t="s">
        <v>3256</v>
      </c>
      <c r="D303" t="s">
        <v>3600</v>
      </c>
      <c r="F303" t="s">
        <v>3846</v>
      </c>
      <c r="G303" s="1"/>
      <c r="H303">
        <v>2020</v>
      </c>
      <c r="I303" t="s">
        <v>2830</v>
      </c>
      <c r="J303" t="s">
        <v>2830</v>
      </c>
      <c r="K303">
        <v>122</v>
      </c>
      <c r="L303">
        <v>123</v>
      </c>
      <c r="M303" t="s">
        <v>4381</v>
      </c>
      <c r="N303" t="s">
        <v>2830</v>
      </c>
      <c r="O303" t="s">
        <v>4876</v>
      </c>
      <c r="P303" t="s">
        <v>5119</v>
      </c>
      <c r="R303" t="s">
        <v>5376</v>
      </c>
      <c r="S303" t="s">
        <v>2830</v>
      </c>
      <c r="AB303" s="1"/>
      <c r="AE303" t="s">
        <v>3155</v>
      </c>
      <c r="AF303" t="s">
        <v>5982</v>
      </c>
      <c r="AG303" t="s">
        <v>5988</v>
      </c>
      <c r="AK303" t="s">
        <v>7685</v>
      </c>
      <c r="AM303" t="s">
        <v>7688</v>
      </c>
      <c r="AN303">
        <f>IEEE45637[[#This Row],[End Page]]-IEEE45637[[#This Row],[Start Page]]</f>
        <v>1</v>
      </c>
      <c r="AO303" s="17" t="s">
        <v>7686</v>
      </c>
      <c r="AP303" s="17"/>
    </row>
    <row r="304" spans="1:42" x14ac:dyDescent="0.3">
      <c r="A304" s="4">
        <v>390</v>
      </c>
      <c r="B304" s="6" t="s">
        <v>3157</v>
      </c>
      <c r="C304" t="s">
        <v>3258</v>
      </c>
      <c r="D304" t="s">
        <v>3603</v>
      </c>
      <c r="F304" t="s">
        <v>3935</v>
      </c>
      <c r="G304" s="1"/>
      <c r="H304">
        <v>2020</v>
      </c>
      <c r="I304" t="s">
        <v>4165</v>
      </c>
      <c r="J304" t="s">
        <v>2830</v>
      </c>
      <c r="M304" t="s">
        <v>4384</v>
      </c>
      <c r="N304" t="s">
        <v>4723</v>
      </c>
      <c r="O304" t="s">
        <v>2830</v>
      </c>
      <c r="P304" t="s">
        <v>5120</v>
      </c>
      <c r="R304" t="s">
        <v>5379</v>
      </c>
      <c r="S304" t="s">
        <v>5757</v>
      </c>
      <c r="AB304" s="1"/>
      <c r="AE304" t="s">
        <v>5900</v>
      </c>
      <c r="AF304" t="s">
        <v>5981</v>
      </c>
      <c r="AG304" t="s">
        <v>5988</v>
      </c>
      <c r="AH304" t="s">
        <v>7686</v>
      </c>
      <c r="AK304" t="s">
        <v>7685</v>
      </c>
      <c r="AM304" t="s">
        <v>7688</v>
      </c>
      <c r="AN304">
        <f>IEEE45637[[#This Row],[End Page]]-IEEE45637[[#This Row],[Start Page]]</f>
        <v>0</v>
      </c>
      <c r="AP304" s="17"/>
    </row>
    <row r="305" spans="1:42" x14ac:dyDescent="0.3">
      <c r="A305" s="3">
        <v>391</v>
      </c>
      <c r="B305" s="3" t="s">
        <v>3157</v>
      </c>
      <c r="C305" t="s">
        <v>3259</v>
      </c>
      <c r="D305" t="s">
        <v>3604</v>
      </c>
      <c r="F305" t="s">
        <v>3936</v>
      </c>
      <c r="G305" s="1"/>
      <c r="H305">
        <v>2020</v>
      </c>
      <c r="I305" t="s">
        <v>2830</v>
      </c>
      <c r="J305" t="s">
        <v>2830</v>
      </c>
      <c r="K305">
        <v>722</v>
      </c>
      <c r="L305">
        <v>738</v>
      </c>
      <c r="M305" t="s">
        <v>4385</v>
      </c>
      <c r="N305" t="s">
        <v>2830</v>
      </c>
      <c r="O305" t="s">
        <v>4879</v>
      </c>
      <c r="P305" t="s">
        <v>5121</v>
      </c>
      <c r="R305" t="s">
        <v>5380</v>
      </c>
      <c r="S305" t="s">
        <v>2830</v>
      </c>
      <c r="AB305" s="1"/>
      <c r="AE305" t="s">
        <v>5929</v>
      </c>
      <c r="AF305" t="s">
        <v>5984</v>
      </c>
      <c r="AG305" t="s">
        <v>5988</v>
      </c>
      <c r="AJ305" s="17" t="s">
        <v>7686</v>
      </c>
      <c r="AK305" t="s">
        <v>7685</v>
      </c>
      <c r="AM305" t="s">
        <v>7688</v>
      </c>
      <c r="AN305">
        <f>IEEE45637[[#This Row],[End Page]]-IEEE45637[[#This Row],[Start Page]]</f>
        <v>16</v>
      </c>
      <c r="AP305" s="17"/>
    </row>
    <row r="306" spans="1:42" x14ac:dyDescent="0.3">
      <c r="A306" s="3">
        <v>395</v>
      </c>
      <c r="B306" s="14" t="s">
        <v>3157</v>
      </c>
      <c r="C306" t="s">
        <v>3261</v>
      </c>
      <c r="D306" t="s">
        <v>3608</v>
      </c>
      <c r="F306" t="s">
        <v>3846</v>
      </c>
      <c r="G306" s="1"/>
      <c r="H306">
        <v>2020</v>
      </c>
      <c r="I306" t="s">
        <v>2830</v>
      </c>
      <c r="J306" t="s">
        <v>2830</v>
      </c>
      <c r="K306">
        <v>224</v>
      </c>
      <c r="L306">
        <v>231</v>
      </c>
      <c r="M306" t="s">
        <v>4389</v>
      </c>
      <c r="N306" t="s">
        <v>2830</v>
      </c>
      <c r="O306" t="s">
        <v>4883</v>
      </c>
      <c r="P306" t="s">
        <v>5122</v>
      </c>
      <c r="R306" t="s">
        <v>5384</v>
      </c>
      <c r="S306" t="s">
        <v>2830</v>
      </c>
      <c r="AB306" s="1"/>
      <c r="AE306" t="s">
        <v>3155</v>
      </c>
      <c r="AF306" t="s">
        <v>5982</v>
      </c>
      <c r="AG306" t="s">
        <v>5988</v>
      </c>
      <c r="AH306" s="20" t="s">
        <v>7687</v>
      </c>
      <c r="AI306" s="20" t="s">
        <v>7687</v>
      </c>
      <c r="AK306" t="s">
        <v>7685</v>
      </c>
      <c r="AM306" t="s">
        <v>7688</v>
      </c>
      <c r="AN306">
        <f>IEEE45637[[#This Row],[End Page]]-IEEE45637[[#This Row],[Start Page]]</f>
        <v>7</v>
      </c>
      <c r="AP306" s="20"/>
    </row>
    <row r="307" spans="1:42" x14ac:dyDescent="0.3">
      <c r="A307" s="4">
        <v>396</v>
      </c>
      <c r="B307" s="5" t="s">
        <v>3157</v>
      </c>
      <c r="C307" t="s">
        <v>3262</v>
      </c>
      <c r="D307" t="s">
        <v>3609</v>
      </c>
      <c r="F307" t="s">
        <v>3940</v>
      </c>
      <c r="G307" s="1"/>
      <c r="H307">
        <v>2020</v>
      </c>
      <c r="I307" t="s">
        <v>2897</v>
      </c>
      <c r="J307" t="s">
        <v>2891</v>
      </c>
      <c r="K307">
        <v>25</v>
      </c>
      <c r="L307">
        <v>26</v>
      </c>
      <c r="M307" t="s">
        <v>4390</v>
      </c>
      <c r="N307" t="s">
        <v>4726</v>
      </c>
      <c r="O307" t="s">
        <v>2830</v>
      </c>
      <c r="P307" t="s">
        <v>5123</v>
      </c>
      <c r="R307" t="s">
        <v>5385</v>
      </c>
      <c r="S307" t="s">
        <v>5761</v>
      </c>
      <c r="AB307" s="1"/>
      <c r="AE307" t="s">
        <v>3155</v>
      </c>
      <c r="AF307" t="s">
        <v>5981</v>
      </c>
      <c r="AG307" t="s">
        <v>5988</v>
      </c>
      <c r="AK307" t="s">
        <v>7685</v>
      </c>
      <c r="AM307" t="s">
        <v>7688</v>
      </c>
      <c r="AN307">
        <f>IEEE45637[[#This Row],[End Page]]-IEEE45637[[#This Row],[Start Page]]</f>
        <v>1</v>
      </c>
      <c r="AO307" s="17" t="s">
        <v>7686</v>
      </c>
      <c r="AP307" s="17"/>
    </row>
    <row r="308" spans="1:42" x14ac:dyDescent="0.3">
      <c r="A308" s="4">
        <v>398</v>
      </c>
      <c r="B308" s="6" t="s">
        <v>3157</v>
      </c>
      <c r="C308" t="s">
        <v>3263</v>
      </c>
      <c r="D308" t="s">
        <v>3611</v>
      </c>
      <c r="F308" t="s">
        <v>3856</v>
      </c>
      <c r="G308" s="1"/>
      <c r="H308">
        <v>2020</v>
      </c>
      <c r="I308" t="s">
        <v>4167</v>
      </c>
      <c r="J308" t="s">
        <v>2887</v>
      </c>
      <c r="K308">
        <v>1997</v>
      </c>
      <c r="L308">
        <v>2018</v>
      </c>
      <c r="M308" t="s">
        <v>4392</v>
      </c>
      <c r="N308" t="s">
        <v>4669</v>
      </c>
      <c r="O308" t="s">
        <v>2830</v>
      </c>
      <c r="P308" t="s">
        <v>5124</v>
      </c>
      <c r="R308" t="s">
        <v>5387</v>
      </c>
      <c r="S308" t="s">
        <v>5763</v>
      </c>
      <c r="AB308" s="1"/>
      <c r="AE308" t="s">
        <v>5902</v>
      </c>
      <c r="AF308" t="s">
        <v>5985</v>
      </c>
      <c r="AG308" t="s">
        <v>5989</v>
      </c>
      <c r="AK308" s="17" t="s">
        <v>7686</v>
      </c>
      <c r="AM308" s="17" t="s">
        <v>7687</v>
      </c>
      <c r="AN308" s="17">
        <f>IEEE45637[[#This Row],[End Page]]-IEEE45637[[#This Row],[Start Page]]</f>
        <v>21</v>
      </c>
      <c r="AP308" s="17"/>
    </row>
    <row r="309" spans="1:42" x14ac:dyDescent="0.3">
      <c r="A309" s="3">
        <v>399</v>
      </c>
      <c r="B309" s="3" t="s">
        <v>3157</v>
      </c>
      <c r="C309" t="s">
        <v>3264</v>
      </c>
      <c r="D309" t="s">
        <v>3612</v>
      </c>
      <c r="F309" t="s">
        <v>3899</v>
      </c>
      <c r="G309" s="1"/>
      <c r="H309">
        <v>2020</v>
      </c>
      <c r="I309" t="s">
        <v>4168</v>
      </c>
      <c r="J309" t="s">
        <v>2830</v>
      </c>
      <c r="M309" t="s">
        <v>4393</v>
      </c>
      <c r="N309" t="s">
        <v>4705</v>
      </c>
      <c r="O309" t="s">
        <v>2830</v>
      </c>
      <c r="P309" t="s">
        <v>2830</v>
      </c>
      <c r="R309" t="s">
        <v>5388</v>
      </c>
      <c r="S309" t="s">
        <v>2830</v>
      </c>
      <c r="AB309" s="1"/>
      <c r="AE309" t="s">
        <v>5917</v>
      </c>
      <c r="AF309" t="s">
        <v>5982</v>
      </c>
      <c r="AG309" t="s">
        <v>5988</v>
      </c>
      <c r="AH309" t="s">
        <v>7686</v>
      </c>
      <c r="AK309" t="s">
        <v>7685</v>
      </c>
      <c r="AM309" t="s">
        <v>7688</v>
      </c>
      <c r="AN309">
        <f>IEEE45637[[#This Row],[End Page]]-IEEE45637[[#This Row],[Start Page]]</f>
        <v>0</v>
      </c>
      <c r="AP309" s="17"/>
    </row>
    <row r="310" spans="1:42" x14ac:dyDescent="0.3">
      <c r="A310" s="3">
        <v>405</v>
      </c>
      <c r="B310" s="14" t="s">
        <v>3157</v>
      </c>
      <c r="C310" t="s">
        <v>3266</v>
      </c>
      <c r="D310" t="s">
        <v>3618</v>
      </c>
      <c r="F310" t="s">
        <v>3945</v>
      </c>
      <c r="G310" s="1"/>
      <c r="H310">
        <v>2020</v>
      </c>
      <c r="I310" t="s">
        <v>2904</v>
      </c>
      <c r="J310" t="s">
        <v>2868</v>
      </c>
      <c r="K310">
        <v>736</v>
      </c>
      <c r="L310">
        <v>745</v>
      </c>
      <c r="M310" t="s">
        <v>4399</v>
      </c>
      <c r="N310" t="s">
        <v>4728</v>
      </c>
      <c r="O310" t="s">
        <v>2830</v>
      </c>
      <c r="P310" t="s">
        <v>5125</v>
      </c>
      <c r="R310" t="s">
        <v>5394</v>
      </c>
      <c r="S310" t="s">
        <v>5769</v>
      </c>
      <c r="AB310" s="1"/>
      <c r="AE310" t="s">
        <v>5930</v>
      </c>
      <c r="AF310" t="s">
        <v>5981</v>
      </c>
      <c r="AG310" t="s">
        <v>5989</v>
      </c>
      <c r="AK310" s="17" t="s">
        <v>7686</v>
      </c>
      <c r="AM310" t="s">
        <v>7688</v>
      </c>
      <c r="AN310">
        <f>IEEE45637[[#This Row],[End Page]]-IEEE45637[[#This Row],[Start Page]]</f>
        <v>9</v>
      </c>
      <c r="AP310" s="17"/>
    </row>
    <row r="311" spans="1:42" x14ac:dyDescent="0.3">
      <c r="A311" s="4">
        <v>406</v>
      </c>
      <c r="B311" s="5" t="s">
        <v>3157</v>
      </c>
      <c r="C311" t="s">
        <v>3267</v>
      </c>
      <c r="D311" t="s">
        <v>3619</v>
      </c>
      <c r="F311" t="s">
        <v>3946</v>
      </c>
      <c r="G311" s="1"/>
      <c r="H311">
        <v>2020</v>
      </c>
      <c r="I311" t="s">
        <v>4169</v>
      </c>
      <c r="J311" t="s">
        <v>2869</v>
      </c>
      <c r="K311">
        <v>366</v>
      </c>
      <c r="L311">
        <v>380</v>
      </c>
      <c r="M311" t="s">
        <v>4400</v>
      </c>
      <c r="N311" t="s">
        <v>4729</v>
      </c>
      <c r="O311" t="s">
        <v>2830</v>
      </c>
      <c r="P311" t="s">
        <v>5126</v>
      </c>
      <c r="R311" t="s">
        <v>5395</v>
      </c>
      <c r="S311" t="s">
        <v>5770</v>
      </c>
      <c r="AB311" s="1"/>
      <c r="AE311" t="s">
        <v>5930</v>
      </c>
      <c r="AF311" t="s">
        <v>5981</v>
      </c>
      <c r="AG311" t="s">
        <v>5989</v>
      </c>
      <c r="AK311" s="17" t="s">
        <v>7686</v>
      </c>
      <c r="AM311" t="s">
        <v>7688</v>
      </c>
      <c r="AN311">
        <f>IEEE45637[[#This Row],[End Page]]-IEEE45637[[#This Row],[Start Page]]</f>
        <v>14</v>
      </c>
      <c r="AP311" s="17"/>
    </row>
    <row r="312" spans="1:42" x14ac:dyDescent="0.3">
      <c r="A312" s="3">
        <v>407</v>
      </c>
      <c r="B312" s="14" t="s">
        <v>3157</v>
      </c>
      <c r="C312" t="s">
        <v>3268</v>
      </c>
      <c r="D312" t="s">
        <v>3620</v>
      </c>
      <c r="F312" t="s">
        <v>3875</v>
      </c>
      <c r="G312" s="1"/>
      <c r="H312">
        <v>2020</v>
      </c>
      <c r="I312" t="s">
        <v>4170</v>
      </c>
      <c r="J312" t="s">
        <v>2830</v>
      </c>
      <c r="K312">
        <v>61</v>
      </c>
      <c r="L312">
        <v>74</v>
      </c>
      <c r="M312" t="s">
        <v>4401</v>
      </c>
      <c r="N312" t="s">
        <v>4687</v>
      </c>
      <c r="O312" t="s">
        <v>4888</v>
      </c>
      <c r="P312" t="s">
        <v>5127</v>
      </c>
      <c r="R312" t="s">
        <v>5396</v>
      </c>
      <c r="S312" t="s">
        <v>5771</v>
      </c>
      <c r="AB312" s="1"/>
      <c r="AE312" t="s">
        <v>5904</v>
      </c>
      <c r="AF312" t="s">
        <v>5982</v>
      </c>
      <c r="AG312" t="s">
        <v>5988</v>
      </c>
      <c r="AH312" t="s">
        <v>7686</v>
      </c>
      <c r="AK312" t="s">
        <v>7685</v>
      </c>
      <c r="AM312" t="s">
        <v>7688</v>
      </c>
      <c r="AN312">
        <f>IEEE45637[[#This Row],[End Page]]-IEEE45637[[#This Row],[Start Page]]</f>
        <v>13</v>
      </c>
      <c r="AP312" s="17"/>
    </row>
    <row r="313" spans="1:42" x14ac:dyDescent="0.3">
      <c r="A313" s="4">
        <v>408</v>
      </c>
      <c r="B313" s="5" t="s">
        <v>3157</v>
      </c>
      <c r="C313" t="s">
        <v>3269</v>
      </c>
      <c r="D313" t="s">
        <v>3503</v>
      </c>
      <c r="F313" t="s">
        <v>3947</v>
      </c>
      <c r="G313" s="1"/>
      <c r="H313">
        <v>2020</v>
      </c>
      <c r="I313" t="s">
        <v>2869</v>
      </c>
      <c r="J313" t="s">
        <v>2830</v>
      </c>
      <c r="M313" t="s">
        <v>4402</v>
      </c>
      <c r="N313" t="s">
        <v>2830</v>
      </c>
      <c r="O313" t="s">
        <v>4889</v>
      </c>
      <c r="P313" t="s">
        <v>5128</v>
      </c>
      <c r="R313" t="s">
        <v>5397</v>
      </c>
      <c r="S313" t="s">
        <v>5772</v>
      </c>
      <c r="AB313" s="1"/>
      <c r="AE313" t="s">
        <v>5931</v>
      </c>
      <c r="AF313" t="s">
        <v>5982</v>
      </c>
      <c r="AG313" t="s">
        <v>5988</v>
      </c>
      <c r="AH313" t="s">
        <v>7686</v>
      </c>
      <c r="AK313" t="s">
        <v>7685</v>
      </c>
      <c r="AM313" t="s">
        <v>7688</v>
      </c>
      <c r="AN313">
        <f>IEEE45637[[#This Row],[End Page]]-IEEE45637[[#This Row],[Start Page]]</f>
        <v>0</v>
      </c>
      <c r="AP313" s="17"/>
    </row>
    <row r="314" spans="1:42" x14ac:dyDescent="0.3">
      <c r="A314" s="3">
        <v>409</v>
      </c>
      <c r="B314" s="14" t="s">
        <v>3157</v>
      </c>
      <c r="C314" t="s">
        <v>3270</v>
      </c>
      <c r="D314" t="s">
        <v>3621</v>
      </c>
      <c r="F314" t="s">
        <v>3864</v>
      </c>
      <c r="G314" s="1"/>
      <c r="H314">
        <v>2020</v>
      </c>
      <c r="I314" t="s">
        <v>4171</v>
      </c>
      <c r="J314" t="s">
        <v>2830</v>
      </c>
      <c r="K314">
        <v>380</v>
      </c>
      <c r="L314">
        <v>385</v>
      </c>
      <c r="M314" t="s">
        <v>4403</v>
      </c>
      <c r="N314" t="s">
        <v>4677</v>
      </c>
      <c r="O314" t="s">
        <v>4890</v>
      </c>
      <c r="P314" t="s">
        <v>5129</v>
      </c>
      <c r="R314" t="s">
        <v>5398</v>
      </c>
      <c r="S314" t="s">
        <v>5773</v>
      </c>
      <c r="AB314" s="1"/>
      <c r="AE314" t="s">
        <v>5904</v>
      </c>
      <c r="AF314" t="s">
        <v>5982</v>
      </c>
      <c r="AG314" t="s">
        <v>5988</v>
      </c>
      <c r="AH314" s="20" t="s">
        <v>7687</v>
      </c>
      <c r="AI314" s="20" t="s">
        <v>7687</v>
      </c>
      <c r="AK314" t="s">
        <v>7685</v>
      </c>
      <c r="AM314" t="s">
        <v>7688</v>
      </c>
      <c r="AN314">
        <f>IEEE45637[[#This Row],[End Page]]-IEEE45637[[#This Row],[Start Page]]</f>
        <v>5</v>
      </c>
      <c r="AP314" s="20"/>
    </row>
    <row r="315" spans="1:42" x14ac:dyDescent="0.3">
      <c r="A315" s="4">
        <v>410</v>
      </c>
      <c r="B315" s="5" t="s">
        <v>3157</v>
      </c>
      <c r="C315" t="s">
        <v>3271</v>
      </c>
      <c r="D315" t="s">
        <v>3622</v>
      </c>
      <c r="F315" t="s">
        <v>3948</v>
      </c>
      <c r="G315" s="1"/>
      <c r="H315">
        <v>2020</v>
      </c>
      <c r="I315" t="s">
        <v>4158</v>
      </c>
      <c r="J315" t="s">
        <v>2830</v>
      </c>
      <c r="K315">
        <v>4613</v>
      </c>
      <c r="L315">
        <v>4623</v>
      </c>
      <c r="M315" t="s">
        <v>4404</v>
      </c>
      <c r="N315" t="s">
        <v>4730</v>
      </c>
      <c r="O315" t="s">
        <v>2830</v>
      </c>
      <c r="P315" t="s">
        <v>5130</v>
      </c>
      <c r="R315" t="s">
        <v>5399</v>
      </c>
      <c r="S315" t="s">
        <v>5774</v>
      </c>
      <c r="AB315" s="1"/>
      <c r="AE315" t="s">
        <v>5932</v>
      </c>
      <c r="AF315" t="s">
        <v>5985</v>
      </c>
      <c r="AG315" t="s">
        <v>5988</v>
      </c>
      <c r="AK315" t="s">
        <v>7685</v>
      </c>
      <c r="AM315" s="17" t="s">
        <v>7687</v>
      </c>
      <c r="AN315" s="17">
        <f>IEEE45637[[#This Row],[End Page]]-IEEE45637[[#This Row],[Start Page]]</f>
        <v>10</v>
      </c>
      <c r="AP315" s="17"/>
    </row>
    <row r="316" spans="1:42" x14ac:dyDescent="0.3">
      <c r="A316" s="3">
        <v>411</v>
      </c>
      <c r="B316" s="14" t="s">
        <v>3157</v>
      </c>
      <c r="C316" t="s">
        <v>3272</v>
      </c>
      <c r="D316" t="s">
        <v>3623</v>
      </c>
      <c r="F316" t="s">
        <v>3949</v>
      </c>
      <c r="G316" s="1"/>
      <c r="H316">
        <v>2020</v>
      </c>
      <c r="I316" t="s">
        <v>4120</v>
      </c>
      <c r="J316" t="s">
        <v>2841</v>
      </c>
      <c r="M316" t="s">
        <v>4405</v>
      </c>
      <c r="N316" t="s">
        <v>4731</v>
      </c>
      <c r="O316" t="s">
        <v>2830</v>
      </c>
      <c r="P316" t="s">
        <v>5131</v>
      </c>
      <c r="R316" t="s">
        <v>5400</v>
      </c>
      <c r="S316" t="s">
        <v>5775</v>
      </c>
      <c r="AB316" s="1"/>
      <c r="AE316" t="s">
        <v>5933</v>
      </c>
      <c r="AF316" t="s">
        <v>5981</v>
      </c>
      <c r="AG316" t="s">
        <v>5988</v>
      </c>
      <c r="AH316" t="s">
        <v>7686</v>
      </c>
      <c r="AK316" t="s">
        <v>7685</v>
      </c>
      <c r="AM316" t="s">
        <v>7688</v>
      </c>
      <c r="AN316">
        <f>IEEE45637[[#This Row],[End Page]]-IEEE45637[[#This Row],[Start Page]]</f>
        <v>0</v>
      </c>
      <c r="AP316" s="17"/>
    </row>
    <row r="317" spans="1:42" x14ac:dyDescent="0.3">
      <c r="A317" s="4">
        <v>412</v>
      </c>
      <c r="B317" s="5" t="s">
        <v>3157</v>
      </c>
      <c r="C317" t="s">
        <v>3273</v>
      </c>
      <c r="D317" t="s">
        <v>3624</v>
      </c>
      <c r="F317" t="s">
        <v>3950</v>
      </c>
      <c r="G317" s="1"/>
      <c r="H317">
        <v>2020</v>
      </c>
      <c r="I317" t="s">
        <v>4113</v>
      </c>
      <c r="J317" t="s">
        <v>2830</v>
      </c>
      <c r="M317" t="s">
        <v>4406</v>
      </c>
      <c r="N317" t="s">
        <v>2830</v>
      </c>
      <c r="O317" t="s">
        <v>4891</v>
      </c>
      <c r="P317" t="s">
        <v>5132</v>
      </c>
      <c r="R317" t="s">
        <v>5401</v>
      </c>
      <c r="S317" t="s">
        <v>5776</v>
      </c>
      <c r="AB317" s="1"/>
      <c r="AE317" t="s">
        <v>5901</v>
      </c>
      <c r="AF317" t="s">
        <v>5982</v>
      </c>
      <c r="AG317" t="s">
        <v>5988</v>
      </c>
      <c r="AH317" t="s">
        <v>7686</v>
      </c>
      <c r="AK317" t="s">
        <v>7685</v>
      </c>
      <c r="AM317" t="s">
        <v>7688</v>
      </c>
      <c r="AN317">
        <f>IEEE45637[[#This Row],[End Page]]-IEEE45637[[#This Row],[Start Page]]</f>
        <v>0</v>
      </c>
      <c r="AP317" s="17"/>
    </row>
    <row r="318" spans="1:42" x14ac:dyDescent="0.3">
      <c r="A318" s="3">
        <v>413</v>
      </c>
      <c r="B318" s="14" t="s">
        <v>3157</v>
      </c>
      <c r="C318" t="s">
        <v>3274</v>
      </c>
      <c r="D318" t="s">
        <v>3625</v>
      </c>
      <c r="F318" t="s">
        <v>3951</v>
      </c>
      <c r="G318" s="1"/>
      <c r="H318">
        <v>2020</v>
      </c>
      <c r="I318" t="s">
        <v>2830</v>
      </c>
      <c r="J318" t="s">
        <v>2830</v>
      </c>
      <c r="M318" t="s">
        <v>4407</v>
      </c>
      <c r="N318" t="s">
        <v>2830</v>
      </c>
      <c r="O318" t="s">
        <v>4892</v>
      </c>
      <c r="P318" t="s">
        <v>2830</v>
      </c>
      <c r="R318" t="s">
        <v>5402</v>
      </c>
      <c r="S318" t="s">
        <v>2830</v>
      </c>
      <c r="AB318" s="1"/>
      <c r="AE318" t="s">
        <v>5912</v>
      </c>
      <c r="AF318" t="s">
        <v>5982</v>
      </c>
      <c r="AG318" t="s">
        <v>5988</v>
      </c>
      <c r="AH318" t="s">
        <v>7686</v>
      </c>
      <c r="AK318" t="s">
        <v>7685</v>
      </c>
      <c r="AM318" t="s">
        <v>7688</v>
      </c>
      <c r="AN318">
        <f>IEEE45637[[#This Row],[End Page]]-IEEE45637[[#This Row],[Start Page]]</f>
        <v>0</v>
      </c>
      <c r="AP318" s="17"/>
    </row>
    <row r="319" spans="1:42" x14ac:dyDescent="0.3">
      <c r="A319" s="4">
        <v>414</v>
      </c>
      <c r="B319" s="5" t="s">
        <v>3157</v>
      </c>
      <c r="C319" t="s">
        <v>3275</v>
      </c>
      <c r="D319" t="s">
        <v>3518</v>
      </c>
      <c r="F319" t="s">
        <v>3864</v>
      </c>
      <c r="G319" s="1"/>
      <c r="H319">
        <v>2020</v>
      </c>
      <c r="I319" t="s">
        <v>4172</v>
      </c>
      <c r="J319" t="s">
        <v>2830</v>
      </c>
      <c r="M319" t="s">
        <v>4408</v>
      </c>
      <c r="N319" t="s">
        <v>4677</v>
      </c>
      <c r="O319" t="s">
        <v>4893</v>
      </c>
      <c r="P319" t="s">
        <v>2830</v>
      </c>
      <c r="R319" t="s">
        <v>5403</v>
      </c>
      <c r="S319" t="s">
        <v>2830</v>
      </c>
      <c r="AB319" s="1"/>
      <c r="AE319" t="s">
        <v>5894</v>
      </c>
      <c r="AF319" t="s">
        <v>5983</v>
      </c>
      <c r="AG319" t="s">
        <v>5988</v>
      </c>
      <c r="AK319" t="s">
        <v>7685</v>
      </c>
      <c r="AM319" s="17" t="s">
        <v>7687</v>
      </c>
      <c r="AN319" s="17">
        <f>IEEE45637[[#This Row],[End Page]]-IEEE45637[[#This Row],[Start Page]]</f>
        <v>0</v>
      </c>
      <c r="AP319" s="17"/>
    </row>
    <row r="320" spans="1:42" x14ac:dyDescent="0.3">
      <c r="A320" s="3">
        <v>415</v>
      </c>
      <c r="B320" s="14" t="s">
        <v>3157</v>
      </c>
      <c r="C320" t="s">
        <v>3276</v>
      </c>
      <c r="D320" t="s">
        <v>3518</v>
      </c>
      <c r="F320" t="s">
        <v>3864</v>
      </c>
      <c r="G320" s="1"/>
      <c r="H320">
        <v>2020</v>
      </c>
      <c r="I320" t="s">
        <v>4173</v>
      </c>
      <c r="J320" t="s">
        <v>2830</v>
      </c>
      <c r="M320" t="s">
        <v>4409</v>
      </c>
      <c r="N320" t="s">
        <v>4677</v>
      </c>
      <c r="O320" t="s">
        <v>4894</v>
      </c>
      <c r="P320" t="s">
        <v>2830</v>
      </c>
      <c r="R320" t="s">
        <v>5404</v>
      </c>
      <c r="S320" t="s">
        <v>2830</v>
      </c>
      <c r="AB320" s="1"/>
      <c r="AE320" t="s">
        <v>5894</v>
      </c>
      <c r="AF320" t="s">
        <v>5983</v>
      </c>
      <c r="AG320" t="s">
        <v>5988</v>
      </c>
      <c r="AK320" t="s">
        <v>7685</v>
      </c>
      <c r="AM320" s="17" t="s">
        <v>7687</v>
      </c>
      <c r="AN320" s="17">
        <f>IEEE45637[[#This Row],[End Page]]-IEEE45637[[#This Row],[Start Page]]</f>
        <v>0</v>
      </c>
      <c r="AP320" s="17"/>
    </row>
    <row r="321" spans="1:42" x14ac:dyDescent="0.3">
      <c r="A321" s="4">
        <v>416</v>
      </c>
      <c r="B321" s="5" t="s">
        <v>3157</v>
      </c>
      <c r="C321" t="s">
        <v>3277</v>
      </c>
      <c r="D321" t="s">
        <v>3518</v>
      </c>
      <c r="F321" t="s">
        <v>3864</v>
      </c>
      <c r="G321" s="1"/>
      <c r="H321">
        <v>2020</v>
      </c>
      <c r="I321" t="s">
        <v>4174</v>
      </c>
      <c r="J321" t="s">
        <v>2830</v>
      </c>
      <c r="M321" t="s">
        <v>4410</v>
      </c>
      <c r="N321" t="s">
        <v>4677</v>
      </c>
      <c r="O321" t="s">
        <v>4895</v>
      </c>
      <c r="P321" t="s">
        <v>2830</v>
      </c>
      <c r="R321" t="s">
        <v>5405</v>
      </c>
      <c r="S321" t="s">
        <v>2830</v>
      </c>
      <c r="AB321" s="1"/>
      <c r="AE321" t="s">
        <v>5894</v>
      </c>
      <c r="AF321" t="s">
        <v>5983</v>
      </c>
      <c r="AG321" t="s">
        <v>5988</v>
      </c>
      <c r="AK321" t="s">
        <v>7685</v>
      </c>
      <c r="AM321" s="17" t="s">
        <v>7687</v>
      </c>
      <c r="AN321" s="17">
        <f>IEEE45637[[#This Row],[End Page]]-IEEE45637[[#This Row],[Start Page]]</f>
        <v>0</v>
      </c>
      <c r="AP321" s="17"/>
    </row>
    <row r="322" spans="1:42" x14ac:dyDescent="0.3">
      <c r="A322" s="3">
        <v>417</v>
      </c>
      <c r="B322" s="14" t="s">
        <v>3157</v>
      </c>
      <c r="C322" t="s">
        <v>3278</v>
      </c>
      <c r="D322" t="s">
        <v>3626</v>
      </c>
      <c r="F322" t="s">
        <v>3923</v>
      </c>
      <c r="G322" s="1"/>
      <c r="H322">
        <v>2020</v>
      </c>
      <c r="I322" t="s">
        <v>4175</v>
      </c>
      <c r="J322" t="s">
        <v>2830</v>
      </c>
      <c r="K322">
        <v>352</v>
      </c>
      <c r="L322">
        <v>361</v>
      </c>
      <c r="M322" t="s">
        <v>4411</v>
      </c>
      <c r="N322" t="s">
        <v>4715</v>
      </c>
      <c r="O322" t="s">
        <v>4896</v>
      </c>
      <c r="P322" t="s">
        <v>5133</v>
      </c>
      <c r="R322" t="s">
        <v>5406</v>
      </c>
      <c r="S322" t="s">
        <v>5777</v>
      </c>
      <c r="AB322" s="1"/>
      <c r="AE322" t="s">
        <v>5894</v>
      </c>
      <c r="AF322" t="s">
        <v>5982</v>
      </c>
      <c r="AG322" t="s">
        <v>5988</v>
      </c>
      <c r="AH322" t="s">
        <v>7686</v>
      </c>
      <c r="AK322" t="s">
        <v>7685</v>
      </c>
      <c r="AM322" t="s">
        <v>7688</v>
      </c>
      <c r="AN322">
        <f>IEEE45637[[#This Row],[End Page]]-IEEE45637[[#This Row],[Start Page]]</f>
        <v>9</v>
      </c>
      <c r="AP322" s="17"/>
    </row>
    <row r="323" spans="1:42" x14ac:dyDescent="0.3">
      <c r="A323" s="4">
        <v>418</v>
      </c>
      <c r="B323" s="5" t="s">
        <v>3157</v>
      </c>
      <c r="C323" t="s">
        <v>3279</v>
      </c>
      <c r="D323" t="s">
        <v>3627</v>
      </c>
      <c r="F323" t="s">
        <v>3952</v>
      </c>
      <c r="G323" s="1"/>
      <c r="H323">
        <v>2020</v>
      </c>
      <c r="I323" t="s">
        <v>4176</v>
      </c>
      <c r="J323" t="s">
        <v>2830</v>
      </c>
      <c r="M323" t="s">
        <v>4412</v>
      </c>
      <c r="N323" t="s">
        <v>4732</v>
      </c>
      <c r="O323" t="s">
        <v>4897</v>
      </c>
      <c r="P323" t="s">
        <v>5134</v>
      </c>
      <c r="R323" t="s">
        <v>5407</v>
      </c>
      <c r="S323" t="s">
        <v>5778</v>
      </c>
      <c r="AB323" s="1"/>
      <c r="AE323" t="s">
        <v>5934</v>
      </c>
      <c r="AF323" t="s">
        <v>5982</v>
      </c>
      <c r="AG323" t="s">
        <v>5988</v>
      </c>
      <c r="AH323" t="s">
        <v>7686</v>
      </c>
      <c r="AK323" t="s">
        <v>7685</v>
      </c>
      <c r="AM323" t="s">
        <v>7688</v>
      </c>
      <c r="AN323">
        <f>IEEE45637[[#This Row],[End Page]]-IEEE45637[[#This Row],[Start Page]]</f>
        <v>0</v>
      </c>
      <c r="AP323" s="17"/>
    </row>
    <row r="324" spans="1:42" x14ac:dyDescent="0.3">
      <c r="A324" s="3">
        <v>419</v>
      </c>
      <c r="B324" s="14" t="s">
        <v>3157</v>
      </c>
      <c r="C324" t="s">
        <v>3280</v>
      </c>
      <c r="D324" t="s">
        <v>3518</v>
      </c>
      <c r="F324" t="s">
        <v>3866</v>
      </c>
      <c r="G324" s="1"/>
      <c r="H324">
        <v>2020</v>
      </c>
      <c r="I324" t="s">
        <v>4177</v>
      </c>
      <c r="J324" t="s">
        <v>2830</v>
      </c>
      <c r="M324" t="s">
        <v>4413</v>
      </c>
      <c r="N324" t="s">
        <v>4679</v>
      </c>
      <c r="O324" t="s">
        <v>4898</v>
      </c>
      <c r="P324" t="s">
        <v>2830</v>
      </c>
      <c r="R324" t="s">
        <v>5408</v>
      </c>
      <c r="S324" t="s">
        <v>2830</v>
      </c>
      <c r="AB324" s="1"/>
      <c r="AE324" t="s">
        <v>5894</v>
      </c>
      <c r="AF324" t="s">
        <v>5983</v>
      </c>
      <c r="AG324" t="s">
        <v>5988</v>
      </c>
      <c r="AK324" t="s">
        <v>7685</v>
      </c>
      <c r="AM324" s="17" t="s">
        <v>7687</v>
      </c>
      <c r="AN324" s="17">
        <f>IEEE45637[[#This Row],[End Page]]-IEEE45637[[#This Row],[Start Page]]</f>
        <v>0</v>
      </c>
      <c r="AP324" s="17"/>
    </row>
    <row r="325" spans="1:42" x14ac:dyDescent="0.3">
      <c r="A325" s="4">
        <v>420</v>
      </c>
      <c r="B325" s="5" t="s">
        <v>3157</v>
      </c>
      <c r="C325" t="s">
        <v>3281</v>
      </c>
      <c r="D325" t="s">
        <v>3518</v>
      </c>
      <c r="F325" t="s">
        <v>3923</v>
      </c>
      <c r="G325" s="1"/>
      <c r="H325">
        <v>2020</v>
      </c>
      <c r="I325" t="s">
        <v>4178</v>
      </c>
      <c r="J325" t="s">
        <v>2830</v>
      </c>
      <c r="M325" t="s">
        <v>4414</v>
      </c>
      <c r="N325" t="s">
        <v>4715</v>
      </c>
      <c r="O325" t="s">
        <v>4899</v>
      </c>
      <c r="P325" t="s">
        <v>2830</v>
      </c>
      <c r="R325" t="s">
        <v>5409</v>
      </c>
      <c r="S325" t="s">
        <v>2830</v>
      </c>
      <c r="AB325" s="1"/>
      <c r="AE325" t="s">
        <v>5894</v>
      </c>
      <c r="AF325" t="s">
        <v>5983</v>
      </c>
      <c r="AG325" t="s">
        <v>5988</v>
      </c>
      <c r="AK325" t="s">
        <v>7685</v>
      </c>
      <c r="AM325" s="17" t="s">
        <v>7687</v>
      </c>
      <c r="AN325" s="17">
        <f>IEEE45637[[#This Row],[End Page]]-IEEE45637[[#This Row],[Start Page]]</f>
        <v>0</v>
      </c>
      <c r="AP325" s="17"/>
    </row>
    <row r="326" spans="1:42" x14ac:dyDescent="0.3">
      <c r="A326" s="3">
        <v>421</v>
      </c>
      <c r="B326" s="14" t="s">
        <v>3157</v>
      </c>
      <c r="C326" t="s">
        <v>3282</v>
      </c>
      <c r="D326" t="s">
        <v>3518</v>
      </c>
      <c r="F326" t="s">
        <v>3953</v>
      </c>
      <c r="G326" s="1"/>
      <c r="H326">
        <v>2020</v>
      </c>
      <c r="I326" t="s">
        <v>4117</v>
      </c>
      <c r="J326" t="s">
        <v>2830</v>
      </c>
      <c r="M326" t="s">
        <v>4415</v>
      </c>
      <c r="N326" t="s">
        <v>4733</v>
      </c>
      <c r="O326" t="s">
        <v>2830</v>
      </c>
      <c r="P326" t="s">
        <v>2830</v>
      </c>
      <c r="R326" t="s">
        <v>5410</v>
      </c>
      <c r="S326" t="s">
        <v>2830</v>
      </c>
      <c r="AB326" s="1"/>
      <c r="AE326" t="s">
        <v>5899</v>
      </c>
      <c r="AF326" t="s">
        <v>5983</v>
      </c>
      <c r="AG326" t="s">
        <v>5988</v>
      </c>
      <c r="AK326" t="s">
        <v>7685</v>
      </c>
      <c r="AM326" s="17" t="s">
        <v>7687</v>
      </c>
      <c r="AN326" s="17">
        <f>IEEE45637[[#This Row],[End Page]]-IEEE45637[[#This Row],[Start Page]]</f>
        <v>0</v>
      </c>
      <c r="AP326" s="17"/>
    </row>
    <row r="327" spans="1:42" x14ac:dyDescent="0.3">
      <c r="A327" s="4">
        <v>422</v>
      </c>
      <c r="B327" s="5" t="s">
        <v>3157</v>
      </c>
      <c r="C327" t="s">
        <v>3283</v>
      </c>
      <c r="D327" t="s">
        <v>3628</v>
      </c>
      <c r="F327" t="s">
        <v>3864</v>
      </c>
      <c r="G327" s="1"/>
      <c r="H327">
        <v>2020</v>
      </c>
      <c r="I327" t="s">
        <v>4179</v>
      </c>
      <c r="J327" t="s">
        <v>2830</v>
      </c>
      <c r="K327">
        <v>402</v>
      </c>
      <c r="L327">
        <v>418</v>
      </c>
      <c r="M327" t="s">
        <v>4416</v>
      </c>
      <c r="N327" t="s">
        <v>4677</v>
      </c>
      <c r="O327" t="s">
        <v>4900</v>
      </c>
      <c r="P327" t="s">
        <v>5135</v>
      </c>
      <c r="R327" t="s">
        <v>5411</v>
      </c>
      <c r="S327" t="s">
        <v>2830</v>
      </c>
      <c r="AB327" s="1"/>
      <c r="AE327" t="s">
        <v>5894</v>
      </c>
      <c r="AF327" t="s">
        <v>5982</v>
      </c>
      <c r="AG327" t="s">
        <v>5988</v>
      </c>
      <c r="AH327" t="s">
        <v>7686</v>
      </c>
      <c r="AK327" t="s">
        <v>7685</v>
      </c>
      <c r="AM327" t="s">
        <v>7688</v>
      </c>
      <c r="AN327">
        <f>IEEE45637[[#This Row],[End Page]]-IEEE45637[[#This Row],[Start Page]]</f>
        <v>16</v>
      </c>
      <c r="AP327" s="17"/>
    </row>
    <row r="328" spans="1:42" x14ac:dyDescent="0.3">
      <c r="A328" s="3">
        <v>423</v>
      </c>
      <c r="B328" s="14" t="s">
        <v>3157</v>
      </c>
      <c r="C328" t="s">
        <v>3284</v>
      </c>
      <c r="D328" t="s">
        <v>3629</v>
      </c>
      <c r="F328" t="s">
        <v>3954</v>
      </c>
      <c r="G328" s="1"/>
      <c r="H328">
        <v>2020</v>
      </c>
      <c r="I328" t="s">
        <v>4180</v>
      </c>
      <c r="J328" t="s">
        <v>2830</v>
      </c>
      <c r="M328" t="s">
        <v>4417</v>
      </c>
      <c r="N328" t="s">
        <v>4734</v>
      </c>
      <c r="O328" t="s">
        <v>2830</v>
      </c>
      <c r="P328" t="s">
        <v>5136</v>
      </c>
      <c r="R328" t="s">
        <v>5412</v>
      </c>
      <c r="S328" t="s">
        <v>5779</v>
      </c>
      <c r="AB328" s="1"/>
      <c r="AE328" t="s">
        <v>5900</v>
      </c>
      <c r="AF328" t="s">
        <v>5981</v>
      </c>
      <c r="AG328" t="s">
        <v>5988</v>
      </c>
      <c r="AH328" t="s">
        <v>7686</v>
      </c>
      <c r="AK328" t="s">
        <v>7685</v>
      </c>
      <c r="AM328" t="s">
        <v>7688</v>
      </c>
      <c r="AN328">
        <f>IEEE45637[[#This Row],[End Page]]-IEEE45637[[#This Row],[Start Page]]</f>
        <v>0</v>
      </c>
      <c r="AP328" s="17"/>
    </row>
    <row r="329" spans="1:42" x14ac:dyDescent="0.3">
      <c r="A329" s="4">
        <v>424</v>
      </c>
      <c r="B329" s="5" t="s">
        <v>3157</v>
      </c>
      <c r="C329" t="s">
        <v>3285</v>
      </c>
      <c r="D329" t="s">
        <v>3630</v>
      </c>
      <c r="F329" t="s">
        <v>3880</v>
      </c>
      <c r="G329" s="1"/>
      <c r="H329">
        <v>2020</v>
      </c>
      <c r="I329" t="s">
        <v>4181</v>
      </c>
      <c r="J329" t="s">
        <v>2830</v>
      </c>
      <c r="K329">
        <v>41</v>
      </c>
      <c r="L329">
        <v>54</v>
      </c>
      <c r="M329" t="s">
        <v>4418</v>
      </c>
      <c r="N329" t="s">
        <v>4691</v>
      </c>
      <c r="O329" t="s">
        <v>4901</v>
      </c>
      <c r="P329" t="s">
        <v>5137</v>
      </c>
      <c r="R329" t="s">
        <v>5413</v>
      </c>
      <c r="S329" t="s">
        <v>5780</v>
      </c>
      <c r="AB329" s="1"/>
      <c r="AE329" t="s">
        <v>5894</v>
      </c>
      <c r="AF329" t="s">
        <v>5982</v>
      </c>
      <c r="AG329" t="s">
        <v>5988</v>
      </c>
      <c r="AH329" t="s">
        <v>7686</v>
      </c>
      <c r="AK329" t="s">
        <v>7685</v>
      </c>
      <c r="AM329" t="s">
        <v>7688</v>
      </c>
      <c r="AN329">
        <f>IEEE45637[[#This Row],[End Page]]-IEEE45637[[#This Row],[Start Page]]</f>
        <v>13</v>
      </c>
      <c r="AP329" s="17"/>
    </row>
    <row r="330" spans="1:42" x14ac:dyDescent="0.3">
      <c r="A330" s="3">
        <v>425</v>
      </c>
      <c r="B330" s="14" t="s">
        <v>3157</v>
      </c>
      <c r="C330" t="s">
        <v>3286</v>
      </c>
      <c r="D330" t="s">
        <v>3631</v>
      </c>
      <c r="F330" t="s">
        <v>3955</v>
      </c>
      <c r="G330" s="1"/>
      <c r="H330">
        <v>2020</v>
      </c>
      <c r="I330" t="s">
        <v>2830</v>
      </c>
      <c r="J330" t="s">
        <v>2830</v>
      </c>
      <c r="K330">
        <v>321</v>
      </c>
      <c r="L330">
        <v>334</v>
      </c>
      <c r="M330" t="s">
        <v>4419</v>
      </c>
      <c r="N330" t="s">
        <v>2830</v>
      </c>
      <c r="O330" t="s">
        <v>4902</v>
      </c>
      <c r="P330" t="s">
        <v>2830</v>
      </c>
      <c r="R330" t="s">
        <v>5414</v>
      </c>
      <c r="S330" t="s">
        <v>2830</v>
      </c>
      <c r="AB330" s="1"/>
      <c r="AE330" t="s">
        <v>5935</v>
      </c>
      <c r="AF330" t="s">
        <v>5982</v>
      </c>
      <c r="AG330" t="s">
        <v>5988</v>
      </c>
      <c r="AH330" s="20" t="s">
        <v>7687</v>
      </c>
      <c r="AI330" s="20" t="s">
        <v>7687</v>
      </c>
      <c r="AK330" t="s">
        <v>7685</v>
      </c>
      <c r="AM330" t="s">
        <v>7688</v>
      </c>
      <c r="AN330">
        <f>IEEE45637[[#This Row],[End Page]]-IEEE45637[[#This Row],[Start Page]]</f>
        <v>13</v>
      </c>
      <c r="AP330" s="20"/>
    </row>
    <row r="331" spans="1:42" x14ac:dyDescent="0.3">
      <c r="A331" s="4">
        <v>426</v>
      </c>
      <c r="B331" s="5" t="s">
        <v>3157</v>
      </c>
      <c r="C331" t="s">
        <v>3287</v>
      </c>
      <c r="D331" t="s">
        <v>3518</v>
      </c>
      <c r="F331" t="s">
        <v>3923</v>
      </c>
      <c r="G331" s="1"/>
      <c r="H331">
        <v>2020</v>
      </c>
      <c r="I331" t="s">
        <v>4182</v>
      </c>
      <c r="J331" t="s">
        <v>2830</v>
      </c>
      <c r="M331" t="s">
        <v>4420</v>
      </c>
      <c r="N331" t="s">
        <v>4715</v>
      </c>
      <c r="O331" t="s">
        <v>4903</v>
      </c>
      <c r="P331" t="s">
        <v>2830</v>
      </c>
      <c r="R331" t="s">
        <v>5415</v>
      </c>
      <c r="S331" t="s">
        <v>2830</v>
      </c>
      <c r="AB331" s="1"/>
      <c r="AE331" t="s">
        <v>5936</v>
      </c>
      <c r="AF331" t="s">
        <v>5983</v>
      </c>
      <c r="AG331" t="s">
        <v>5988</v>
      </c>
      <c r="AK331" t="s">
        <v>7685</v>
      </c>
      <c r="AM331" s="17" t="s">
        <v>7687</v>
      </c>
      <c r="AN331" s="17">
        <f>IEEE45637[[#This Row],[End Page]]-IEEE45637[[#This Row],[Start Page]]</f>
        <v>0</v>
      </c>
      <c r="AP331" s="17"/>
    </row>
    <row r="332" spans="1:42" x14ac:dyDescent="0.3">
      <c r="A332" s="3">
        <v>429</v>
      </c>
      <c r="B332" s="14" t="s">
        <v>3157</v>
      </c>
      <c r="C332" t="s">
        <v>3289</v>
      </c>
      <c r="D332" t="s">
        <v>3634</v>
      </c>
      <c r="F332" t="s">
        <v>3927</v>
      </c>
      <c r="G332" s="1"/>
      <c r="H332">
        <v>2019</v>
      </c>
      <c r="I332" t="s">
        <v>2839</v>
      </c>
      <c r="J332" t="s">
        <v>4149</v>
      </c>
      <c r="M332" t="s">
        <v>4423</v>
      </c>
      <c r="N332" t="s">
        <v>4717</v>
      </c>
      <c r="O332" t="s">
        <v>2830</v>
      </c>
      <c r="P332" t="s">
        <v>5138</v>
      </c>
      <c r="R332" t="s">
        <v>5418</v>
      </c>
      <c r="S332" t="s">
        <v>5783</v>
      </c>
      <c r="AB332" s="1"/>
      <c r="AE332" t="s">
        <v>5918</v>
      </c>
      <c r="AF332" t="s">
        <v>5981</v>
      </c>
      <c r="AG332" t="s">
        <v>5988</v>
      </c>
      <c r="AH332" s="20" t="s">
        <v>7687</v>
      </c>
      <c r="AI332" s="20" t="s">
        <v>7687</v>
      </c>
      <c r="AK332" t="s">
        <v>7685</v>
      </c>
      <c r="AM332" t="s">
        <v>7688</v>
      </c>
      <c r="AN332">
        <f>IEEE45637[[#This Row],[End Page]]-IEEE45637[[#This Row],[Start Page]]</f>
        <v>0</v>
      </c>
      <c r="AP332" s="20"/>
    </row>
    <row r="333" spans="1:42" x14ac:dyDescent="0.3">
      <c r="A333" s="3">
        <v>433</v>
      </c>
      <c r="B333" s="3" t="s">
        <v>3157</v>
      </c>
      <c r="C333" t="s">
        <v>3292</v>
      </c>
      <c r="D333" t="s">
        <v>3638</v>
      </c>
      <c r="F333" t="s">
        <v>3960</v>
      </c>
      <c r="G333" s="1"/>
      <c r="H333">
        <v>2019</v>
      </c>
      <c r="I333" t="s">
        <v>4183</v>
      </c>
      <c r="J333" t="s">
        <v>2891</v>
      </c>
      <c r="M333" t="s">
        <v>4427</v>
      </c>
      <c r="N333" t="s">
        <v>4737</v>
      </c>
      <c r="O333" t="s">
        <v>2830</v>
      </c>
      <c r="P333" t="s">
        <v>5139</v>
      </c>
      <c r="R333" t="s">
        <v>5422</v>
      </c>
      <c r="S333" t="s">
        <v>2830</v>
      </c>
      <c r="AB333" s="1"/>
      <c r="AE333" t="s">
        <v>5938</v>
      </c>
      <c r="AF333" t="s">
        <v>5982</v>
      </c>
      <c r="AG333" t="s">
        <v>5988</v>
      </c>
      <c r="AH333" t="s">
        <v>7686</v>
      </c>
      <c r="AK333" t="s">
        <v>7685</v>
      </c>
      <c r="AM333" t="s">
        <v>7688</v>
      </c>
      <c r="AN333">
        <f>IEEE45637[[#This Row],[End Page]]-IEEE45637[[#This Row],[Start Page]]</f>
        <v>0</v>
      </c>
      <c r="AP333" s="17"/>
    </row>
    <row r="334" spans="1:42" x14ac:dyDescent="0.3">
      <c r="A334" s="4">
        <v>434</v>
      </c>
      <c r="B334" s="6" t="s">
        <v>3157</v>
      </c>
      <c r="C334" t="s">
        <v>3293</v>
      </c>
      <c r="D334" t="s">
        <v>3639</v>
      </c>
      <c r="F334" t="s">
        <v>3961</v>
      </c>
      <c r="G334" s="1"/>
      <c r="H334">
        <v>2019</v>
      </c>
      <c r="I334" t="s">
        <v>2910</v>
      </c>
      <c r="J334" t="s">
        <v>2830</v>
      </c>
      <c r="M334" t="s">
        <v>4428</v>
      </c>
      <c r="N334" t="s">
        <v>4738</v>
      </c>
      <c r="O334" t="s">
        <v>2830</v>
      </c>
      <c r="P334" t="s">
        <v>5140</v>
      </c>
      <c r="R334" t="s">
        <v>5423</v>
      </c>
      <c r="S334" t="s">
        <v>2830</v>
      </c>
      <c r="AB334" s="1"/>
      <c r="AE334" t="s">
        <v>5939</v>
      </c>
      <c r="AF334" t="s">
        <v>5982</v>
      </c>
      <c r="AG334" t="s">
        <v>5988</v>
      </c>
      <c r="AH334" s="20" t="s">
        <v>7687</v>
      </c>
      <c r="AI334" s="20" t="s">
        <v>7687</v>
      </c>
      <c r="AK334" t="s">
        <v>7685</v>
      </c>
      <c r="AM334" t="s">
        <v>7688</v>
      </c>
      <c r="AN334">
        <f>IEEE45637[[#This Row],[End Page]]-IEEE45637[[#This Row],[Start Page]]</f>
        <v>0</v>
      </c>
      <c r="AP334" s="20"/>
    </row>
    <row r="335" spans="1:42" x14ac:dyDescent="0.3">
      <c r="A335" s="3">
        <v>437</v>
      </c>
      <c r="B335" s="3" t="s">
        <v>3157</v>
      </c>
      <c r="C335" t="s">
        <v>3295</v>
      </c>
      <c r="D335" t="s">
        <v>3642</v>
      </c>
      <c r="F335" t="s">
        <v>3964</v>
      </c>
      <c r="G335" s="1"/>
      <c r="H335">
        <v>2019</v>
      </c>
      <c r="I335" t="s">
        <v>2830</v>
      </c>
      <c r="J335" t="s">
        <v>2830</v>
      </c>
      <c r="K335">
        <v>194</v>
      </c>
      <c r="L335">
        <v>199</v>
      </c>
      <c r="M335" t="s">
        <v>4431</v>
      </c>
      <c r="N335" t="s">
        <v>2830</v>
      </c>
      <c r="O335" t="s">
        <v>4909</v>
      </c>
      <c r="P335" t="s">
        <v>5141</v>
      </c>
      <c r="R335" t="s">
        <v>5426</v>
      </c>
      <c r="S335" t="s">
        <v>5788</v>
      </c>
      <c r="AB335" s="1"/>
      <c r="AE335" t="s">
        <v>5897</v>
      </c>
      <c r="AF335" t="s">
        <v>5982</v>
      </c>
      <c r="AG335" t="s">
        <v>5988</v>
      </c>
      <c r="AH335" t="s">
        <v>7686</v>
      </c>
      <c r="AK335" t="s">
        <v>7685</v>
      </c>
      <c r="AM335" t="s">
        <v>7688</v>
      </c>
      <c r="AN335">
        <f>IEEE45637[[#This Row],[End Page]]-IEEE45637[[#This Row],[Start Page]]</f>
        <v>5</v>
      </c>
      <c r="AP335" s="17"/>
    </row>
    <row r="336" spans="1:42" x14ac:dyDescent="0.3">
      <c r="A336" s="4">
        <v>438</v>
      </c>
      <c r="B336" s="6" t="s">
        <v>3157</v>
      </c>
      <c r="C336" t="s">
        <v>3296</v>
      </c>
      <c r="D336" t="s">
        <v>3643</v>
      </c>
      <c r="F336" t="s">
        <v>3965</v>
      </c>
      <c r="G336" s="1"/>
      <c r="H336">
        <v>2019</v>
      </c>
      <c r="I336" t="s">
        <v>4158</v>
      </c>
      <c r="J336" t="s">
        <v>2833</v>
      </c>
      <c r="M336" t="s">
        <v>4432</v>
      </c>
      <c r="N336" t="s">
        <v>4740</v>
      </c>
      <c r="O336" t="s">
        <v>2830</v>
      </c>
      <c r="P336" t="s">
        <v>5142</v>
      </c>
      <c r="R336" t="s">
        <v>5427</v>
      </c>
      <c r="S336" t="s">
        <v>2830</v>
      </c>
      <c r="AB336" s="1"/>
      <c r="AE336" t="s">
        <v>5940</v>
      </c>
      <c r="AF336" t="s">
        <v>5981</v>
      </c>
      <c r="AG336" t="s">
        <v>5988</v>
      </c>
      <c r="AH336" t="s">
        <v>7686</v>
      </c>
      <c r="AK336" t="s">
        <v>7685</v>
      </c>
      <c r="AM336" t="s">
        <v>7688</v>
      </c>
      <c r="AN336">
        <f>IEEE45637[[#This Row],[End Page]]-IEEE45637[[#This Row],[Start Page]]</f>
        <v>0</v>
      </c>
      <c r="AP336" s="17"/>
    </row>
    <row r="337" spans="1:42" x14ac:dyDescent="0.3">
      <c r="A337" s="4">
        <v>440</v>
      </c>
      <c r="B337" s="5" t="s">
        <v>3157</v>
      </c>
      <c r="C337" t="s">
        <v>3297</v>
      </c>
      <c r="D337" t="s">
        <v>3645</v>
      </c>
      <c r="F337" t="s">
        <v>3967</v>
      </c>
      <c r="G337" s="1"/>
      <c r="H337">
        <v>2019</v>
      </c>
      <c r="I337" t="s">
        <v>2830</v>
      </c>
      <c r="J337" t="s">
        <v>2830</v>
      </c>
      <c r="K337">
        <v>132</v>
      </c>
      <c r="L337">
        <v>136</v>
      </c>
      <c r="M337" t="s">
        <v>4434</v>
      </c>
      <c r="N337" t="s">
        <v>2830</v>
      </c>
      <c r="O337" t="s">
        <v>4911</v>
      </c>
      <c r="P337" t="s">
        <v>5143</v>
      </c>
      <c r="R337" t="s">
        <v>5429</v>
      </c>
      <c r="S337" t="s">
        <v>5790</v>
      </c>
      <c r="AB337" s="1"/>
      <c r="AE337" t="s">
        <v>5897</v>
      </c>
      <c r="AF337" t="s">
        <v>5982</v>
      </c>
      <c r="AG337" t="s">
        <v>5988</v>
      </c>
      <c r="AK337" t="s">
        <v>7685</v>
      </c>
      <c r="AM337" s="17" t="s">
        <v>7687</v>
      </c>
      <c r="AN337" s="17">
        <f>IEEE45637[[#This Row],[End Page]]-IEEE45637[[#This Row],[Start Page]]</f>
        <v>4</v>
      </c>
      <c r="AP337" s="17"/>
    </row>
    <row r="338" spans="1:42" x14ac:dyDescent="0.3">
      <c r="A338" s="3">
        <v>441</v>
      </c>
      <c r="B338" s="14" t="s">
        <v>3157</v>
      </c>
      <c r="C338" t="s">
        <v>3298</v>
      </c>
      <c r="D338" t="s">
        <v>3646</v>
      </c>
      <c r="F338" t="s">
        <v>3932</v>
      </c>
      <c r="G338" s="1"/>
      <c r="H338">
        <v>2019</v>
      </c>
      <c r="I338" t="s">
        <v>2945</v>
      </c>
      <c r="J338" t="s">
        <v>2830</v>
      </c>
      <c r="K338">
        <v>18</v>
      </c>
      <c r="L338">
        <v>32</v>
      </c>
      <c r="M338" t="s">
        <v>4435</v>
      </c>
      <c r="N338" t="s">
        <v>4721</v>
      </c>
      <c r="O338" t="s">
        <v>2830</v>
      </c>
      <c r="P338" t="s">
        <v>5144</v>
      </c>
      <c r="R338" t="s">
        <v>5430</v>
      </c>
      <c r="S338" t="s">
        <v>5791</v>
      </c>
      <c r="AB338" s="1"/>
      <c r="AE338" t="s">
        <v>5899</v>
      </c>
      <c r="AF338" t="s">
        <v>5981</v>
      </c>
      <c r="AG338" t="s">
        <v>5988</v>
      </c>
      <c r="AH338" t="s">
        <v>7686</v>
      </c>
      <c r="AK338" t="s">
        <v>7685</v>
      </c>
      <c r="AM338" t="s">
        <v>7688</v>
      </c>
      <c r="AN338">
        <f>IEEE45637[[#This Row],[End Page]]-IEEE45637[[#This Row],[Start Page]]</f>
        <v>14</v>
      </c>
      <c r="AP338" s="17"/>
    </row>
    <row r="339" spans="1:42" x14ac:dyDescent="0.3">
      <c r="A339" s="4">
        <v>442</v>
      </c>
      <c r="B339" s="5" t="s">
        <v>3157</v>
      </c>
      <c r="C339" t="s">
        <v>3299</v>
      </c>
      <c r="D339" t="s">
        <v>3647</v>
      </c>
      <c r="F339" t="s">
        <v>3968</v>
      </c>
      <c r="G339" s="1"/>
      <c r="H339">
        <v>2019</v>
      </c>
      <c r="I339" t="s">
        <v>2863</v>
      </c>
      <c r="J339" t="s">
        <v>2830</v>
      </c>
      <c r="K339">
        <v>48</v>
      </c>
      <c r="L339">
        <v>68</v>
      </c>
      <c r="M339" t="s">
        <v>4436</v>
      </c>
      <c r="N339" t="s">
        <v>4741</v>
      </c>
      <c r="O339" t="s">
        <v>2830</v>
      </c>
      <c r="P339" t="s">
        <v>5145</v>
      </c>
      <c r="R339" t="s">
        <v>5431</v>
      </c>
      <c r="S339" t="s">
        <v>5792</v>
      </c>
      <c r="AB339" s="1"/>
      <c r="AE339" t="s">
        <v>5899</v>
      </c>
      <c r="AF339" t="s">
        <v>5981</v>
      </c>
      <c r="AG339" t="s">
        <v>5988</v>
      </c>
      <c r="AH339" t="s">
        <v>7686</v>
      </c>
      <c r="AK339" t="s">
        <v>7685</v>
      </c>
      <c r="AM339" t="s">
        <v>7688</v>
      </c>
      <c r="AN339">
        <f>IEEE45637[[#This Row],[End Page]]-IEEE45637[[#This Row],[Start Page]]</f>
        <v>20</v>
      </c>
      <c r="AP339" s="17"/>
    </row>
    <row r="340" spans="1:42" x14ac:dyDescent="0.3">
      <c r="A340" s="3">
        <v>445</v>
      </c>
      <c r="B340" s="14" t="s">
        <v>3157</v>
      </c>
      <c r="C340" t="s">
        <v>3300</v>
      </c>
      <c r="D340" t="s">
        <v>3650</v>
      </c>
      <c r="F340" t="s">
        <v>3970</v>
      </c>
      <c r="G340" s="1"/>
      <c r="H340">
        <v>2019</v>
      </c>
      <c r="I340" t="s">
        <v>2830</v>
      </c>
      <c r="J340" t="s">
        <v>2830</v>
      </c>
      <c r="K340">
        <v>1</v>
      </c>
      <c r="L340">
        <v>473</v>
      </c>
      <c r="M340" t="s">
        <v>4439</v>
      </c>
      <c r="N340" t="s">
        <v>2830</v>
      </c>
      <c r="O340" t="s">
        <v>4913</v>
      </c>
      <c r="P340" t="s">
        <v>5146</v>
      </c>
      <c r="R340" t="s">
        <v>5434</v>
      </c>
      <c r="S340" t="s">
        <v>2830</v>
      </c>
      <c r="AB340" s="1"/>
      <c r="AE340" t="s">
        <v>5941</v>
      </c>
      <c r="AF340" t="s">
        <v>5986</v>
      </c>
      <c r="AG340" t="s">
        <v>5988</v>
      </c>
      <c r="AJ340" s="17" t="s">
        <v>7686</v>
      </c>
      <c r="AK340" t="s">
        <v>7685</v>
      </c>
      <c r="AM340" t="s">
        <v>7688</v>
      </c>
      <c r="AN340">
        <f>IEEE45637[[#This Row],[End Page]]-IEEE45637[[#This Row],[Start Page]]</f>
        <v>472</v>
      </c>
      <c r="AP340" s="17"/>
    </row>
    <row r="341" spans="1:42" x14ac:dyDescent="0.3">
      <c r="A341" s="4">
        <v>446</v>
      </c>
      <c r="B341" s="5" t="s">
        <v>3157</v>
      </c>
      <c r="C341" t="s">
        <v>3301</v>
      </c>
      <c r="D341" t="s">
        <v>3651</v>
      </c>
      <c r="F341" t="s">
        <v>3971</v>
      </c>
      <c r="G341" s="1"/>
      <c r="H341">
        <v>2019</v>
      </c>
      <c r="I341" t="s">
        <v>2830</v>
      </c>
      <c r="J341" t="s">
        <v>2830</v>
      </c>
      <c r="M341" t="s">
        <v>4440</v>
      </c>
      <c r="N341" t="s">
        <v>2830</v>
      </c>
      <c r="O341" t="s">
        <v>4914</v>
      </c>
      <c r="P341" t="s">
        <v>5147</v>
      </c>
      <c r="R341" t="s">
        <v>5435</v>
      </c>
      <c r="S341" t="s">
        <v>5795</v>
      </c>
      <c r="AB341" s="1"/>
      <c r="AE341" t="s">
        <v>5912</v>
      </c>
      <c r="AF341" t="s">
        <v>5982</v>
      </c>
      <c r="AG341" t="s">
        <v>5988</v>
      </c>
      <c r="AH341" t="s">
        <v>7686</v>
      </c>
      <c r="AK341" t="s">
        <v>7685</v>
      </c>
      <c r="AM341" t="s">
        <v>7688</v>
      </c>
      <c r="AN341">
        <f>IEEE45637[[#This Row],[End Page]]-IEEE45637[[#This Row],[Start Page]]</f>
        <v>0</v>
      </c>
      <c r="AP341" s="17"/>
    </row>
    <row r="342" spans="1:42" x14ac:dyDescent="0.3">
      <c r="A342" s="3">
        <v>447</v>
      </c>
      <c r="B342" s="14" t="s">
        <v>3157</v>
      </c>
      <c r="C342" t="s">
        <v>3302</v>
      </c>
      <c r="D342" t="s">
        <v>3652</v>
      </c>
      <c r="F342" t="s">
        <v>3972</v>
      </c>
      <c r="G342" s="1"/>
      <c r="H342">
        <v>2019</v>
      </c>
      <c r="I342" t="s">
        <v>4184</v>
      </c>
      <c r="J342" t="s">
        <v>2830</v>
      </c>
      <c r="K342">
        <v>473</v>
      </c>
      <c r="L342">
        <v>492</v>
      </c>
      <c r="M342" t="s">
        <v>4441</v>
      </c>
      <c r="N342" t="s">
        <v>2830</v>
      </c>
      <c r="O342" t="s">
        <v>4915</v>
      </c>
      <c r="P342" t="s">
        <v>5148</v>
      </c>
      <c r="R342" t="s">
        <v>5436</v>
      </c>
      <c r="S342" t="s">
        <v>5796</v>
      </c>
      <c r="AB342" s="1"/>
      <c r="AE342" t="s">
        <v>5923</v>
      </c>
      <c r="AF342" t="s">
        <v>5984</v>
      </c>
      <c r="AG342" t="s">
        <v>5988</v>
      </c>
      <c r="AJ342" s="17" t="s">
        <v>7686</v>
      </c>
      <c r="AK342" t="s">
        <v>7685</v>
      </c>
      <c r="AM342" t="s">
        <v>7688</v>
      </c>
      <c r="AN342">
        <f>IEEE45637[[#This Row],[End Page]]-IEEE45637[[#This Row],[Start Page]]</f>
        <v>19</v>
      </c>
      <c r="AP342" s="17"/>
    </row>
    <row r="343" spans="1:42" x14ac:dyDescent="0.3">
      <c r="A343" s="3">
        <v>449</v>
      </c>
      <c r="B343" s="3" t="s">
        <v>3157</v>
      </c>
      <c r="C343" t="s">
        <v>3303</v>
      </c>
      <c r="D343" t="s">
        <v>3654</v>
      </c>
      <c r="F343" t="s">
        <v>3864</v>
      </c>
      <c r="G343" s="1"/>
      <c r="H343">
        <v>2019</v>
      </c>
      <c r="I343" t="s">
        <v>4185</v>
      </c>
      <c r="J343" t="s">
        <v>2830</v>
      </c>
      <c r="K343">
        <v>63</v>
      </c>
      <c r="L343">
        <v>78</v>
      </c>
      <c r="M343" t="s">
        <v>4443</v>
      </c>
      <c r="N343" t="s">
        <v>4677</v>
      </c>
      <c r="O343" t="s">
        <v>4916</v>
      </c>
      <c r="P343" t="s">
        <v>5149</v>
      </c>
      <c r="R343" t="s">
        <v>5438</v>
      </c>
      <c r="S343" t="s">
        <v>5798</v>
      </c>
      <c r="AB343" s="1"/>
      <c r="AE343" t="s">
        <v>5894</v>
      </c>
      <c r="AF343" t="s">
        <v>5982</v>
      </c>
      <c r="AG343" t="s">
        <v>5988</v>
      </c>
      <c r="AH343" s="20" t="s">
        <v>7687</v>
      </c>
      <c r="AI343" s="20" t="s">
        <v>7687</v>
      </c>
      <c r="AK343" t="s">
        <v>7685</v>
      </c>
      <c r="AM343" t="s">
        <v>7688</v>
      </c>
      <c r="AN343">
        <f>IEEE45637[[#This Row],[End Page]]-IEEE45637[[#This Row],[Start Page]]</f>
        <v>15</v>
      </c>
      <c r="AP343" s="20"/>
    </row>
    <row r="344" spans="1:42" x14ac:dyDescent="0.3">
      <c r="A344" s="4">
        <v>450</v>
      </c>
      <c r="B344" s="6" t="s">
        <v>3157</v>
      </c>
      <c r="C344" t="s">
        <v>3304</v>
      </c>
      <c r="D344" t="s">
        <v>3655</v>
      </c>
      <c r="F344" t="s">
        <v>3973</v>
      </c>
      <c r="G344" s="1"/>
      <c r="H344">
        <v>2019</v>
      </c>
      <c r="I344" t="s">
        <v>2830</v>
      </c>
      <c r="J344" t="s">
        <v>2830</v>
      </c>
      <c r="K344">
        <v>313</v>
      </c>
      <c r="L344">
        <v>326</v>
      </c>
      <c r="M344" t="s">
        <v>4444</v>
      </c>
      <c r="N344" t="s">
        <v>2830</v>
      </c>
      <c r="O344" t="s">
        <v>4917</v>
      </c>
      <c r="P344" t="s">
        <v>2830</v>
      </c>
      <c r="R344" t="s">
        <v>5439</v>
      </c>
      <c r="S344" t="s">
        <v>2830</v>
      </c>
      <c r="AB344" s="1"/>
      <c r="AE344" t="s">
        <v>5935</v>
      </c>
      <c r="AF344" t="s">
        <v>5982</v>
      </c>
      <c r="AG344" t="s">
        <v>5988</v>
      </c>
      <c r="AH344" t="s">
        <v>7686</v>
      </c>
      <c r="AK344" t="s">
        <v>7685</v>
      </c>
      <c r="AM344" t="s">
        <v>7688</v>
      </c>
      <c r="AN344">
        <f>IEEE45637[[#This Row],[End Page]]-IEEE45637[[#This Row],[Start Page]]</f>
        <v>13</v>
      </c>
      <c r="AP344" s="17"/>
    </row>
    <row r="345" spans="1:42" x14ac:dyDescent="0.3">
      <c r="A345" s="3">
        <v>451</v>
      </c>
      <c r="B345" s="3" t="s">
        <v>3157</v>
      </c>
      <c r="C345" t="s">
        <v>3305</v>
      </c>
      <c r="D345" t="s">
        <v>3656</v>
      </c>
      <c r="F345" t="s">
        <v>3974</v>
      </c>
      <c r="G345" s="1"/>
      <c r="H345">
        <v>2019</v>
      </c>
      <c r="I345" t="s">
        <v>2887</v>
      </c>
      <c r="J345" t="s">
        <v>2869</v>
      </c>
      <c r="K345">
        <v>171</v>
      </c>
      <c r="L345">
        <v>184</v>
      </c>
      <c r="M345" t="s">
        <v>4445</v>
      </c>
      <c r="N345" t="s">
        <v>4742</v>
      </c>
      <c r="O345" t="s">
        <v>2830</v>
      </c>
      <c r="P345" t="s">
        <v>5150</v>
      </c>
      <c r="R345" t="s">
        <v>5440</v>
      </c>
      <c r="S345" t="s">
        <v>5799</v>
      </c>
      <c r="AB345" s="1"/>
      <c r="AE345" t="s">
        <v>5942</v>
      </c>
      <c r="AF345" t="s">
        <v>5981</v>
      </c>
      <c r="AG345" t="s">
        <v>5988</v>
      </c>
      <c r="AH345" t="s">
        <v>7686</v>
      </c>
      <c r="AK345" t="s">
        <v>7685</v>
      </c>
      <c r="AM345" t="s">
        <v>7688</v>
      </c>
      <c r="AN345">
        <f>IEEE45637[[#This Row],[End Page]]-IEEE45637[[#This Row],[Start Page]]</f>
        <v>13</v>
      </c>
      <c r="AP345" s="17"/>
    </row>
    <row r="346" spans="1:42" x14ac:dyDescent="0.3">
      <c r="A346" s="4">
        <v>452</v>
      </c>
      <c r="B346" s="6" t="s">
        <v>3157</v>
      </c>
      <c r="C346" t="s">
        <v>3306</v>
      </c>
      <c r="D346" t="s">
        <v>3657</v>
      </c>
      <c r="F346" t="s">
        <v>3975</v>
      </c>
      <c r="G346" s="1"/>
      <c r="H346">
        <v>2019</v>
      </c>
      <c r="I346" t="s">
        <v>4186</v>
      </c>
      <c r="J346" t="s">
        <v>2883</v>
      </c>
      <c r="K346">
        <v>925</v>
      </c>
      <c r="L346">
        <v>945</v>
      </c>
      <c r="M346" t="s">
        <v>4446</v>
      </c>
      <c r="N346" t="s">
        <v>4743</v>
      </c>
      <c r="O346" t="s">
        <v>2830</v>
      </c>
      <c r="P346" t="s">
        <v>2830</v>
      </c>
      <c r="R346" t="s">
        <v>5441</v>
      </c>
      <c r="S346" t="s">
        <v>5800</v>
      </c>
      <c r="AB346" s="1"/>
      <c r="AE346" t="s">
        <v>5943</v>
      </c>
      <c r="AF346" t="s">
        <v>5981</v>
      </c>
      <c r="AG346" t="s">
        <v>5988</v>
      </c>
      <c r="AH346" s="20" t="s">
        <v>7687</v>
      </c>
      <c r="AI346" s="20" t="s">
        <v>7687</v>
      </c>
      <c r="AK346" t="s">
        <v>7685</v>
      </c>
      <c r="AM346" t="s">
        <v>7688</v>
      </c>
      <c r="AN346">
        <f>IEEE45637[[#This Row],[End Page]]-IEEE45637[[#This Row],[Start Page]]</f>
        <v>20</v>
      </c>
      <c r="AP346" s="20"/>
    </row>
    <row r="347" spans="1:42" x14ac:dyDescent="0.3">
      <c r="A347" s="3">
        <v>453</v>
      </c>
      <c r="B347" s="3" t="s">
        <v>3157</v>
      </c>
      <c r="C347" t="s">
        <v>3307</v>
      </c>
      <c r="D347" t="s">
        <v>3658</v>
      </c>
      <c r="F347" t="s">
        <v>3870</v>
      </c>
      <c r="G347" s="1"/>
      <c r="H347">
        <v>2019</v>
      </c>
      <c r="I347" t="s">
        <v>4187</v>
      </c>
      <c r="J347" t="s">
        <v>2830</v>
      </c>
      <c r="M347" t="s">
        <v>4447</v>
      </c>
      <c r="N347" t="s">
        <v>2830</v>
      </c>
      <c r="O347" t="s">
        <v>4918</v>
      </c>
      <c r="P347" t="s">
        <v>5151</v>
      </c>
      <c r="R347" t="s">
        <v>5442</v>
      </c>
      <c r="S347" t="s">
        <v>2830</v>
      </c>
      <c r="AB347" s="1"/>
      <c r="AE347" t="s">
        <v>5903</v>
      </c>
      <c r="AF347" t="s">
        <v>5982</v>
      </c>
      <c r="AG347" t="s">
        <v>5988</v>
      </c>
      <c r="AK347" t="s">
        <v>7685</v>
      </c>
      <c r="AM347" s="17" t="s">
        <v>7687</v>
      </c>
      <c r="AN347">
        <f>IEEE45637[[#This Row],[End Page]]-IEEE45637[[#This Row],[Start Page]]</f>
        <v>0</v>
      </c>
      <c r="AP347" s="17"/>
    </row>
    <row r="348" spans="1:42" x14ac:dyDescent="0.3">
      <c r="A348" s="4">
        <v>454</v>
      </c>
      <c r="B348" s="6" t="s">
        <v>3157</v>
      </c>
      <c r="C348" t="s">
        <v>3308</v>
      </c>
      <c r="D348" t="s">
        <v>3518</v>
      </c>
      <c r="F348" t="s">
        <v>3976</v>
      </c>
      <c r="G348" s="1"/>
      <c r="H348">
        <v>2019</v>
      </c>
      <c r="I348" t="s">
        <v>4188</v>
      </c>
      <c r="J348" t="s">
        <v>2830</v>
      </c>
      <c r="M348" t="s">
        <v>4448</v>
      </c>
      <c r="N348" t="s">
        <v>4744</v>
      </c>
      <c r="O348" t="s">
        <v>4919</v>
      </c>
      <c r="P348" t="s">
        <v>2830</v>
      </c>
      <c r="R348" t="s">
        <v>5443</v>
      </c>
      <c r="S348" t="s">
        <v>2830</v>
      </c>
      <c r="AB348" s="1"/>
      <c r="AE348" t="s">
        <v>5936</v>
      </c>
      <c r="AF348" t="s">
        <v>5983</v>
      </c>
      <c r="AG348" t="s">
        <v>5988</v>
      </c>
      <c r="AK348" t="s">
        <v>7685</v>
      </c>
      <c r="AM348" s="17" t="s">
        <v>7687</v>
      </c>
      <c r="AN348" s="17">
        <f>IEEE45637[[#This Row],[End Page]]-IEEE45637[[#This Row],[Start Page]]</f>
        <v>0</v>
      </c>
      <c r="AP348" s="17"/>
    </row>
    <row r="349" spans="1:42" x14ac:dyDescent="0.3">
      <c r="A349" s="3">
        <v>455</v>
      </c>
      <c r="B349" s="3" t="s">
        <v>3157</v>
      </c>
      <c r="C349" t="s">
        <v>3309</v>
      </c>
      <c r="D349" t="s">
        <v>3659</v>
      </c>
      <c r="F349" t="s">
        <v>3977</v>
      </c>
      <c r="G349" s="1"/>
      <c r="H349">
        <v>2019</v>
      </c>
      <c r="I349" t="s">
        <v>2830</v>
      </c>
      <c r="J349" t="s">
        <v>2830</v>
      </c>
      <c r="K349">
        <v>747</v>
      </c>
      <c r="L349">
        <v>756</v>
      </c>
      <c r="M349" t="s">
        <v>4449</v>
      </c>
      <c r="N349" t="s">
        <v>2830</v>
      </c>
      <c r="O349" t="s">
        <v>4920</v>
      </c>
      <c r="P349" t="s">
        <v>2830</v>
      </c>
      <c r="R349" t="s">
        <v>5444</v>
      </c>
      <c r="S349" t="s">
        <v>5801</v>
      </c>
      <c r="AB349" s="1"/>
      <c r="AE349" t="s">
        <v>5944</v>
      </c>
      <c r="AF349" t="s">
        <v>5982</v>
      </c>
      <c r="AG349" t="s">
        <v>5988</v>
      </c>
      <c r="AH349" t="s">
        <v>7686</v>
      </c>
      <c r="AK349" t="s">
        <v>7685</v>
      </c>
      <c r="AM349" t="s">
        <v>7688</v>
      </c>
      <c r="AN349">
        <f>IEEE45637[[#This Row],[End Page]]-IEEE45637[[#This Row],[Start Page]]</f>
        <v>9</v>
      </c>
      <c r="AP349" s="17"/>
    </row>
    <row r="350" spans="1:42" x14ac:dyDescent="0.3">
      <c r="A350" s="4">
        <v>456</v>
      </c>
      <c r="B350" s="6" t="s">
        <v>3157</v>
      </c>
      <c r="C350" t="s">
        <v>3310</v>
      </c>
      <c r="D350" t="s">
        <v>3518</v>
      </c>
      <c r="F350" t="s">
        <v>3864</v>
      </c>
      <c r="G350" s="1"/>
      <c r="H350">
        <v>2019</v>
      </c>
      <c r="I350" t="s">
        <v>4189</v>
      </c>
      <c r="J350" t="s">
        <v>2830</v>
      </c>
      <c r="M350" t="s">
        <v>4450</v>
      </c>
      <c r="N350" t="s">
        <v>4677</v>
      </c>
      <c r="O350" t="s">
        <v>4921</v>
      </c>
      <c r="P350" t="s">
        <v>2830</v>
      </c>
      <c r="R350" t="s">
        <v>5445</v>
      </c>
      <c r="S350" t="s">
        <v>2830</v>
      </c>
      <c r="AB350" s="1"/>
      <c r="AE350" t="s">
        <v>5936</v>
      </c>
      <c r="AF350" t="s">
        <v>5983</v>
      </c>
      <c r="AG350" t="s">
        <v>5988</v>
      </c>
      <c r="AK350" t="s">
        <v>7685</v>
      </c>
      <c r="AM350" s="17" t="s">
        <v>7687</v>
      </c>
      <c r="AN350" s="17">
        <f>IEEE45637[[#This Row],[End Page]]-IEEE45637[[#This Row],[Start Page]]</f>
        <v>0</v>
      </c>
      <c r="AP350" s="17"/>
    </row>
    <row r="351" spans="1:42" x14ac:dyDescent="0.3">
      <c r="A351" s="4">
        <v>458</v>
      </c>
      <c r="B351" s="5" t="s">
        <v>3157</v>
      </c>
      <c r="C351" t="s">
        <v>3311</v>
      </c>
      <c r="D351" t="s">
        <v>3661</v>
      </c>
      <c r="F351" t="s">
        <v>3921</v>
      </c>
      <c r="G351" s="1"/>
      <c r="H351">
        <v>2019</v>
      </c>
      <c r="I351" t="s">
        <v>4190</v>
      </c>
      <c r="J351" t="s">
        <v>2830</v>
      </c>
      <c r="K351">
        <v>83</v>
      </c>
      <c r="L351">
        <v>94</v>
      </c>
      <c r="M351" t="s">
        <v>4452</v>
      </c>
      <c r="N351" t="s">
        <v>4713</v>
      </c>
      <c r="O351" t="s">
        <v>4922</v>
      </c>
      <c r="P351" t="s">
        <v>5152</v>
      </c>
      <c r="R351" t="s">
        <v>5447</v>
      </c>
      <c r="S351" t="s">
        <v>5803</v>
      </c>
      <c r="AB351" s="1"/>
      <c r="AE351" t="s">
        <v>5936</v>
      </c>
      <c r="AF351" t="s">
        <v>5982</v>
      </c>
      <c r="AG351" t="s">
        <v>5988</v>
      </c>
      <c r="AH351" s="20" t="s">
        <v>7687</v>
      </c>
      <c r="AI351" s="20" t="s">
        <v>7687</v>
      </c>
      <c r="AK351" t="s">
        <v>7685</v>
      </c>
      <c r="AM351" t="s">
        <v>7688</v>
      </c>
      <c r="AN351">
        <f>IEEE45637[[#This Row],[End Page]]-IEEE45637[[#This Row],[Start Page]]</f>
        <v>11</v>
      </c>
      <c r="AP351" s="20"/>
    </row>
    <row r="352" spans="1:42" x14ac:dyDescent="0.3">
      <c r="A352" s="4">
        <v>460</v>
      </c>
      <c r="B352" s="6" t="s">
        <v>3157</v>
      </c>
      <c r="C352" t="s">
        <v>3312</v>
      </c>
      <c r="D352" t="s">
        <v>3663</v>
      </c>
      <c r="F352" t="s">
        <v>3864</v>
      </c>
      <c r="G352" s="1"/>
      <c r="H352">
        <v>2019</v>
      </c>
      <c r="I352" t="s">
        <v>4191</v>
      </c>
      <c r="J352" t="s">
        <v>2830</v>
      </c>
      <c r="K352">
        <v>461</v>
      </c>
      <c r="L352">
        <v>472</v>
      </c>
      <c r="M352" t="s">
        <v>4454</v>
      </c>
      <c r="N352" t="s">
        <v>4677</v>
      </c>
      <c r="O352" t="s">
        <v>4923</v>
      </c>
      <c r="P352" t="s">
        <v>5153</v>
      </c>
      <c r="R352" t="s">
        <v>5449</v>
      </c>
      <c r="S352" t="s">
        <v>5805</v>
      </c>
      <c r="AB352" s="1"/>
      <c r="AE352" t="s">
        <v>5936</v>
      </c>
      <c r="AF352" t="s">
        <v>5982</v>
      </c>
      <c r="AG352" t="s">
        <v>5988</v>
      </c>
      <c r="AH352" s="20" t="s">
        <v>7687</v>
      </c>
      <c r="AI352" s="20" t="s">
        <v>7687</v>
      </c>
      <c r="AK352" t="s">
        <v>7685</v>
      </c>
      <c r="AM352" t="s">
        <v>7688</v>
      </c>
      <c r="AN352">
        <f>IEEE45637[[#This Row],[End Page]]-IEEE45637[[#This Row],[Start Page]]</f>
        <v>11</v>
      </c>
      <c r="AP352" s="20"/>
    </row>
    <row r="353" spans="1:43" x14ac:dyDescent="0.3">
      <c r="A353" s="3">
        <v>461</v>
      </c>
      <c r="B353" s="3" t="s">
        <v>3157</v>
      </c>
      <c r="C353" t="s">
        <v>3313</v>
      </c>
      <c r="D353" t="s">
        <v>3664</v>
      </c>
      <c r="F353" t="s">
        <v>3978</v>
      </c>
      <c r="G353" s="1"/>
      <c r="H353">
        <v>2019</v>
      </c>
      <c r="I353" t="s">
        <v>2830</v>
      </c>
      <c r="J353" t="s">
        <v>2830</v>
      </c>
      <c r="M353" t="s">
        <v>4455</v>
      </c>
      <c r="N353" t="s">
        <v>2830</v>
      </c>
      <c r="O353" t="s">
        <v>4924</v>
      </c>
      <c r="P353" t="s">
        <v>2830</v>
      </c>
      <c r="R353" t="s">
        <v>5450</v>
      </c>
      <c r="S353" t="s">
        <v>5806</v>
      </c>
      <c r="AB353" s="1"/>
      <c r="AE353" t="s">
        <v>5912</v>
      </c>
      <c r="AF353" t="s">
        <v>5982</v>
      </c>
      <c r="AG353" t="s">
        <v>5988</v>
      </c>
      <c r="AH353" t="s">
        <v>7686</v>
      </c>
      <c r="AK353" t="s">
        <v>7685</v>
      </c>
      <c r="AM353" t="s">
        <v>7688</v>
      </c>
      <c r="AN353">
        <f>IEEE45637[[#This Row],[End Page]]-IEEE45637[[#This Row],[Start Page]]</f>
        <v>0</v>
      </c>
      <c r="AP353" s="17"/>
    </row>
    <row r="354" spans="1:43" x14ac:dyDescent="0.3">
      <c r="A354" s="4">
        <v>462</v>
      </c>
      <c r="B354" s="6" t="s">
        <v>3157</v>
      </c>
      <c r="C354" t="s">
        <v>3314</v>
      </c>
      <c r="D354" t="s">
        <v>3518</v>
      </c>
      <c r="F354" t="s">
        <v>3892</v>
      </c>
      <c r="G354" s="1"/>
      <c r="H354">
        <v>2019</v>
      </c>
      <c r="I354" t="s">
        <v>4192</v>
      </c>
      <c r="J354" t="s">
        <v>2830</v>
      </c>
      <c r="M354" t="s">
        <v>4456</v>
      </c>
      <c r="N354" t="s">
        <v>4700</v>
      </c>
      <c r="O354" t="s">
        <v>4925</v>
      </c>
      <c r="P354" t="s">
        <v>2830</v>
      </c>
      <c r="R354" t="s">
        <v>5451</v>
      </c>
      <c r="S354" t="s">
        <v>2830</v>
      </c>
      <c r="AB354" s="1"/>
      <c r="AE354" t="s">
        <v>5904</v>
      </c>
      <c r="AF354" t="s">
        <v>5983</v>
      </c>
      <c r="AG354" t="s">
        <v>5988</v>
      </c>
      <c r="AK354" t="s">
        <v>7685</v>
      </c>
      <c r="AM354" s="17" t="s">
        <v>7687</v>
      </c>
      <c r="AN354" s="17">
        <f>IEEE45637[[#This Row],[End Page]]-IEEE45637[[#This Row],[Start Page]]</f>
        <v>0</v>
      </c>
      <c r="AP354" s="17"/>
    </row>
    <row r="355" spans="1:43" x14ac:dyDescent="0.3">
      <c r="A355" s="4">
        <v>464</v>
      </c>
      <c r="B355" s="5" t="s">
        <v>3157</v>
      </c>
      <c r="C355" t="s">
        <v>3315</v>
      </c>
      <c r="D355" t="s">
        <v>3665</v>
      </c>
      <c r="F355" t="s">
        <v>3880</v>
      </c>
      <c r="G355" s="1"/>
      <c r="H355">
        <v>2019</v>
      </c>
      <c r="I355" t="s">
        <v>4193</v>
      </c>
      <c r="J355" t="s">
        <v>2830</v>
      </c>
      <c r="K355">
        <v>59</v>
      </c>
      <c r="L355">
        <v>65</v>
      </c>
      <c r="M355" t="s">
        <v>4457</v>
      </c>
      <c r="N355" t="s">
        <v>4691</v>
      </c>
      <c r="O355" t="s">
        <v>4927</v>
      </c>
      <c r="P355" t="s">
        <v>5154</v>
      </c>
      <c r="R355" t="s">
        <v>5453</v>
      </c>
      <c r="S355" t="s">
        <v>5807</v>
      </c>
      <c r="AB355" s="1"/>
      <c r="AE355" t="s">
        <v>5936</v>
      </c>
      <c r="AF355" t="s">
        <v>5982</v>
      </c>
      <c r="AG355" t="s">
        <v>5988</v>
      </c>
      <c r="AH355" s="20" t="s">
        <v>7687</v>
      </c>
      <c r="AI355" s="20" t="s">
        <v>7687</v>
      </c>
      <c r="AK355" t="s">
        <v>7685</v>
      </c>
      <c r="AM355" t="s">
        <v>7688</v>
      </c>
      <c r="AN355">
        <f>IEEE45637[[#This Row],[End Page]]-IEEE45637[[#This Row],[Start Page]]</f>
        <v>6</v>
      </c>
      <c r="AP355" s="20"/>
    </row>
    <row r="356" spans="1:43" x14ac:dyDescent="0.3">
      <c r="A356" s="4">
        <v>468</v>
      </c>
      <c r="B356" s="6" t="s">
        <v>3157</v>
      </c>
      <c r="C356" t="s">
        <v>3318</v>
      </c>
      <c r="D356" t="s">
        <v>3668</v>
      </c>
      <c r="F356" t="s">
        <v>3982</v>
      </c>
      <c r="G356" s="1"/>
      <c r="H356">
        <v>2018</v>
      </c>
      <c r="I356" t="s">
        <v>2830</v>
      </c>
      <c r="J356" t="s">
        <v>2830</v>
      </c>
      <c r="K356">
        <v>60</v>
      </c>
      <c r="L356">
        <v>70</v>
      </c>
      <c r="M356" t="s">
        <v>4461</v>
      </c>
      <c r="N356" t="s">
        <v>2830</v>
      </c>
      <c r="O356" t="s">
        <v>4931</v>
      </c>
      <c r="P356" t="s">
        <v>5155</v>
      </c>
      <c r="R356" t="s">
        <v>5457</v>
      </c>
      <c r="S356" t="s">
        <v>5811</v>
      </c>
      <c r="AB356" s="1"/>
      <c r="AE356" t="s">
        <v>5898</v>
      </c>
      <c r="AF356" t="s">
        <v>5982</v>
      </c>
      <c r="AG356" t="s">
        <v>5988</v>
      </c>
      <c r="AH356" s="20" t="s">
        <v>7687</v>
      </c>
      <c r="AI356" s="20" t="s">
        <v>7687</v>
      </c>
      <c r="AK356" t="s">
        <v>7685</v>
      </c>
      <c r="AM356" t="s">
        <v>7688</v>
      </c>
      <c r="AN356">
        <f>IEEE45637[[#This Row],[End Page]]-IEEE45637[[#This Row],[Start Page]]</f>
        <v>10</v>
      </c>
      <c r="AP356" s="20"/>
    </row>
    <row r="357" spans="1:43" x14ac:dyDescent="0.3">
      <c r="A357" s="3">
        <v>471</v>
      </c>
      <c r="B357" s="3" t="s">
        <v>3157</v>
      </c>
      <c r="C357" t="s">
        <v>3321</v>
      </c>
      <c r="D357" t="s">
        <v>3671</v>
      </c>
      <c r="F357" t="s">
        <v>3985</v>
      </c>
      <c r="G357" s="1"/>
      <c r="H357">
        <v>2018</v>
      </c>
      <c r="I357" t="s">
        <v>2830</v>
      </c>
      <c r="J357" t="s">
        <v>2830</v>
      </c>
      <c r="K357">
        <v>34</v>
      </c>
      <c r="L357">
        <v>45</v>
      </c>
      <c r="M357" t="s">
        <v>4464</v>
      </c>
      <c r="N357" t="s">
        <v>2830</v>
      </c>
      <c r="O357" t="s">
        <v>4934</v>
      </c>
      <c r="P357" t="s">
        <v>5156</v>
      </c>
      <c r="R357" t="s">
        <v>5460</v>
      </c>
      <c r="S357" t="s">
        <v>5814</v>
      </c>
      <c r="AB357" s="1"/>
      <c r="AE357" t="s">
        <v>5898</v>
      </c>
      <c r="AF357" t="s">
        <v>5982</v>
      </c>
      <c r="AG357" t="s">
        <v>5988</v>
      </c>
      <c r="AH357" t="s">
        <v>7686</v>
      </c>
      <c r="AK357" t="s">
        <v>7685</v>
      </c>
      <c r="AM357" t="s">
        <v>7688</v>
      </c>
      <c r="AN357">
        <f>IEEE45637[[#This Row],[End Page]]-IEEE45637[[#This Row],[Start Page]]</f>
        <v>11</v>
      </c>
      <c r="AP357" s="17"/>
    </row>
    <row r="358" spans="1:43" x14ac:dyDescent="0.3">
      <c r="A358" s="4">
        <v>472</v>
      </c>
      <c r="B358" s="6" t="s">
        <v>3157</v>
      </c>
      <c r="C358" t="s">
        <v>3322</v>
      </c>
      <c r="D358" t="s">
        <v>3672</v>
      </c>
      <c r="F358" t="s">
        <v>3986</v>
      </c>
      <c r="G358" s="1"/>
      <c r="H358">
        <v>2018</v>
      </c>
      <c r="I358" t="s">
        <v>4195</v>
      </c>
      <c r="J358" t="s">
        <v>2830</v>
      </c>
      <c r="K358">
        <v>59</v>
      </c>
      <c r="L358">
        <v>68</v>
      </c>
      <c r="M358" t="s">
        <v>4465</v>
      </c>
      <c r="N358" t="s">
        <v>4745</v>
      </c>
      <c r="O358" t="s">
        <v>2830</v>
      </c>
      <c r="P358" t="s">
        <v>5157</v>
      </c>
      <c r="R358" t="s">
        <v>5461</v>
      </c>
      <c r="S358" t="s">
        <v>5815</v>
      </c>
      <c r="AB358" s="1"/>
      <c r="AE358" t="s">
        <v>5899</v>
      </c>
      <c r="AF358" t="s">
        <v>5981</v>
      </c>
      <c r="AG358" t="s">
        <v>5988</v>
      </c>
      <c r="AH358" t="s">
        <v>7686</v>
      </c>
      <c r="AK358" t="s">
        <v>7685</v>
      </c>
      <c r="AM358" t="s">
        <v>7688</v>
      </c>
      <c r="AN358">
        <f>IEEE45637[[#This Row],[End Page]]-IEEE45637[[#This Row],[Start Page]]</f>
        <v>9</v>
      </c>
      <c r="AP358" s="17"/>
    </row>
    <row r="359" spans="1:43" x14ac:dyDescent="0.3">
      <c r="A359" s="3">
        <v>473</v>
      </c>
      <c r="B359" s="3" t="s">
        <v>3157</v>
      </c>
      <c r="C359" t="s">
        <v>3323</v>
      </c>
      <c r="D359" t="s">
        <v>3673</v>
      </c>
      <c r="F359" t="s">
        <v>3961</v>
      </c>
      <c r="G359" s="1"/>
      <c r="H359">
        <v>2018</v>
      </c>
      <c r="I359" t="s">
        <v>4138</v>
      </c>
      <c r="J359" t="s">
        <v>2830</v>
      </c>
      <c r="M359" t="s">
        <v>4466</v>
      </c>
      <c r="N359" t="s">
        <v>4746</v>
      </c>
      <c r="O359" t="s">
        <v>2830</v>
      </c>
      <c r="P359" t="s">
        <v>5158</v>
      </c>
      <c r="R359" t="s">
        <v>5462</v>
      </c>
      <c r="S359" t="s">
        <v>2830</v>
      </c>
      <c r="AB359" s="1"/>
      <c r="AE359" t="s">
        <v>5939</v>
      </c>
      <c r="AF359" t="s">
        <v>5982</v>
      </c>
      <c r="AG359" t="s">
        <v>5988</v>
      </c>
      <c r="AH359" t="s">
        <v>7686</v>
      </c>
      <c r="AK359" t="s">
        <v>7685</v>
      </c>
      <c r="AM359" t="s">
        <v>7688</v>
      </c>
      <c r="AN359">
        <f>IEEE45637[[#This Row],[End Page]]-IEEE45637[[#This Row],[Start Page]]</f>
        <v>0</v>
      </c>
      <c r="AP359" s="17"/>
    </row>
    <row r="360" spans="1:43" x14ac:dyDescent="0.3">
      <c r="A360" s="4">
        <v>474</v>
      </c>
      <c r="B360" s="6" t="s">
        <v>3157</v>
      </c>
      <c r="C360" t="s">
        <v>3324</v>
      </c>
      <c r="D360" t="s">
        <v>3674</v>
      </c>
      <c r="F360" t="s">
        <v>3935</v>
      </c>
      <c r="G360" s="1"/>
      <c r="H360">
        <v>2018</v>
      </c>
      <c r="I360" t="s">
        <v>2986</v>
      </c>
      <c r="J360" t="s">
        <v>2830</v>
      </c>
      <c r="K360">
        <v>103</v>
      </c>
      <c r="L360">
        <v>125</v>
      </c>
      <c r="M360" t="s">
        <v>4467</v>
      </c>
      <c r="N360" t="s">
        <v>4723</v>
      </c>
      <c r="O360" t="s">
        <v>2830</v>
      </c>
      <c r="P360" t="s">
        <v>5159</v>
      </c>
      <c r="R360" t="s">
        <v>5463</v>
      </c>
      <c r="S360" t="s">
        <v>5816</v>
      </c>
      <c r="AB360" s="1"/>
      <c r="AE360" t="s">
        <v>5900</v>
      </c>
      <c r="AF360" t="s">
        <v>5981</v>
      </c>
      <c r="AG360" t="s">
        <v>5988</v>
      </c>
      <c r="AH360" s="20" t="s">
        <v>7687</v>
      </c>
      <c r="AI360" s="20" t="s">
        <v>7687</v>
      </c>
      <c r="AK360" t="s">
        <v>7685</v>
      </c>
      <c r="AM360" t="s">
        <v>7688</v>
      </c>
      <c r="AN360">
        <f>IEEE45637[[#This Row],[End Page]]-IEEE45637[[#This Row],[Start Page]]</f>
        <v>22</v>
      </c>
      <c r="AP360" s="20"/>
    </row>
    <row r="361" spans="1:43" x14ac:dyDescent="0.3">
      <c r="A361" s="3">
        <v>475</v>
      </c>
      <c r="B361" s="3" t="s">
        <v>3157</v>
      </c>
      <c r="C361" t="s">
        <v>3325</v>
      </c>
      <c r="D361" t="s">
        <v>3675</v>
      </c>
      <c r="F361" t="s">
        <v>3987</v>
      </c>
      <c r="G361" s="1"/>
      <c r="H361">
        <v>2018</v>
      </c>
      <c r="I361" t="s">
        <v>2859</v>
      </c>
      <c r="J361" t="s">
        <v>2830</v>
      </c>
      <c r="K361">
        <v>172</v>
      </c>
      <c r="L361">
        <v>186</v>
      </c>
      <c r="M361" t="s">
        <v>4468</v>
      </c>
      <c r="N361" t="s">
        <v>4747</v>
      </c>
      <c r="O361" t="s">
        <v>2830</v>
      </c>
      <c r="P361" t="s">
        <v>5160</v>
      </c>
      <c r="R361" t="s">
        <v>5464</v>
      </c>
      <c r="S361" t="s">
        <v>5817</v>
      </c>
      <c r="AB361" s="1"/>
      <c r="AE361" t="s">
        <v>5928</v>
      </c>
      <c r="AF361" t="s">
        <v>5981</v>
      </c>
      <c r="AG361" t="s">
        <v>5988</v>
      </c>
      <c r="AH361" s="20" t="s">
        <v>7687</v>
      </c>
      <c r="AI361" s="20" t="s">
        <v>7687</v>
      </c>
      <c r="AK361" t="s">
        <v>7685</v>
      </c>
      <c r="AM361" t="s">
        <v>7688</v>
      </c>
      <c r="AN361">
        <f>IEEE45637[[#This Row],[End Page]]-IEEE45637[[#This Row],[Start Page]]</f>
        <v>14</v>
      </c>
      <c r="AP361" s="20"/>
    </row>
    <row r="362" spans="1:43" x14ac:dyDescent="0.3">
      <c r="A362" s="4">
        <v>476</v>
      </c>
      <c r="B362" s="6" t="s">
        <v>3157</v>
      </c>
      <c r="C362" t="s">
        <v>3326</v>
      </c>
      <c r="D362" t="s">
        <v>3648</v>
      </c>
      <c r="F362" t="s">
        <v>3846</v>
      </c>
      <c r="G362" s="1"/>
      <c r="H362">
        <v>2018</v>
      </c>
      <c r="I362" t="s">
        <v>2830</v>
      </c>
      <c r="J362" t="s">
        <v>2830</v>
      </c>
      <c r="M362" t="s">
        <v>4469</v>
      </c>
      <c r="N362" t="s">
        <v>2830</v>
      </c>
      <c r="O362" t="s">
        <v>4935</v>
      </c>
      <c r="P362" t="s">
        <v>5161</v>
      </c>
      <c r="R362" t="s">
        <v>5465</v>
      </c>
      <c r="S362" t="s">
        <v>5818</v>
      </c>
      <c r="AB362" s="1"/>
      <c r="AE362" t="s">
        <v>3155</v>
      </c>
      <c r="AF362" t="s">
        <v>5982</v>
      </c>
      <c r="AG362" t="s">
        <v>5988</v>
      </c>
      <c r="AH362" s="20" t="s">
        <v>7687</v>
      </c>
      <c r="AI362" s="20" t="s">
        <v>7687</v>
      </c>
      <c r="AK362" t="s">
        <v>7685</v>
      </c>
      <c r="AM362" t="s">
        <v>7688</v>
      </c>
      <c r="AN362">
        <f>IEEE45637[[#This Row],[End Page]]-IEEE45637[[#This Row],[Start Page]]</f>
        <v>0</v>
      </c>
      <c r="AP362" s="20"/>
      <c r="AQ362" t="s">
        <v>7694</v>
      </c>
    </row>
    <row r="363" spans="1:43" x14ac:dyDescent="0.3">
      <c r="A363" s="4">
        <v>478</v>
      </c>
      <c r="B363" s="5" t="s">
        <v>3157</v>
      </c>
      <c r="C363" t="s">
        <v>3328</v>
      </c>
      <c r="D363" t="s">
        <v>3518</v>
      </c>
      <c r="F363" t="s">
        <v>3328</v>
      </c>
      <c r="G363" s="1"/>
      <c r="H363">
        <v>2018</v>
      </c>
      <c r="I363" t="s">
        <v>2830</v>
      </c>
      <c r="J363" t="s">
        <v>2830</v>
      </c>
      <c r="M363" t="s">
        <v>4471</v>
      </c>
      <c r="N363" t="s">
        <v>2830</v>
      </c>
      <c r="O363" t="s">
        <v>4937</v>
      </c>
      <c r="P363" t="s">
        <v>2830</v>
      </c>
      <c r="R363" t="s">
        <v>5467</v>
      </c>
      <c r="S363" t="s">
        <v>2830</v>
      </c>
      <c r="AB363" s="1"/>
      <c r="AE363" t="s">
        <v>5897</v>
      </c>
      <c r="AF363" t="s">
        <v>5983</v>
      </c>
      <c r="AG363" t="s">
        <v>5988</v>
      </c>
      <c r="AK363" t="s">
        <v>7685</v>
      </c>
      <c r="AM363" s="17" t="s">
        <v>7687</v>
      </c>
      <c r="AN363" s="17">
        <f>IEEE45637[[#This Row],[End Page]]-IEEE45637[[#This Row],[Start Page]]</f>
        <v>0</v>
      </c>
      <c r="AP363" s="17"/>
    </row>
    <row r="364" spans="1:43" x14ac:dyDescent="0.3">
      <c r="A364" s="3">
        <v>479</v>
      </c>
      <c r="B364" s="14" t="s">
        <v>3157</v>
      </c>
      <c r="C364" t="s">
        <v>3329</v>
      </c>
      <c r="D364" t="s">
        <v>3677</v>
      </c>
      <c r="F364" t="s">
        <v>3989</v>
      </c>
      <c r="G364" s="1"/>
      <c r="H364">
        <v>2018</v>
      </c>
      <c r="I364" t="s">
        <v>4197</v>
      </c>
      <c r="J364" t="s">
        <v>2830</v>
      </c>
      <c r="K364">
        <v>140</v>
      </c>
      <c r="L364">
        <v>150</v>
      </c>
      <c r="M364" t="s">
        <v>4472</v>
      </c>
      <c r="N364" t="s">
        <v>4748</v>
      </c>
      <c r="O364" t="s">
        <v>2830</v>
      </c>
      <c r="P364" t="s">
        <v>5162</v>
      </c>
      <c r="R364" t="s">
        <v>5468</v>
      </c>
      <c r="S364" t="s">
        <v>5820</v>
      </c>
      <c r="AB364" s="1"/>
      <c r="AE364" t="s">
        <v>5899</v>
      </c>
      <c r="AF364" t="s">
        <v>5981</v>
      </c>
      <c r="AG364" t="s">
        <v>5988</v>
      </c>
      <c r="AH364" t="s">
        <v>7686</v>
      </c>
      <c r="AK364" t="s">
        <v>7685</v>
      </c>
      <c r="AM364" t="s">
        <v>7688</v>
      </c>
      <c r="AN364">
        <f>IEEE45637[[#This Row],[End Page]]-IEEE45637[[#This Row],[Start Page]]</f>
        <v>10</v>
      </c>
      <c r="AP364" s="17"/>
    </row>
    <row r="365" spans="1:43" x14ac:dyDescent="0.3">
      <c r="A365" s="4">
        <v>480</v>
      </c>
      <c r="B365" s="5" t="s">
        <v>3157</v>
      </c>
      <c r="C365" t="s">
        <v>3330</v>
      </c>
      <c r="D365" t="s">
        <v>3678</v>
      </c>
      <c r="F365" t="s">
        <v>3846</v>
      </c>
      <c r="G365" s="1"/>
      <c r="H365">
        <v>2018</v>
      </c>
      <c r="I365" t="s">
        <v>2830</v>
      </c>
      <c r="J365" t="s">
        <v>2830</v>
      </c>
      <c r="K365">
        <v>12</v>
      </c>
      <c r="L365">
        <v>17</v>
      </c>
      <c r="M365" t="s">
        <v>4473</v>
      </c>
      <c r="N365" t="s">
        <v>2830</v>
      </c>
      <c r="O365" t="s">
        <v>4938</v>
      </c>
      <c r="P365" t="s">
        <v>5163</v>
      </c>
      <c r="R365" t="s">
        <v>5469</v>
      </c>
      <c r="S365" t="s">
        <v>5821</v>
      </c>
      <c r="AB365" s="1"/>
      <c r="AE365" t="s">
        <v>3155</v>
      </c>
      <c r="AF365" t="s">
        <v>5982</v>
      </c>
      <c r="AG365" t="s">
        <v>5988</v>
      </c>
      <c r="AH365" t="s">
        <v>7686</v>
      </c>
      <c r="AK365" t="s">
        <v>7685</v>
      </c>
      <c r="AM365" t="s">
        <v>7688</v>
      </c>
      <c r="AN365">
        <f>IEEE45637[[#This Row],[End Page]]-IEEE45637[[#This Row],[Start Page]]</f>
        <v>5</v>
      </c>
      <c r="AP365" s="17"/>
    </row>
    <row r="366" spans="1:43" x14ac:dyDescent="0.3">
      <c r="A366" s="3">
        <v>481</v>
      </c>
      <c r="B366" s="14" t="s">
        <v>3157</v>
      </c>
      <c r="C366" t="s">
        <v>3331</v>
      </c>
      <c r="D366" t="s">
        <v>3679</v>
      </c>
      <c r="F366" t="s">
        <v>3990</v>
      </c>
      <c r="G366" s="1"/>
      <c r="H366">
        <v>2018</v>
      </c>
      <c r="I366" t="s">
        <v>4198</v>
      </c>
      <c r="J366" t="s">
        <v>2830</v>
      </c>
      <c r="K366">
        <v>107</v>
      </c>
      <c r="L366">
        <v>114</v>
      </c>
      <c r="M366" t="s">
        <v>4474</v>
      </c>
      <c r="N366" t="s">
        <v>2830</v>
      </c>
      <c r="O366" t="s">
        <v>4939</v>
      </c>
      <c r="P366" t="s">
        <v>5164</v>
      </c>
      <c r="R366" t="s">
        <v>5470</v>
      </c>
      <c r="S366" t="s">
        <v>5822</v>
      </c>
      <c r="AB366" s="1"/>
      <c r="AE366" t="s">
        <v>5898</v>
      </c>
      <c r="AF366" t="s">
        <v>5982</v>
      </c>
      <c r="AG366" t="s">
        <v>5988</v>
      </c>
      <c r="AH366" t="s">
        <v>7686</v>
      </c>
      <c r="AK366" t="s">
        <v>7685</v>
      </c>
      <c r="AM366" t="s">
        <v>7688</v>
      </c>
      <c r="AN366">
        <f>IEEE45637[[#This Row],[End Page]]-IEEE45637[[#This Row],[Start Page]]</f>
        <v>7</v>
      </c>
      <c r="AP366" s="17"/>
    </row>
    <row r="367" spans="1:43" x14ac:dyDescent="0.3">
      <c r="A367" s="4">
        <v>484</v>
      </c>
      <c r="B367" s="5" t="s">
        <v>3157</v>
      </c>
      <c r="C367" t="s">
        <v>3332</v>
      </c>
      <c r="D367" t="s">
        <v>3682</v>
      </c>
      <c r="F367" t="s">
        <v>3992</v>
      </c>
      <c r="G367" s="1"/>
      <c r="H367">
        <v>2018</v>
      </c>
      <c r="I367" t="s">
        <v>2830</v>
      </c>
      <c r="J367" t="s">
        <v>2830</v>
      </c>
      <c r="K367">
        <v>1</v>
      </c>
      <c r="L367">
        <v>139</v>
      </c>
      <c r="M367" t="s">
        <v>4477</v>
      </c>
      <c r="N367" t="s">
        <v>2830</v>
      </c>
      <c r="O367" t="s">
        <v>4941</v>
      </c>
      <c r="P367" t="s">
        <v>5165</v>
      </c>
      <c r="R367" t="s">
        <v>5473</v>
      </c>
      <c r="S367" t="s">
        <v>2830</v>
      </c>
      <c r="AB367" s="1"/>
      <c r="AE367" t="s">
        <v>5945</v>
      </c>
      <c r="AF367" t="s">
        <v>5986</v>
      </c>
      <c r="AG367" t="s">
        <v>5988</v>
      </c>
      <c r="AJ367" s="17" t="s">
        <v>7686</v>
      </c>
      <c r="AK367" t="s">
        <v>7685</v>
      </c>
      <c r="AM367" t="s">
        <v>7688</v>
      </c>
      <c r="AN367">
        <f>IEEE45637[[#This Row],[End Page]]-IEEE45637[[#This Row],[Start Page]]</f>
        <v>138</v>
      </c>
      <c r="AP367" s="17"/>
    </row>
    <row r="368" spans="1:43" x14ac:dyDescent="0.3">
      <c r="A368" s="3">
        <v>485</v>
      </c>
      <c r="B368" s="14" t="s">
        <v>3157</v>
      </c>
      <c r="C368" t="s">
        <v>3333</v>
      </c>
      <c r="D368" t="s">
        <v>3683</v>
      </c>
      <c r="F368" t="s">
        <v>3993</v>
      </c>
      <c r="G368" s="1"/>
      <c r="H368">
        <v>2018</v>
      </c>
      <c r="I368" t="s">
        <v>2924</v>
      </c>
      <c r="J368" t="s">
        <v>2924</v>
      </c>
      <c r="K368">
        <v>1942</v>
      </c>
      <c r="L368">
        <v>1945</v>
      </c>
      <c r="M368" t="s">
        <v>4478</v>
      </c>
      <c r="N368" t="s">
        <v>4749</v>
      </c>
      <c r="O368" t="s">
        <v>2830</v>
      </c>
      <c r="P368" t="s">
        <v>5166</v>
      </c>
      <c r="R368" t="s">
        <v>5474</v>
      </c>
      <c r="S368" t="s">
        <v>2830</v>
      </c>
      <c r="AB368" s="1"/>
      <c r="AE368" t="s">
        <v>5946</v>
      </c>
      <c r="AF368" t="s">
        <v>5982</v>
      </c>
      <c r="AG368" t="s">
        <v>5988</v>
      </c>
      <c r="AK368" t="s">
        <v>7685</v>
      </c>
      <c r="AM368" t="s">
        <v>7688</v>
      </c>
      <c r="AN368">
        <f>IEEE45637[[#This Row],[End Page]]-IEEE45637[[#This Row],[Start Page]]</f>
        <v>3</v>
      </c>
      <c r="AO368" s="17" t="s">
        <v>7686</v>
      </c>
      <c r="AP368" s="17"/>
    </row>
    <row r="369" spans="1:42" x14ac:dyDescent="0.3">
      <c r="A369" s="4">
        <v>486</v>
      </c>
      <c r="B369" s="5" t="s">
        <v>3157</v>
      </c>
      <c r="C369" t="s">
        <v>3334</v>
      </c>
      <c r="D369" t="s">
        <v>3684</v>
      </c>
      <c r="F369" t="s">
        <v>3994</v>
      </c>
      <c r="G369" s="1"/>
      <c r="H369">
        <v>2018</v>
      </c>
      <c r="I369" t="s">
        <v>2845</v>
      </c>
      <c r="J369" t="s">
        <v>4244</v>
      </c>
      <c r="K369">
        <v>125</v>
      </c>
      <c r="L369">
        <v>132</v>
      </c>
      <c r="M369" t="s">
        <v>4479</v>
      </c>
      <c r="N369" t="s">
        <v>4750</v>
      </c>
      <c r="O369" t="s">
        <v>4942</v>
      </c>
      <c r="P369" t="s">
        <v>5167</v>
      </c>
      <c r="R369" t="s">
        <v>5475</v>
      </c>
      <c r="S369" t="s">
        <v>5825</v>
      </c>
      <c r="AB369" s="1"/>
      <c r="AE369" t="s">
        <v>5947</v>
      </c>
      <c r="AF369" t="s">
        <v>5982</v>
      </c>
      <c r="AG369" t="s">
        <v>5988</v>
      </c>
      <c r="AH369" t="s">
        <v>7686</v>
      </c>
      <c r="AK369" t="s">
        <v>7685</v>
      </c>
      <c r="AM369" t="s">
        <v>7688</v>
      </c>
      <c r="AN369">
        <f>IEEE45637[[#This Row],[End Page]]-IEEE45637[[#This Row],[Start Page]]</f>
        <v>7</v>
      </c>
      <c r="AP369" s="17"/>
    </row>
    <row r="370" spans="1:42" x14ac:dyDescent="0.3">
      <c r="A370" s="3">
        <v>487</v>
      </c>
      <c r="B370" s="14" t="s">
        <v>3157</v>
      </c>
      <c r="C370" t="s">
        <v>3335</v>
      </c>
      <c r="D370" t="s">
        <v>3685</v>
      </c>
      <c r="F370" t="s">
        <v>3864</v>
      </c>
      <c r="G370" s="1"/>
      <c r="H370">
        <v>2018</v>
      </c>
      <c r="I370" t="s">
        <v>4200</v>
      </c>
      <c r="J370" t="s">
        <v>2830</v>
      </c>
      <c r="K370">
        <v>812</v>
      </c>
      <c r="L370">
        <v>827</v>
      </c>
      <c r="M370" t="s">
        <v>4480</v>
      </c>
      <c r="N370" t="s">
        <v>4677</v>
      </c>
      <c r="O370" t="s">
        <v>4943</v>
      </c>
      <c r="P370" t="s">
        <v>5168</v>
      </c>
      <c r="R370" t="s">
        <v>5476</v>
      </c>
      <c r="S370" t="s">
        <v>5826</v>
      </c>
      <c r="AB370" s="1"/>
      <c r="AE370" t="s">
        <v>5936</v>
      </c>
      <c r="AF370" t="s">
        <v>5982</v>
      </c>
      <c r="AG370" t="s">
        <v>5988</v>
      </c>
      <c r="AH370" t="s">
        <v>7686</v>
      </c>
      <c r="AK370" t="s">
        <v>7685</v>
      </c>
      <c r="AM370" t="s">
        <v>7688</v>
      </c>
      <c r="AN370">
        <f>IEEE45637[[#This Row],[End Page]]-IEEE45637[[#This Row],[Start Page]]</f>
        <v>15</v>
      </c>
      <c r="AP370" s="17"/>
    </row>
    <row r="371" spans="1:42" x14ac:dyDescent="0.3">
      <c r="A371" s="4">
        <v>488</v>
      </c>
      <c r="B371" s="5" t="s">
        <v>3157</v>
      </c>
      <c r="C371" t="s">
        <v>3336</v>
      </c>
      <c r="D371" t="s">
        <v>3518</v>
      </c>
      <c r="F371" t="s">
        <v>3864</v>
      </c>
      <c r="G371" s="1"/>
      <c r="H371">
        <v>2018</v>
      </c>
      <c r="I371" t="s">
        <v>4201</v>
      </c>
      <c r="J371" t="s">
        <v>2830</v>
      </c>
      <c r="M371" t="s">
        <v>4481</v>
      </c>
      <c r="N371" t="s">
        <v>4677</v>
      </c>
      <c r="O371" t="s">
        <v>4944</v>
      </c>
      <c r="P371" t="s">
        <v>2830</v>
      </c>
      <c r="R371" t="s">
        <v>5477</v>
      </c>
      <c r="S371" t="s">
        <v>2830</v>
      </c>
      <c r="AB371" s="1"/>
      <c r="AE371" t="s">
        <v>5936</v>
      </c>
      <c r="AF371" t="s">
        <v>5983</v>
      </c>
      <c r="AG371" t="s">
        <v>5988</v>
      </c>
      <c r="AK371" t="s">
        <v>7685</v>
      </c>
      <c r="AM371" s="17" t="s">
        <v>7687</v>
      </c>
      <c r="AN371" s="17">
        <f>IEEE45637[[#This Row],[End Page]]-IEEE45637[[#This Row],[Start Page]]</f>
        <v>0</v>
      </c>
      <c r="AP371" s="17"/>
    </row>
    <row r="372" spans="1:42" x14ac:dyDescent="0.3">
      <c r="A372" s="3">
        <v>489</v>
      </c>
      <c r="B372" s="14" t="s">
        <v>3157</v>
      </c>
      <c r="C372" t="s">
        <v>3337</v>
      </c>
      <c r="D372" t="s">
        <v>3686</v>
      </c>
      <c r="F372" t="s">
        <v>3921</v>
      </c>
      <c r="G372" s="1"/>
      <c r="H372">
        <v>2018</v>
      </c>
      <c r="I372" t="s">
        <v>4202</v>
      </c>
      <c r="J372" t="s">
        <v>2830</v>
      </c>
      <c r="K372">
        <v>273</v>
      </c>
      <c r="L372">
        <v>284</v>
      </c>
      <c r="M372" t="s">
        <v>4482</v>
      </c>
      <c r="N372" t="s">
        <v>4713</v>
      </c>
      <c r="O372" t="s">
        <v>4945</v>
      </c>
      <c r="P372" t="s">
        <v>5169</v>
      </c>
      <c r="R372" t="s">
        <v>5478</v>
      </c>
      <c r="S372" t="s">
        <v>5827</v>
      </c>
      <c r="AB372" s="1"/>
      <c r="AE372" t="s">
        <v>5936</v>
      </c>
      <c r="AF372" t="s">
        <v>5982</v>
      </c>
      <c r="AG372" t="s">
        <v>5988</v>
      </c>
      <c r="AH372" t="s">
        <v>7686</v>
      </c>
      <c r="AK372" t="s">
        <v>7685</v>
      </c>
      <c r="AM372" t="s">
        <v>7688</v>
      </c>
      <c r="AN372">
        <f>IEEE45637[[#This Row],[End Page]]-IEEE45637[[#This Row],[Start Page]]</f>
        <v>11</v>
      </c>
      <c r="AP372" s="17"/>
    </row>
    <row r="373" spans="1:42" x14ac:dyDescent="0.3">
      <c r="A373" s="3">
        <v>491</v>
      </c>
      <c r="B373" s="3" t="s">
        <v>3157</v>
      </c>
      <c r="C373" t="s">
        <v>3338</v>
      </c>
      <c r="D373" t="s">
        <v>3688</v>
      </c>
      <c r="F373" t="s">
        <v>3995</v>
      </c>
      <c r="G373" s="1"/>
      <c r="H373">
        <v>2017</v>
      </c>
      <c r="I373" t="s">
        <v>2830</v>
      </c>
      <c r="J373" t="s">
        <v>2830</v>
      </c>
      <c r="M373" t="s">
        <v>4484</v>
      </c>
      <c r="N373" t="s">
        <v>2830</v>
      </c>
      <c r="O373" t="s">
        <v>4946</v>
      </c>
      <c r="P373" t="s">
        <v>5170</v>
      </c>
      <c r="R373" t="s">
        <v>5480</v>
      </c>
      <c r="S373" t="s">
        <v>5829</v>
      </c>
      <c r="AB373" s="1"/>
      <c r="AE373" t="s">
        <v>5897</v>
      </c>
      <c r="AF373" t="s">
        <v>5982</v>
      </c>
      <c r="AG373" t="s">
        <v>5988</v>
      </c>
      <c r="AH373" t="s">
        <v>7686</v>
      </c>
      <c r="AK373" t="s">
        <v>7685</v>
      </c>
      <c r="AM373" t="s">
        <v>7688</v>
      </c>
      <c r="AN373">
        <f>IEEE45637[[#This Row],[End Page]]-IEEE45637[[#This Row],[Start Page]]</f>
        <v>0</v>
      </c>
      <c r="AP373" s="17"/>
    </row>
    <row r="374" spans="1:42" x14ac:dyDescent="0.3">
      <c r="A374" s="4">
        <v>492</v>
      </c>
      <c r="B374" s="6" t="s">
        <v>3157</v>
      </c>
      <c r="C374" t="s">
        <v>3339</v>
      </c>
      <c r="D374" t="s">
        <v>3689</v>
      </c>
      <c r="F374" t="s">
        <v>3996</v>
      </c>
      <c r="G374" s="1"/>
      <c r="H374">
        <v>2017</v>
      </c>
      <c r="I374" t="s">
        <v>2830</v>
      </c>
      <c r="J374" t="s">
        <v>2830</v>
      </c>
      <c r="K374">
        <v>1</v>
      </c>
      <c r="L374">
        <v>12</v>
      </c>
      <c r="M374" t="s">
        <v>4485</v>
      </c>
      <c r="N374" t="s">
        <v>2830</v>
      </c>
      <c r="O374" t="s">
        <v>4947</v>
      </c>
      <c r="P374" t="s">
        <v>5171</v>
      </c>
      <c r="R374" t="s">
        <v>5481</v>
      </c>
      <c r="S374" t="s">
        <v>2830</v>
      </c>
      <c r="AB374" s="1"/>
      <c r="AE374" t="s">
        <v>5898</v>
      </c>
      <c r="AF374" t="s">
        <v>5982</v>
      </c>
      <c r="AG374" t="s">
        <v>5988</v>
      </c>
      <c r="AH374" t="s">
        <v>7686</v>
      </c>
      <c r="AK374" t="s">
        <v>7685</v>
      </c>
      <c r="AM374" t="s">
        <v>7688</v>
      </c>
      <c r="AN374">
        <f>IEEE45637[[#This Row],[End Page]]-IEEE45637[[#This Row],[Start Page]]</f>
        <v>11</v>
      </c>
      <c r="AP374" s="17"/>
    </row>
    <row r="375" spans="1:42" x14ac:dyDescent="0.3">
      <c r="A375" s="3">
        <v>493</v>
      </c>
      <c r="B375" s="3" t="s">
        <v>3157</v>
      </c>
      <c r="C375" t="s">
        <v>3340</v>
      </c>
      <c r="D375" t="s">
        <v>3690</v>
      </c>
      <c r="F375" t="s">
        <v>3997</v>
      </c>
      <c r="G375" s="1"/>
      <c r="H375">
        <v>2017</v>
      </c>
      <c r="I375" t="s">
        <v>2959</v>
      </c>
      <c r="J375" t="s">
        <v>4113</v>
      </c>
      <c r="K375">
        <v>1864</v>
      </c>
      <c r="L375">
        <v>1874</v>
      </c>
      <c r="M375" t="s">
        <v>4486</v>
      </c>
      <c r="N375" t="s">
        <v>4752</v>
      </c>
      <c r="O375" t="s">
        <v>2830</v>
      </c>
      <c r="P375" t="s">
        <v>5172</v>
      </c>
      <c r="R375" t="s">
        <v>5482</v>
      </c>
      <c r="S375" t="s">
        <v>5830</v>
      </c>
      <c r="AB375" s="1"/>
      <c r="AE375" t="s">
        <v>5936</v>
      </c>
      <c r="AF375" t="s">
        <v>5981</v>
      </c>
      <c r="AG375" t="s">
        <v>5988</v>
      </c>
      <c r="AH375" t="s">
        <v>7686</v>
      </c>
      <c r="AK375" t="s">
        <v>7685</v>
      </c>
      <c r="AM375" t="s">
        <v>7688</v>
      </c>
      <c r="AN375">
        <f>IEEE45637[[#This Row],[End Page]]-IEEE45637[[#This Row],[Start Page]]</f>
        <v>10</v>
      </c>
      <c r="AP375" s="17"/>
    </row>
    <row r="376" spans="1:42" x14ac:dyDescent="0.3">
      <c r="A376" s="4">
        <v>494</v>
      </c>
      <c r="B376" s="6" t="s">
        <v>3157</v>
      </c>
      <c r="C376" t="s">
        <v>3341</v>
      </c>
      <c r="D376" t="s">
        <v>3691</v>
      </c>
      <c r="F376" t="s">
        <v>3998</v>
      </c>
      <c r="G376" s="1"/>
      <c r="H376">
        <v>2017</v>
      </c>
      <c r="I376" t="s">
        <v>4203</v>
      </c>
      <c r="J376" t="s">
        <v>2830</v>
      </c>
      <c r="K376">
        <v>447</v>
      </c>
      <c r="L376">
        <v>455</v>
      </c>
      <c r="M376" t="s">
        <v>4487</v>
      </c>
      <c r="N376" t="s">
        <v>4753</v>
      </c>
      <c r="O376" t="s">
        <v>4948</v>
      </c>
      <c r="P376" t="s">
        <v>5173</v>
      </c>
      <c r="R376" t="s">
        <v>5483</v>
      </c>
      <c r="S376" t="s">
        <v>5831</v>
      </c>
      <c r="AB376" s="1"/>
      <c r="AE376" t="s">
        <v>5908</v>
      </c>
      <c r="AF376" t="s">
        <v>5982</v>
      </c>
      <c r="AG376" t="s">
        <v>5988</v>
      </c>
      <c r="AH376" s="20" t="s">
        <v>7687</v>
      </c>
      <c r="AI376" s="20" t="s">
        <v>7687</v>
      </c>
      <c r="AK376" t="s">
        <v>7685</v>
      </c>
      <c r="AM376" t="s">
        <v>7688</v>
      </c>
      <c r="AN376">
        <f>IEEE45637[[#This Row],[End Page]]-IEEE45637[[#This Row],[Start Page]]</f>
        <v>8</v>
      </c>
      <c r="AP376" s="20"/>
    </row>
    <row r="377" spans="1:42" x14ac:dyDescent="0.3">
      <c r="A377" s="3">
        <v>495</v>
      </c>
      <c r="B377" s="3" t="s">
        <v>3157</v>
      </c>
      <c r="C377" t="s">
        <v>3342</v>
      </c>
      <c r="D377" t="s">
        <v>3692</v>
      </c>
      <c r="F377" t="s">
        <v>3999</v>
      </c>
      <c r="G377" s="1"/>
      <c r="H377">
        <v>2017</v>
      </c>
      <c r="I377" t="s">
        <v>2830</v>
      </c>
      <c r="J377" t="s">
        <v>2830</v>
      </c>
      <c r="M377" t="s">
        <v>4488</v>
      </c>
      <c r="N377" t="s">
        <v>2830</v>
      </c>
      <c r="O377" t="s">
        <v>4949</v>
      </c>
      <c r="P377" t="s">
        <v>5174</v>
      </c>
      <c r="R377" t="s">
        <v>5484</v>
      </c>
      <c r="S377" t="s">
        <v>2830</v>
      </c>
      <c r="AB377" s="1"/>
      <c r="AE377" t="s">
        <v>5898</v>
      </c>
      <c r="AF377" t="s">
        <v>5982</v>
      </c>
      <c r="AG377" t="s">
        <v>5988</v>
      </c>
      <c r="AK377" t="s">
        <v>7685</v>
      </c>
      <c r="AM377" t="s">
        <v>7688</v>
      </c>
      <c r="AN377">
        <f>IEEE45637[[#This Row],[End Page]]-IEEE45637[[#This Row],[Start Page]]</f>
        <v>0</v>
      </c>
      <c r="AO377" s="17" t="s">
        <v>7686</v>
      </c>
      <c r="AP377" s="17"/>
    </row>
    <row r="378" spans="1:42" x14ac:dyDescent="0.3">
      <c r="A378" s="4">
        <v>496</v>
      </c>
      <c r="B378" s="6" t="s">
        <v>3157</v>
      </c>
      <c r="C378" t="s">
        <v>3343</v>
      </c>
      <c r="D378" t="s">
        <v>3693</v>
      </c>
      <c r="F378" t="s">
        <v>4000</v>
      </c>
      <c r="G378" s="1"/>
      <c r="H378">
        <v>2017</v>
      </c>
      <c r="I378" t="s">
        <v>4120</v>
      </c>
      <c r="J378" t="s">
        <v>2894</v>
      </c>
      <c r="K378">
        <v>1</v>
      </c>
      <c r="L378">
        <v>9</v>
      </c>
      <c r="M378" t="s">
        <v>4489</v>
      </c>
      <c r="N378" t="s">
        <v>4754</v>
      </c>
      <c r="O378" t="s">
        <v>2830</v>
      </c>
      <c r="P378" t="s">
        <v>5175</v>
      </c>
      <c r="R378" t="s">
        <v>5485</v>
      </c>
      <c r="S378" t="s">
        <v>2830</v>
      </c>
      <c r="AB378" s="1"/>
      <c r="AE378" t="s">
        <v>5948</v>
      </c>
      <c r="AF378" t="s">
        <v>5981</v>
      </c>
      <c r="AG378" t="s">
        <v>5988</v>
      </c>
      <c r="AH378" t="s">
        <v>7686</v>
      </c>
      <c r="AK378" t="s">
        <v>7685</v>
      </c>
      <c r="AM378" t="s">
        <v>7688</v>
      </c>
      <c r="AN378">
        <f>IEEE45637[[#This Row],[End Page]]-IEEE45637[[#This Row],[Start Page]]</f>
        <v>8</v>
      </c>
      <c r="AP378" s="17"/>
    </row>
    <row r="379" spans="1:42" x14ac:dyDescent="0.3">
      <c r="A379" s="3">
        <v>497</v>
      </c>
      <c r="B379" s="3" t="s">
        <v>3157</v>
      </c>
      <c r="C379" t="s">
        <v>3344</v>
      </c>
      <c r="D379" t="s">
        <v>3694</v>
      </c>
      <c r="F379" t="s">
        <v>4001</v>
      </c>
      <c r="G379" s="1"/>
      <c r="H379">
        <v>2017</v>
      </c>
      <c r="I379" t="s">
        <v>2845</v>
      </c>
      <c r="J379" t="s">
        <v>2868</v>
      </c>
      <c r="K379">
        <v>519</v>
      </c>
      <c r="L379">
        <v>534</v>
      </c>
      <c r="M379" t="s">
        <v>4490</v>
      </c>
      <c r="N379" t="s">
        <v>4755</v>
      </c>
      <c r="O379" t="s">
        <v>2830</v>
      </c>
      <c r="P379" t="s">
        <v>5176</v>
      </c>
      <c r="R379" t="s">
        <v>5486</v>
      </c>
      <c r="S379" t="s">
        <v>5832</v>
      </c>
      <c r="AB379" s="1"/>
      <c r="AE379" t="s">
        <v>5949</v>
      </c>
      <c r="AF379" t="s">
        <v>5981</v>
      </c>
      <c r="AG379" t="s">
        <v>5988</v>
      </c>
      <c r="AH379" t="s">
        <v>7686</v>
      </c>
      <c r="AK379" t="s">
        <v>7685</v>
      </c>
      <c r="AM379" t="s">
        <v>7688</v>
      </c>
      <c r="AN379">
        <f>IEEE45637[[#This Row],[End Page]]-IEEE45637[[#This Row],[Start Page]]</f>
        <v>15</v>
      </c>
      <c r="AP379" s="17"/>
    </row>
    <row r="380" spans="1:42" x14ac:dyDescent="0.3">
      <c r="A380" s="3">
        <v>499</v>
      </c>
      <c r="B380" s="14" t="s">
        <v>3157</v>
      </c>
      <c r="C380" t="s">
        <v>3345</v>
      </c>
      <c r="D380" t="s">
        <v>3696</v>
      </c>
      <c r="F380" t="s">
        <v>3946</v>
      </c>
      <c r="G380" s="1"/>
      <c r="H380">
        <v>2017</v>
      </c>
      <c r="I380" t="s">
        <v>4204</v>
      </c>
      <c r="J380" t="s">
        <v>2869</v>
      </c>
      <c r="K380">
        <v>397</v>
      </c>
      <c r="L380">
        <v>413</v>
      </c>
      <c r="M380" t="s">
        <v>4492</v>
      </c>
      <c r="N380" t="s">
        <v>4729</v>
      </c>
      <c r="O380" t="s">
        <v>2830</v>
      </c>
      <c r="P380" t="s">
        <v>5177</v>
      </c>
      <c r="R380" t="s">
        <v>5488</v>
      </c>
      <c r="S380" t="s">
        <v>5833</v>
      </c>
      <c r="AB380" s="1"/>
      <c r="AE380" t="s">
        <v>5930</v>
      </c>
      <c r="AF380" t="s">
        <v>5981</v>
      </c>
      <c r="AG380" t="s">
        <v>5989</v>
      </c>
      <c r="AK380" s="17" t="s">
        <v>7686</v>
      </c>
      <c r="AM380" s="17" t="s">
        <v>7687</v>
      </c>
      <c r="AN380" s="17">
        <f>IEEE45637[[#This Row],[End Page]]-IEEE45637[[#This Row],[Start Page]]</f>
        <v>16</v>
      </c>
      <c r="AP380" s="17"/>
    </row>
    <row r="381" spans="1:42" x14ac:dyDescent="0.3">
      <c r="A381" s="4">
        <v>500</v>
      </c>
      <c r="B381" s="5" t="s">
        <v>3157</v>
      </c>
      <c r="C381" t="s">
        <v>3346</v>
      </c>
      <c r="D381" t="s">
        <v>3518</v>
      </c>
      <c r="F381" t="s">
        <v>3346</v>
      </c>
      <c r="G381" s="1"/>
      <c r="H381">
        <v>2017</v>
      </c>
      <c r="I381" t="s">
        <v>2830</v>
      </c>
      <c r="J381" t="s">
        <v>2830</v>
      </c>
      <c r="M381" t="s">
        <v>4493</v>
      </c>
      <c r="N381" t="s">
        <v>4756</v>
      </c>
      <c r="O381" t="s">
        <v>4951</v>
      </c>
      <c r="P381" t="s">
        <v>2830</v>
      </c>
      <c r="R381" t="s">
        <v>5489</v>
      </c>
      <c r="S381" t="s">
        <v>2830</v>
      </c>
      <c r="AB381" s="1"/>
      <c r="AE381" t="s">
        <v>5897</v>
      </c>
      <c r="AF381" t="s">
        <v>5983</v>
      </c>
      <c r="AG381" t="s">
        <v>5988</v>
      </c>
      <c r="AK381" t="s">
        <v>7685</v>
      </c>
      <c r="AM381" s="17" t="s">
        <v>7687</v>
      </c>
      <c r="AN381" s="17">
        <f>IEEE45637[[#This Row],[End Page]]-IEEE45637[[#This Row],[Start Page]]</f>
        <v>0</v>
      </c>
      <c r="AP381" s="17"/>
    </row>
    <row r="382" spans="1:42" x14ac:dyDescent="0.3">
      <c r="A382" s="3">
        <v>501</v>
      </c>
      <c r="B382" s="14" t="s">
        <v>3157</v>
      </c>
      <c r="C382" t="s">
        <v>3347</v>
      </c>
      <c r="D382" t="s">
        <v>3697</v>
      </c>
      <c r="F382" t="s">
        <v>4003</v>
      </c>
      <c r="G382" s="1"/>
      <c r="H382">
        <v>2017</v>
      </c>
      <c r="I382" t="s">
        <v>2869</v>
      </c>
      <c r="J382" t="s">
        <v>2830</v>
      </c>
      <c r="K382">
        <v>1051</v>
      </c>
      <c r="L382">
        <v>1062</v>
      </c>
      <c r="M382" t="s">
        <v>4494</v>
      </c>
      <c r="N382" t="s">
        <v>2830</v>
      </c>
      <c r="O382" t="s">
        <v>4952</v>
      </c>
      <c r="P382" t="s">
        <v>5178</v>
      </c>
      <c r="R382" t="s">
        <v>5490</v>
      </c>
      <c r="S382" t="s">
        <v>2830</v>
      </c>
      <c r="AB382" s="1"/>
      <c r="AE382" t="s">
        <v>5950</v>
      </c>
      <c r="AF382" t="s">
        <v>5982</v>
      </c>
      <c r="AG382" t="s">
        <v>5988</v>
      </c>
      <c r="AH382" t="s">
        <v>7686</v>
      </c>
      <c r="AK382" t="s">
        <v>7685</v>
      </c>
      <c r="AM382" t="s">
        <v>7688</v>
      </c>
      <c r="AN382">
        <f>IEEE45637[[#This Row],[End Page]]-IEEE45637[[#This Row],[Start Page]]</f>
        <v>11</v>
      </c>
      <c r="AP382" s="17"/>
    </row>
    <row r="383" spans="1:42" x14ac:dyDescent="0.3">
      <c r="A383" s="4">
        <v>502</v>
      </c>
      <c r="B383" s="5" t="s">
        <v>3157</v>
      </c>
      <c r="C383" t="s">
        <v>3348</v>
      </c>
      <c r="D383" t="s">
        <v>3518</v>
      </c>
      <c r="F383" t="s">
        <v>3864</v>
      </c>
      <c r="G383" s="1"/>
      <c r="H383">
        <v>2017</v>
      </c>
      <c r="I383" t="s">
        <v>4205</v>
      </c>
      <c r="J383" t="s">
        <v>2830</v>
      </c>
      <c r="K383">
        <v>1</v>
      </c>
      <c r="L383">
        <v>764</v>
      </c>
      <c r="M383" t="s">
        <v>4495</v>
      </c>
      <c r="N383" t="s">
        <v>4677</v>
      </c>
      <c r="O383" t="s">
        <v>4953</v>
      </c>
      <c r="P383" t="s">
        <v>2830</v>
      </c>
      <c r="R383" t="s">
        <v>5491</v>
      </c>
      <c r="S383" t="s">
        <v>2830</v>
      </c>
      <c r="AB383" s="1"/>
      <c r="AE383" t="s">
        <v>5936</v>
      </c>
      <c r="AF383" t="s">
        <v>5983</v>
      </c>
      <c r="AG383" t="s">
        <v>5988</v>
      </c>
      <c r="AK383" t="s">
        <v>7685</v>
      </c>
      <c r="AM383" s="17" t="s">
        <v>7687</v>
      </c>
      <c r="AN383" s="17">
        <f>IEEE45637[[#This Row],[End Page]]-IEEE45637[[#This Row],[Start Page]]</f>
        <v>763</v>
      </c>
      <c r="AP383" s="17"/>
    </row>
    <row r="384" spans="1:42" x14ac:dyDescent="0.3">
      <c r="A384" s="3">
        <v>503</v>
      </c>
      <c r="B384" s="14" t="s">
        <v>3157</v>
      </c>
      <c r="C384" t="s">
        <v>3349</v>
      </c>
      <c r="D384" t="s">
        <v>3698</v>
      </c>
      <c r="F384" t="s">
        <v>3864</v>
      </c>
      <c r="G384" s="1"/>
      <c r="H384">
        <v>2017</v>
      </c>
      <c r="I384" t="s">
        <v>4206</v>
      </c>
      <c r="J384" t="s">
        <v>2830</v>
      </c>
      <c r="K384">
        <v>559</v>
      </c>
      <c r="L384">
        <v>576</v>
      </c>
      <c r="M384" t="s">
        <v>4496</v>
      </c>
      <c r="N384" t="s">
        <v>4677</v>
      </c>
      <c r="O384" t="s">
        <v>4954</v>
      </c>
      <c r="P384" t="s">
        <v>5179</v>
      </c>
      <c r="R384" t="s">
        <v>5492</v>
      </c>
      <c r="S384" t="s">
        <v>5834</v>
      </c>
      <c r="AB384" s="1"/>
      <c r="AE384" t="s">
        <v>5936</v>
      </c>
      <c r="AF384" t="s">
        <v>5982</v>
      </c>
      <c r="AG384" t="s">
        <v>5988</v>
      </c>
      <c r="AH384" t="s">
        <v>7686</v>
      </c>
      <c r="AK384" t="s">
        <v>7685</v>
      </c>
      <c r="AM384" t="s">
        <v>7688</v>
      </c>
      <c r="AN384">
        <f>IEEE45637[[#This Row],[End Page]]-IEEE45637[[#This Row],[Start Page]]</f>
        <v>17</v>
      </c>
      <c r="AP384" s="17"/>
    </row>
    <row r="385" spans="1:42" x14ac:dyDescent="0.3">
      <c r="A385" s="4">
        <v>504</v>
      </c>
      <c r="B385" s="5" t="s">
        <v>3157</v>
      </c>
      <c r="C385" t="s">
        <v>3350</v>
      </c>
      <c r="D385" t="s">
        <v>3699</v>
      </c>
      <c r="F385" t="s">
        <v>4004</v>
      </c>
      <c r="G385" s="1"/>
      <c r="H385">
        <v>2017</v>
      </c>
      <c r="I385" t="s">
        <v>2894</v>
      </c>
      <c r="J385" t="s">
        <v>2830</v>
      </c>
      <c r="K385">
        <v>3673</v>
      </c>
      <c r="L385">
        <v>3708</v>
      </c>
      <c r="M385" t="s">
        <v>4497</v>
      </c>
      <c r="N385" t="s">
        <v>4757</v>
      </c>
      <c r="O385" t="s">
        <v>4955</v>
      </c>
      <c r="P385" t="s">
        <v>2830</v>
      </c>
      <c r="R385" t="s">
        <v>5493</v>
      </c>
      <c r="S385" t="s">
        <v>2830</v>
      </c>
      <c r="AB385" s="1"/>
      <c r="AE385" t="s">
        <v>5951</v>
      </c>
      <c r="AF385" t="s">
        <v>5982</v>
      </c>
      <c r="AG385" t="s">
        <v>5988</v>
      </c>
      <c r="AH385" t="s">
        <v>7686</v>
      </c>
      <c r="AK385" t="s">
        <v>7685</v>
      </c>
      <c r="AM385" t="s">
        <v>7688</v>
      </c>
      <c r="AN385">
        <f>IEEE45637[[#This Row],[End Page]]-IEEE45637[[#This Row],[Start Page]]</f>
        <v>35</v>
      </c>
      <c r="AP385" s="17"/>
    </row>
    <row r="386" spans="1:42" x14ac:dyDescent="0.3">
      <c r="A386" s="3">
        <v>505</v>
      </c>
      <c r="B386" s="14" t="s">
        <v>3157</v>
      </c>
      <c r="C386" t="s">
        <v>3351</v>
      </c>
      <c r="D386" t="s">
        <v>3518</v>
      </c>
      <c r="F386" t="s">
        <v>3921</v>
      </c>
      <c r="G386" s="1"/>
      <c r="H386">
        <v>2017</v>
      </c>
      <c r="I386" t="s">
        <v>4207</v>
      </c>
      <c r="J386" t="s">
        <v>2830</v>
      </c>
      <c r="K386">
        <v>1</v>
      </c>
      <c r="L386">
        <v>351</v>
      </c>
      <c r="M386" t="s">
        <v>4498</v>
      </c>
      <c r="N386" t="s">
        <v>4713</v>
      </c>
      <c r="O386" t="s">
        <v>4956</v>
      </c>
      <c r="P386" t="s">
        <v>2830</v>
      </c>
      <c r="R386" t="s">
        <v>5494</v>
      </c>
      <c r="S386" t="s">
        <v>2830</v>
      </c>
      <c r="AB386" s="1"/>
      <c r="AE386" t="s">
        <v>5936</v>
      </c>
      <c r="AF386" t="s">
        <v>5983</v>
      </c>
      <c r="AG386" t="s">
        <v>5988</v>
      </c>
      <c r="AK386" t="s">
        <v>7685</v>
      </c>
      <c r="AM386" s="17" t="s">
        <v>7687</v>
      </c>
      <c r="AN386" s="17">
        <f>IEEE45637[[#This Row],[End Page]]-IEEE45637[[#This Row],[Start Page]]</f>
        <v>350</v>
      </c>
      <c r="AP386" s="17"/>
    </row>
    <row r="387" spans="1:42" x14ac:dyDescent="0.3">
      <c r="A387" s="3">
        <v>507</v>
      </c>
      <c r="B387" s="3" t="s">
        <v>3157</v>
      </c>
      <c r="C387" t="s">
        <v>3352</v>
      </c>
      <c r="D387" t="s">
        <v>3701</v>
      </c>
      <c r="F387" t="s">
        <v>3968</v>
      </c>
      <c r="G387" s="1"/>
      <c r="H387">
        <v>2016</v>
      </c>
      <c r="I387" t="s">
        <v>2860</v>
      </c>
      <c r="J387" t="s">
        <v>2830</v>
      </c>
      <c r="K387">
        <v>12</v>
      </c>
      <c r="L387">
        <v>26</v>
      </c>
      <c r="M387" t="s">
        <v>4500</v>
      </c>
      <c r="N387" t="s">
        <v>4741</v>
      </c>
      <c r="O387" t="s">
        <v>2830</v>
      </c>
      <c r="P387" t="s">
        <v>5180</v>
      </c>
      <c r="R387" t="s">
        <v>5496</v>
      </c>
      <c r="S387" t="s">
        <v>5835</v>
      </c>
      <c r="AB387" s="1"/>
      <c r="AE387" t="s">
        <v>5899</v>
      </c>
      <c r="AF387" t="s">
        <v>5981</v>
      </c>
      <c r="AG387" t="s">
        <v>5988</v>
      </c>
      <c r="AH387" t="s">
        <v>7686</v>
      </c>
      <c r="AK387" t="s">
        <v>7685</v>
      </c>
      <c r="AM387" t="s">
        <v>7688</v>
      </c>
      <c r="AN387">
        <f>IEEE45637[[#This Row],[End Page]]-IEEE45637[[#This Row],[Start Page]]</f>
        <v>14</v>
      </c>
      <c r="AP387" s="17"/>
    </row>
    <row r="388" spans="1:42" x14ac:dyDescent="0.3">
      <c r="A388" s="3">
        <v>509</v>
      </c>
      <c r="B388" s="14" t="s">
        <v>3157</v>
      </c>
      <c r="C388" t="s">
        <v>3353</v>
      </c>
      <c r="D388" t="s">
        <v>3703</v>
      </c>
      <c r="F388" t="s">
        <v>4006</v>
      </c>
      <c r="G388" s="1"/>
      <c r="H388">
        <v>2016</v>
      </c>
      <c r="I388" t="s">
        <v>2830</v>
      </c>
      <c r="J388" t="s">
        <v>2830</v>
      </c>
      <c r="M388" t="s">
        <v>4502</v>
      </c>
      <c r="N388" t="s">
        <v>2830</v>
      </c>
      <c r="O388" t="s">
        <v>4959</v>
      </c>
      <c r="P388" t="s">
        <v>5181</v>
      </c>
      <c r="R388" t="s">
        <v>5498</v>
      </c>
      <c r="S388" t="s">
        <v>5837</v>
      </c>
      <c r="AB388" s="1"/>
      <c r="AE388" t="s">
        <v>3155</v>
      </c>
      <c r="AF388" t="s">
        <v>5982</v>
      </c>
      <c r="AG388" t="s">
        <v>5988</v>
      </c>
      <c r="AH388" t="s">
        <v>7686</v>
      </c>
      <c r="AK388" t="s">
        <v>7685</v>
      </c>
      <c r="AM388" t="s">
        <v>7688</v>
      </c>
      <c r="AN388">
        <f>IEEE45637[[#This Row],[End Page]]-IEEE45637[[#This Row],[Start Page]]</f>
        <v>0</v>
      </c>
      <c r="AP388" s="17"/>
    </row>
    <row r="389" spans="1:42" x14ac:dyDescent="0.3">
      <c r="A389" s="4">
        <v>510</v>
      </c>
      <c r="B389" s="5" t="s">
        <v>3157</v>
      </c>
      <c r="C389" t="s">
        <v>3354</v>
      </c>
      <c r="D389" t="s">
        <v>3704</v>
      </c>
      <c r="F389" t="s">
        <v>4007</v>
      </c>
      <c r="G389" s="1"/>
      <c r="H389">
        <v>2016</v>
      </c>
      <c r="I389" t="s">
        <v>2830</v>
      </c>
      <c r="J389" t="s">
        <v>2830</v>
      </c>
      <c r="K389">
        <v>1</v>
      </c>
      <c r="L389">
        <v>12</v>
      </c>
      <c r="M389" t="s">
        <v>4503</v>
      </c>
      <c r="N389" t="s">
        <v>2830</v>
      </c>
      <c r="O389" t="s">
        <v>4960</v>
      </c>
      <c r="P389" t="s">
        <v>5182</v>
      </c>
      <c r="R389" t="s">
        <v>5499</v>
      </c>
      <c r="S389" t="s">
        <v>5838</v>
      </c>
      <c r="AB389" s="1"/>
      <c r="AE389" t="s">
        <v>5898</v>
      </c>
      <c r="AF389" t="s">
        <v>5982</v>
      </c>
      <c r="AG389" t="s">
        <v>5988</v>
      </c>
      <c r="AH389" t="s">
        <v>7686</v>
      </c>
      <c r="AK389" t="s">
        <v>7685</v>
      </c>
      <c r="AM389" t="s">
        <v>7688</v>
      </c>
      <c r="AN389">
        <f>IEEE45637[[#This Row],[End Page]]-IEEE45637[[#This Row],[Start Page]]</f>
        <v>11</v>
      </c>
      <c r="AP389" s="17"/>
    </row>
    <row r="390" spans="1:42" x14ac:dyDescent="0.3">
      <c r="A390" s="3">
        <v>511</v>
      </c>
      <c r="B390" s="14" t="s">
        <v>3157</v>
      </c>
      <c r="C390" t="s">
        <v>3355</v>
      </c>
      <c r="D390" t="s">
        <v>3705</v>
      </c>
      <c r="F390" t="s">
        <v>3894</v>
      </c>
      <c r="G390" s="1"/>
      <c r="H390">
        <v>2016</v>
      </c>
      <c r="I390" t="s">
        <v>4209</v>
      </c>
      <c r="J390" t="s">
        <v>2830</v>
      </c>
      <c r="K390">
        <v>1573</v>
      </c>
      <c r="L390">
        <v>1582</v>
      </c>
      <c r="M390" t="s">
        <v>4504</v>
      </c>
      <c r="N390" t="s">
        <v>2830</v>
      </c>
      <c r="O390" t="s">
        <v>4961</v>
      </c>
      <c r="P390" t="s">
        <v>5183</v>
      </c>
      <c r="R390" t="s">
        <v>5500</v>
      </c>
      <c r="S390" t="s">
        <v>5839</v>
      </c>
      <c r="AB390" s="1"/>
      <c r="AE390" t="s">
        <v>3155</v>
      </c>
      <c r="AF390" t="s">
        <v>5982</v>
      </c>
      <c r="AG390" t="s">
        <v>5988</v>
      </c>
      <c r="AH390" s="20" t="s">
        <v>7687</v>
      </c>
      <c r="AI390" s="20" t="s">
        <v>7687</v>
      </c>
      <c r="AK390" t="s">
        <v>7685</v>
      </c>
      <c r="AM390" t="s">
        <v>7688</v>
      </c>
      <c r="AN390">
        <f>IEEE45637[[#This Row],[End Page]]-IEEE45637[[#This Row],[Start Page]]</f>
        <v>9</v>
      </c>
      <c r="AP390" s="20"/>
    </row>
    <row r="391" spans="1:42" x14ac:dyDescent="0.3">
      <c r="A391" s="4">
        <v>512</v>
      </c>
      <c r="B391" s="5" t="s">
        <v>3157</v>
      </c>
      <c r="C391" t="s">
        <v>3356</v>
      </c>
      <c r="D391" t="s">
        <v>3706</v>
      </c>
      <c r="F391" t="s">
        <v>4008</v>
      </c>
      <c r="G391" s="1"/>
      <c r="H391">
        <v>2016</v>
      </c>
      <c r="I391" t="s">
        <v>4210</v>
      </c>
      <c r="J391" t="s">
        <v>2830</v>
      </c>
      <c r="K391">
        <v>103</v>
      </c>
      <c r="L391">
        <v>108</v>
      </c>
      <c r="M391" t="s">
        <v>4505</v>
      </c>
      <c r="N391" t="s">
        <v>4759</v>
      </c>
      <c r="O391" t="s">
        <v>2830</v>
      </c>
      <c r="P391" t="s">
        <v>5184</v>
      </c>
      <c r="R391" t="s">
        <v>5501</v>
      </c>
      <c r="S391" t="s">
        <v>5840</v>
      </c>
      <c r="AB391" s="1"/>
      <c r="AE391" t="s">
        <v>5900</v>
      </c>
      <c r="AF391" t="s">
        <v>5981</v>
      </c>
      <c r="AG391" t="s">
        <v>5988</v>
      </c>
      <c r="AH391" t="s">
        <v>7686</v>
      </c>
      <c r="AK391" t="s">
        <v>7685</v>
      </c>
      <c r="AM391" t="s">
        <v>7688</v>
      </c>
      <c r="AN391">
        <f>IEEE45637[[#This Row],[End Page]]-IEEE45637[[#This Row],[Start Page]]</f>
        <v>5</v>
      </c>
      <c r="AP391" s="17"/>
    </row>
    <row r="392" spans="1:42" x14ac:dyDescent="0.3">
      <c r="A392" s="3">
        <v>513</v>
      </c>
      <c r="B392" s="14" t="s">
        <v>3157</v>
      </c>
      <c r="C392" t="s">
        <v>3357</v>
      </c>
      <c r="D392" t="s">
        <v>3707</v>
      </c>
      <c r="F392" t="s">
        <v>4009</v>
      </c>
      <c r="G392" s="1"/>
      <c r="H392">
        <v>2016</v>
      </c>
      <c r="I392" t="s">
        <v>4211</v>
      </c>
      <c r="J392" t="s">
        <v>2830</v>
      </c>
      <c r="K392">
        <v>13</v>
      </c>
      <c r="L392">
        <v>33</v>
      </c>
      <c r="M392" t="s">
        <v>4506</v>
      </c>
      <c r="N392" t="s">
        <v>4760</v>
      </c>
      <c r="O392" t="s">
        <v>2830</v>
      </c>
      <c r="P392" t="s">
        <v>5185</v>
      </c>
      <c r="R392" t="s">
        <v>5502</v>
      </c>
      <c r="S392" t="s">
        <v>5841</v>
      </c>
      <c r="AB392" s="1"/>
      <c r="AE392" t="s">
        <v>5900</v>
      </c>
      <c r="AF392" t="s">
        <v>5981</v>
      </c>
      <c r="AG392" t="s">
        <v>5988</v>
      </c>
      <c r="AH392" s="20" t="s">
        <v>7687</v>
      </c>
      <c r="AI392" s="20" t="s">
        <v>7687</v>
      </c>
      <c r="AK392" t="s">
        <v>7685</v>
      </c>
      <c r="AM392" t="s">
        <v>7688</v>
      </c>
      <c r="AN392">
        <f>IEEE45637[[#This Row],[End Page]]-IEEE45637[[#This Row],[Start Page]]</f>
        <v>20</v>
      </c>
      <c r="AP392" s="20"/>
    </row>
    <row r="393" spans="1:42" x14ac:dyDescent="0.3">
      <c r="A393" s="3">
        <v>515</v>
      </c>
      <c r="B393" s="3" t="s">
        <v>3157</v>
      </c>
      <c r="C393" t="s">
        <v>3358</v>
      </c>
      <c r="D393" t="s">
        <v>3709</v>
      </c>
      <c r="F393" t="s">
        <v>4011</v>
      </c>
      <c r="G393" s="1"/>
      <c r="H393">
        <v>2016</v>
      </c>
      <c r="I393" t="s">
        <v>2860</v>
      </c>
      <c r="J393" t="s">
        <v>2894</v>
      </c>
      <c r="K393">
        <v>309</v>
      </c>
      <c r="L393">
        <v>319</v>
      </c>
      <c r="M393" t="s">
        <v>4508</v>
      </c>
      <c r="N393" t="s">
        <v>4761</v>
      </c>
      <c r="O393" t="s">
        <v>2830</v>
      </c>
      <c r="P393" t="s">
        <v>5186</v>
      </c>
      <c r="R393" t="s">
        <v>5504</v>
      </c>
      <c r="S393" t="s">
        <v>2830</v>
      </c>
      <c r="AB393" s="1"/>
      <c r="AE393" t="s">
        <v>5952</v>
      </c>
      <c r="AF393" t="s">
        <v>5985</v>
      </c>
      <c r="AG393" t="s">
        <v>5988</v>
      </c>
      <c r="AK393" t="s">
        <v>7685</v>
      </c>
      <c r="AM393" s="17" t="s">
        <v>7687</v>
      </c>
      <c r="AN393" s="17">
        <f>IEEE45637[[#This Row],[End Page]]-IEEE45637[[#This Row],[Start Page]]</f>
        <v>10</v>
      </c>
      <c r="AP393" s="17"/>
    </row>
    <row r="394" spans="1:42" x14ac:dyDescent="0.3">
      <c r="A394" s="4">
        <v>516</v>
      </c>
      <c r="B394" s="6" t="s">
        <v>3157</v>
      </c>
      <c r="C394" t="s">
        <v>3359</v>
      </c>
      <c r="D394" t="s">
        <v>3710</v>
      </c>
      <c r="F394" t="s">
        <v>4012</v>
      </c>
      <c r="G394" s="1"/>
      <c r="H394">
        <v>2016</v>
      </c>
      <c r="I394" t="s">
        <v>2830</v>
      </c>
      <c r="J394" t="s">
        <v>2830</v>
      </c>
      <c r="K394">
        <v>346</v>
      </c>
      <c r="L394">
        <v>351</v>
      </c>
      <c r="M394" t="s">
        <v>4509</v>
      </c>
      <c r="N394" t="s">
        <v>2830</v>
      </c>
      <c r="O394" t="s">
        <v>4963</v>
      </c>
      <c r="P394" t="s">
        <v>5187</v>
      </c>
      <c r="R394" t="s">
        <v>5505</v>
      </c>
      <c r="S394" t="s">
        <v>2830</v>
      </c>
      <c r="AB394" s="1"/>
      <c r="AE394" t="s">
        <v>5898</v>
      </c>
      <c r="AF394" t="s">
        <v>5982</v>
      </c>
      <c r="AG394" t="s">
        <v>5988</v>
      </c>
      <c r="AH394" t="s">
        <v>7686</v>
      </c>
      <c r="AK394" t="s">
        <v>7685</v>
      </c>
      <c r="AM394" t="s">
        <v>7688</v>
      </c>
      <c r="AN394">
        <f>IEEE45637[[#This Row],[End Page]]-IEEE45637[[#This Row],[Start Page]]</f>
        <v>5</v>
      </c>
      <c r="AP394" s="17"/>
    </row>
    <row r="395" spans="1:42" x14ac:dyDescent="0.3">
      <c r="A395" s="4">
        <v>518</v>
      </c>
      <c r="B395" s="5" t="s">
        <v>3157</v>
      </c>
      <c r="C395" t="s">
        <v>3360</v>
      </c>
      <c r="D395" t="s">
        <v>3712</v>
      </c>
      <c r="F395" t="s">
        <v>4014</v>
      </c>
      <c r="G395" s="1"/>
      <c r="H395">
        <v>2016</v>
      </c>
      <c r="I395" t="s">
        <v>2830</v>
      </c>
      <c r="J395" t="s">
        <v>2830</v>
      </c>
      <c r="M395" t="s">
        <v>4511</v>
      </c>
      <c r="N395" t="s">
        <v>2830</v>
      </c>
      <c r="O395" t="s">
        <v>4965</v>
      </c>
      <c r="P395" t="s">
        <v>5188</v>
      </c>
      <c r="R395" t="s">
        <v>5507</v>
      </c>
      <c r="S395" t="s">
        <v>2830</v>
      </c>
      <c r="AB395" s="1"/>
      <c r="AE395" t="s">
        <v>5912</v>
      </c>
      <c r="AF395" t="s">
        <v>5982</v>
      </c>
      <c r="AG395" t="s">
        <v>5988</v>
      </c>
      <c r="AH395" t="s">
        <v>7686</v>
      </c>
      <c r="AK395" t="s">
        <v>7685</v>
      </c>
      <c r="AM395" t="s">
        <v>7688</v>
      </c>
      <c r="AN395">
        <f>IEEE45637[[#This Row],[End Page]]-IEEE45637[[#This Row],[Start Page]]</f>
        <v>0</v>
      </c>
      <c r="AP395" s="17"/>
    </row>
    <row r="396" spans="1:42" x14ac:dyDescent="0.3">
      <c r="A396" s="3">
        <v>519</v>
      </c>
      <c r="B396" s="14" t="s">
        <v>3157</v>
      </c>
      <c r="C396" t="s">
        <v>3361</v>
      </c>
      <c r="D396" t="s">
        <v>3713</v>
      </c>
      <c r="F396" t="s">
        <v>4015</v>
      </c>
      <c r="G396" s="1"/>
      <c r="H396">
        <v>2016</v>
      </c>
      <c r="I396" t="s">
        <v>4212</v>
      </c>
      <c r="J396" t="s">
        <v>2830</v>
      </c>
      <c r="K396">
        <v>147</v>
      </c>
      <c r="L396">
        <v>153</v>
      </c>
      <c r="M396" t="s">
        <v>4512</v>
      </c>
      <c r="N396" t="s">
        <v>4762</v>
      </c>
      <c r="O396" t="s">
        <v>4966</v>
      </c>
      <c r="P396" t="s">
        <v>2830</v>
      </c>
      <c r="R396" t="s">
        <v>5508</v>
      </c>
      <c r="S396" t="s">
        <v>2830</v>
      </c>
      <c r="AB396" s="1"/>
      <c r="AE396" t="s">
        <v>5913</v>
      </c>
      <c r="AF396" t="s">
        <v>5982</v>
      </c>
      <c r="AG396" t="s">
        <v>5988</v>
      </c>
      <c r="AH396" s="20" t="s">
        <v>7687</v>
      </c>
      <c r="AI396" s="20" t="s">
        <v>7687</v>
      </c>
      <c r="AK396" t="s">
        <v>7685</v>
      </c>
      <c r="AM396" t="s">
        <v>7688</v>
      </c>
      <c r="AN396">
        <f>IEEE45637[[#This Row],[End Page]]-IEEE45637[[#This Row],[Start Page]]</f>
        <v>6</v>
      </c>
      <c r="AP396" s="20"/>
    </row>
    <row r="397" spans="1:42" x14ac:dyDescent="0.3">
      <c r="A397" s="4">
        <v>520</v>
      </c>
      <c r="B397" s="5" t="s">
        <v>3157</v>
      </c>
      <c r="C397" t="s">
        <v>3362</v>
      </c>
      <c r="D397" t="s">
        <v>3687</v>
      </c>
      <c r="F397" t="s">
        <v>4016</v>
      </c>
      <c r="G397" s="1"/>
      <c r="H397">
        <v>2016</v>
      </c>
      <c r="I397" t="s">
        <v>4213</v>
      </c>
      <c r="J397" t="s">
        <v>2830</v>
      </c>
      <c r="M397" t="s">
        <v>4513</v>
      </c>
      <c r="N397" t="s">
        <v>4763</v>
      </c>
      <c r="O397" t="s">
        <v>2830</v>
      </c>
      <c r="P397" t="s">
        <v>5189</v>
      </c>
      <c r="R397" t="s">
        <v>5509</v>
      </c>
      <c r="S397" t="s">
        <v>2830</v>
      </c>
      <c r="AB397" s="1"/>
      <c r="AE397" t="s">
        <v>5910</v>
      </c>
      <c r="AF397" t="s">
        <v>5981</v>
      </c>
      <c r="AG397" t="s">
        <v>5988</v>
      </c>
      <c r="AH397" s="20" t="s">
        <v>7687</v>
      </c>
      <c r="AI397" s="20" t="s">
        <v>7687</v>
      </c>
      <c r="AK397" t="s">
        <v>7685</v>
      </c>
      <c r="AM397" t="s">
        <v>7688</v>
      </c>
      <c r="AN397">
        <f>IEEE45637[[#This Row],[End Page]]-IEEE45637[[#This Row],[Start Page]]</f>
        <v>0</v>
      </c>
      <c r="AP397" s="20"/>
    </row>
    <row r="398" spans="1:42" x14ac:dyDescent="0.3">
      <c r="A398" s="3">
        <v>521</v>
      </c>
      <c r="B398" s="14" t="s">
        <v>3157</v>
      </c>
      <c r="C398" t="s">
        <v>3363</v>
      </c>
      <c r="D398" t="s">
        <v>3714</v>
      </c>
      <c r="F398" t="s">
        <v>4017</v>
      </c>
      <c r="G398" s="1"/>
      <c r="H398">
        <v>2015</v>
      </c>
      <c r="I398" t="s">
        <v>4151</v>
      </c>
      <c r="J398" t="s">
        <v>2891</v>
      </c>
      <c r="M398" t="s">
        <v>4514</v>
      </c>
      <c r="N398" t="s">
        <v>4764</v>
      </c>
      <c r="O398" t="s">
        <v>2830</v>
      </c>
      <c r="P398" t="s">
        <v>5190</v>
      </c>
      <c r="R398" t="s">
        <v>5510</v>
      </c>
      <c r="S398" t="s">
        <v>2830</v>
      </c>
      <c r="AB398" s="1"/>
      <c r="AE398" t="s">
        <v>5953</v>
      </c>
      <c r="AF398" t="s">
        <v>5981</v>
      </c>
      <c r="AG398" t="s">
        <v>5988</v>
      </c>
      <c r="AH398" t="s">
        <v>7686</v>
      </c>
      <c r="AK398" t="s">
        <v>7685</v>
      </c>
      <c r="AM398" t="s">
        <v>7688</v>
      </c>
      <c r="AN398">
        <f>IEEE45637[[#This Row],[End Page]]-IEEE45637[[#This Row],[Start Page]]</f>
        <v>0</v>
      </c>
      <c r="AP398" s="17"/>
    </row>
    <row r="399" spans="1:42" x14ac:dyDescent="0.3">
      <c r="A399" s="3">
        <v>527</v>
      </c>
      <c r="B399" s="3" t="s">
        <v>3157</v>
      </c>
      <c r="C399" t="s">
        <v>3364</v>
      </c>
      <c r="D399" t="s">
        <v>3720</v>
      </c>
      <c r="F399" t="s">
        <v>4022</v>
      </c>
      <c r="G399" s="1"/>
      <c r="H399">
        <v>2015</v>
      </c>
      <c r="I399" t="s">
        <v>2830</v>
      </c>
      <c r="J399" t="s">
        <v>2830</v>
      </c>
      <c r="K399">
        <v>73</v>
      </c>
      <c r="L399">
        <v>80</v>
      </c>
      <c r="M399" t="s">
        <v>4520</v>
      </c>
      <c r="N399" t="s">
        <v>2830</v>
      </c>
      <c r="O399" t="s">
        <v>2830</v>
      </c>
      <c r="P399" t="s">
        <v>5191</v>
      </c>
      <c r="R399" t="s">
        <v>5516</v>
      </c>
      <c r="S399" t="s">
        <v>5849</v>
      </c>
      <c r="AB399" s="1"/>
      <c r="AE399" t="s">
        <v>5954</v>
      </c>
      <c r="AF399" t="s">
        <v>5982</v>
      </c>
      <c r="AG399" t="s">
        <v>5988</v>
      </c>
      <c r="AH399" s="20" t="s">
        <v>7687</v>
      </c>
      <c r="AI399" s="20" t="s">
        <v>7687</v>
      </c>
      <c r="AK399" t="s">
        <v>7685</v>
      </c>
      <c r="AM399" t="s">
        <v>7688</v>
      </c>
      <c r="AN399">
        <f>IEEE45637[[#This Row],[End Page]]-IEEE45637[[#This Row],[Start Page]]</f>
        <v>7</v>
      </c>
      <c r="AP399" s="20"/>
    </row>
    <row r="400" spans="1:42" x14ac:dyDescent="0.3">
      <c r="A400" s="4">
        <v>528</v>
      </c>
      <c r="B400" s="6" t="s">
        <v>3157</v>
      </c>
      <c r="C400" t="s">
        <v>3365</v>
      </c>
      <c r="D400" t="s">
        <v>3721</v>
      </c>
      <c r="F400" t="s">
        <v>4023</v>
      </c>
      <c r="G400" s="1"/>
      <c r="H400">
        <v>2015</v>
      </c>
      <c r="I400" t="s">
        <v>2830</v>
      </c>
      <c r="J400" t="s">
        <v>2830</v>
      </c>
      <c r="M400" t="s">
        <v>4521</v>
      </c>
      <c r="N400" t="s">
        <v>2830</v>
      </c>
      <c r="O400" t="s">
        <v>4972</v>
      </c>
      <c r="P400" t="s">
        <v>5192</v>
      </c>
      <c r="R400" t="s">
        <v>5517</v>
      </c>
      <c r="S400" t="s">
        <v>2830</v>
      </c>
      <c r="AB400" s="1"/>
      <c r="AE400" t="s">
        <v>5912</v>
      </c>
      <c r="AF400" t="s">
        <v>5982</v>
      </c>
      <c r="AG400" t="s">
        <v>5988</v>
      </c>
      <c r="AH400" t="s">
        <v>7686</v>
      </c>
      <c r="AK400" t="s">
        <v>7685</v>
      </c>
      <c r="AM400" t="s">
        <v>7688</v>
      </c>
      <c r="AN400">
        <f>IEEE45637[[#This Row],[End Page]]-IEEE45637[[#This Row],[Start Page]]</f>
        <v>0</v>
      </c>
      <c r="AP400" s="17"/>
    </row>
    <row r="401" spans="1:42" x14ac:dyDescent="0.3">
      <c r="A401" s="3">
        <v>529</v>
      </c>
      <c r="B401" s="3" t="s">
        <v>3157</v>
      </c>
      <c r="C401" t="s">
        <v>3366</v>
      </c>
      <c r="D401" t="s">
        <v>3518</v>
      </c>
      <c r="F401" t="s">
        <v>3875</v>
      </c>
      <c r="G401" s="1"/>
      <c r="H401">
        <v>2015</v>
      </c>
      <c r="I401" t="s">
        <v>4214</v>
      </c>
      <c r="J401" t="s">
        <v>2830</v>
      </c>
      <c r="K401">
        <v>1</v>
      </c>
      <c r="L401">
        <v>400</v>
      </c>
      <c r="M401" t="s">
        <v>4522</v>
      </c>
      <c r="N401" t="s">
        <v>4687</v>
      </c>
      <c r="O401" t="s">
        <v>4973</v>
      </c>
      <c r="P401" t="s">
        <v>2830</v>
      </c>
      <c r="R401" t="s">
        <v>5518</v>
      </c>
      <c r="S401" t="s">
        <v>2830</v>
      </c>
      <c r="AB401" s="1"/>
      <c r="AE401" t="s">
        <v>5936</v>
      </c>
      <c r="AF401" t="s">
        <v>5983</v>
      </c>
      <c r="AG401" t="s">
        <v>5988</v>
      </c>
      <c r="AK401" t="s">
        <v>7685</v>
      </c>
      <c r="AM401" s="17" t="s">
        <v>7687</v>
      </c>
      <c r="AN401" s="17">
        <f>IEEE45637[[#This Row],[End Page]]-IEEE45637[[#This Row],[Start Page]]</f>
        <v>399</v>
      </c>
      <c r="AP401" s="17"/>
    </row>
    <row r="402" spans="1:42" x14ac:dyDescent="0.3">
      <c r="A402" s="4">
        <v>530</v>
      </c>
      <c r="B402" s="6" t="s">
        <v>3157</v>
      </c>
      <c r="C402" t="s">
        <v>3367</v>
      </c>
      <c r="D402" t="s">
        <v>3518</v>
      </c>
      <c r="F402" t="s">
        <v>3880</v>
      </c>
      <c r="G402" s="1"/>
      <c r="H402">
        <v>2015</v>
      </c>
      <c r="I402" t="s">
        <v>4215</v>
      </c>
      <c r="J402" t="s">
        <v>2830</v>
      </c>
      <c r="K402">
        <v>1</v>
      </c>
      <c r="L402">
        <v>454</v>
      </c>
      <c r="M402" t="s">
        <v>4523</v>
      </c>
      <c r="N402" t="s">
        <v>4691</v>
      </c>
      <c r="O402" t="s">
        <v>4974</v>
      </c>
      <c r="P402" t="s">
        <v>2830</v>
      </c>
      <c r="R402" t="s">
        <v>5519</v>
      </c>
      <c r="S402" t="s">
        <v>2830</v>
      </c>
      <c r="AB402" s="1"/>
      <c r="AE402" t="s">
        <v>5936</v>
      </c>
      <c r="AF402" t="s">
        <v>5983</v>
      </c>
      <c r="AG402" t="s">
        <v>5988</v>
      </c>
      <c r="AK402" t="s">
        <v>7685</v>
      </c>
      <c r="AM402" s="17" t="s">
        <v>7687</v>
      </c>
      <c r="AN402" s="17">
        <f>IEEE45637[[#This Row],[End Page]]-IEEE45637[[#This Row],[Start Page]]</f>
        <v>453</v>
      </c>
      <c r="AP402" s="17"/>
    </row>
    <row r="403" spans="1:42" x14ac:dyDescent="0.3">
      <c r="A403" s="3">
        <v>531</v>
      </c>
      <c r="B403" s="3" t="s">
        <v>3157</v>
      </c>
      <c r="C403" t="s">
        <v>3368</v>
      </c>
      <c r="D403" t="s">
        <v>3722</v>
      </c>
      <c r="F403" t="s">
        <v>3952</v>
      </c>
      <c r="G403" s="1"/>
      <c r="H403">
        <v>2015</v>
      </c>
      <c r="I403" t="s">
        <v>4216</v>
      </c>
      <c r="J403" t="s">
        <v>2830</v>
      </c>
      <c r="M403" t="s">
        <v>4524</v>
      </c>
      <c r="N403" t="s">
        <v>4732</v>
      </c>
      <c r="O403" t="s">
        <v>4975</v>
      </c>
      <c r="P403" t="s">
        <v>5193</v>
      </c>
      <c r="R403" t="s">
        <v>5520</v>
      </c>
      <c r="S403" t="s">
        <v>5850</v>
      </c>
      <c r="AB403" s="1"/>
      <c r="AE403" t="s">
        <v>5934</v>
      </c>
      <c r="AF403" t="s">
        <v>5982</v>
      </c>
      <c r="AG403" t="s">
        <v>5988</v>
      </c>
      <c r="AH403" t="s">
        <v>7686</v>
      </c>
      <c r="AK403" t="s">
        <v>7685</v>
      </c>
      <c r="AM403" t="s">
        <v>7688</v>
      </c>
      <c r="AN403">
        <f>IEEE45637[[#This Row],[End Page]]-IEEE45637[[#This Row],[Start Page]]</f>
        <v>0</v>
      </c>
      <c r="AP403" s="17"/>
    </row>
    <row r="404" spans="1:42" x14ac:dyDescent="0.3">
      <c r="A404" s="4">
        <v>532</v>
      </c>
      <c r="B404" s="6" t="s">
        <v>3157</v>
      </c>
      <c r="C404" t="s">
        <v>3369</v>
      </c>
      <c r="D404" t="s">
        <v>3723</v>
      </c>
      <c r="F404" t="s">
        <v>3935</v>
      </c>
      <c r="G404" s="1"/>
      <c r="H404">
        <v>2015</v>
      </c>
      <c r="I404" t="s">
        <v>4217</v>
      </c>
      <c r="J404" t="s">
        <v>2830</v>
      </c>
      <c r="K404">
        <v>1</v>
      </c>
      <c r="L404">
        <v>15</v>
      </c>
      <c r="M404" t="s">
        <v>4525</v>
      </c>
      <c r="N404" t="s">
        <v>4723</v>
      </c>
      <c r="O404" t="s">
        <v>2830</v>
      </c>
      <c r="P404" t="s">
        <v>5194</v>
      </c>
      <c r="R404" t="s">
        <v>5521</v>
      </c>
      <c r="S404" t="s">
        <v>5851</v>
      </c>
      <c r="AB404" s="1"/>
      <c r="AE404" t="s">
        <v>5900</v>
      </c>
      <c r="AF404" t="s">
        <v>5981</v>
      </c>
      <c r="AG404" t="s">
        <v>5988</v>
      </c>
      <c r="AH404" t="s">
        <v>7686</v>
      </c>
      <c r="AK404" t="s">
        <v>7685</v>
      </c>
      <c r="AM404" t="s">
        <v>7688</v>
      </c>
      <c r="AN404">
        <f>IEEE45637[[#This Row],[End Page]]-IEEE45637[[#This Row],[Start Page]]</f>
        <v>14</v>
      </c>
      <c r="AP404" s="17"/>
    </row>
    <row r="405" spans="1:42" x14ac:dyDescent="0.3">
      <c r="A405" s="3">
        <v>533</v>
      </c>
      <c r="B405" s="3" t="s">
        <v>3157</v>
      </c>
      <c r="C405" t="s">
        <v>3370</v>
      </c>
      <c r="D405" t="s">
        <v>3724</v>
      </c>
      <c r="F405" t="s">
        <v>4024</v>
      </c>
      <c r="G405" s="1"/>
      <c r="H405">
        <v>2014</v>
      </c>
      <c r="I405" t="s">
        <v>4218</v>
      </c>
      <c r="J405" t="s">
        <v>2830</v>
      </c>
      <c r="K405">
        <v>1</v>
      </c>
      <c r="L405">
        <v>323</v>
      </c>
      <c r="M405" t="s">
        <v>4526</v>
      </c>
      <c r="N405" t="s">
        <v>2830</v>
      </c>
      <c r="O405" t="s">
        <v>4976</v>
      </c>
      <c r="P405" t="s">
        <v>5195</v>
      </c>
      <c r="R405" t="s">
        <v>5522</v>
      </c>
      <c r="S405" t="s">
        <v>2830</v>
      </c>
      <c r="AB405" s="1"/>
      <c r="AE405" t="s">
        <v>5955</v>
      </c>
      <c r="AF405" t="s">
        <v>5986</v>
      </c>
      <c r="AG405" t="s">
        <v>5988</v>
      </c>
      <c r="AJ405" s="17" t="s">
        <v>7686</v>
      </c>
      <c r="AK405" t="s">
        <v>7685</v>
      </c>
      <c r="AM405" t="s">
        <v>7688</v>
      </c>
      <c r="AN405">
        <f>IEEE45637[[#This Row],[End Page]]-IEEE45637[[#This Row],[Start Page]]</f>
        <v>322</v>
      </c>
      <c r="AP405" s="17"/>
    </row>
    <row r="406" spans="1:42" x14ac:dyDescent="0.3">
      <c r="A406" s="4">
        <v>534</v>
      </c>
      <c r="B406" s="6" t="s">
        <v>3157</v>
      </c>
      <c r="C406" t="s">
        <v>3371</v>
      </c>
      <c r="D406" t="s">
        <v>3518</v>
      </c>
      <c r="F406" t="s">
        <v>4025</v>
      </c>
      <c r="G406" s="1"/>
      <c r="H406">
        <v>2014</v>
      </c>
      <c r="I406" t="s">
        <v>4219</v>
      </c>
      <c r="J406" t="s">
        <v>2830</v>
      </c>
      <c r="M406" t="s">
        <v>4527</v>
      </c>
      <c r="N406" t="s">
        <v>4765</v>
      </c>
      <c r="O406" t="s">
        <v>4977</v>
      </c>
      <c r="P406" t="s">
        <v>2830</v>
      </c>
      <c r="R406" t="s">
        <v>5523</v>
      </c>
      <c r="S406" t="s">
        <v>2830</v>
      </c>
      <c r="AB406" s="1"/>
      <c r="AE406" t="s">
        <v>2830</v>
      </c>
      <c r="AF406" t="s">
        <v>5983</v>
      </c>
      <c r="AG406" t="s">
        <v>5988</v>
      </c>
      <c r="AK406" t="s">
        <v>7685</v>
      </c>
      <c r="AM406" s="17" t="s">
        <v>7687</v>
      </c>
      <c r="AN406" s="17">
        <f>IEEE45637[[#This Row],[End Page]]-IEEE45637[[#This Row],[Start Page]]</f>
        <v>0</v>
      </c>
      <c r="AP406" s="17"/>
    </row>
    <row r="407" spans="1:42" x14ac:dyDescent="0.3">
      <c r="A407" s="3">
        <v>535</v>
      </c>
      <c r="B407" s="3" t="s">
        <v>3157</v>
      </c>
      <c r="C407" t="s">
        <v>3372</v>
      </c>
      <c r="D407" t="s">
        <v>3518</v>
      </c>
      <c r="F407" t="s">
        <v>3372</v>
      </c>
      <c r="G407" s="1"/>
      <c r="H407">
        <v>2014</v>
      </c>
      <c r="I407" t="s">
        <v>2830</v>
      </c>
      <c r="J407" t="s">
        <v>2830</v>
      </c>
      <c r="K407">
        <v>640</v>
      </c>
      <c r="M407" t="s">
        <v>4528</v>
      </c>
      <c r="N407" t="s">
        <v>2830</v>
      </c>
      <c r="O407" t="s">
        <v>4978</v>
      </c>
      <c r="P407" t="s">
        <v>2830</v>
      </c>
      <c r="R407" s="19" t="s">
        <v>5524</v>
      </c>
      <c r="S407" t="s">
        <v>2830</v>
      </c>
      <c r="AB407" s="1"/>
      <c r="AE407" t="s">
        <v>5897</v>
      </c>
      <c r="AF407" t="s">
        <v>5983</v>
      </c>
      <c r="AG407" t="s">
        <v>5988</v>
      </c>
      <c r="AK407" t="s">
        <v>7685</v>
      </c>
      <c r="AL407" s="17" t="s">
        <v>7686</v>
      </c>
      <c r="AM407" s="17" t="s">
        <v>7687</v>
      </c>
      <c r="AN407" s="17">
        <f>IEEE45637[[#This Row],[End Page]]-IEEE45637[[#This Row],[Start Page]]</f>
        <v>-640</v>
      </c>
      <c r="AP407" s="17"/>
    </row>
    <row r="408" spans="1:42" x14ac:dyDescent="0.3">
      <c r="A408" s="4">
        <v>536</v>
      </c>
      <c r="B408" s="6" t="s">
        <v>3157</v>
      </c>
      <c r="C408" t="s">
        <v>3373</v>
      </c>
      <c r="D408" t="s">
        <v>3725</v>
      </c>
      <c r="F408" t="s">
        <v>4026</v>
      </c>
      <c r="G408" s="1"/>
      <c r="H408">
        <v>2014</v>
      </c>
      <c r="I408" t="s">
        <v>2830</v>
      </c>
      <c r="J408" t="s">
        <v>2830</v>
      </c>
      <c r="K408">
        <v>917</v>
      </c>
      <c r="L408">
        <v>925</v>
      </c>
      <c r="M408" t="s">
        <v>4529</v>
      </c>
      <c r="N408" t="s">
        <v>2830</v>
      </c>
      <c r="O408" t="s">
        <v>4979</v>
      </c>
      <c r="P408" t="s">
        <v>2830</v>
      </c>
      <c r="R408" t="s">
        <v>5525</v>
      </c>
      <c r="S408" t="s">
        <v>2830</v>
      </c>
      <c r="AB408" s="1"/>
      <c r="AE408" t="s">
        <v>5956</v>
      </c>
      <c r="AF408" t="s">
        <v>5982</v>
      </c>
      <c r="AG408" t="s">
        <v>5988</v>
      </c>
      <c r="AH408" t="s">
        <v>7686</v>
      </c>
      <c r="AK408" t="s">
        <v>7685</v>
      </c>
      <c r="AM408" t="s">
        <v>7688</v>
      </c>
      <c r="AN408">
        <f>IEEE45637[[#This Row],[End Page]]-IEEE45637[[#This Row],[Start Page]]</f>
        <v>8</v>
      </c>
      <c r="AP408" s="17"/>
    </row>
    <row r="409" spans="1:42" x14ac:dyDescent="0.3">
      <c r="A409" s="3">
        <v>537</v>
      </c>
      <c r="B409" s="3" t="s">
        <v>3157</v>
      </c>
      <c r="C409" t="s">
        <v>3374</v>
      </c>
      <c r="D409" t="s">
        <v>3726</v>
      </c>
      <c r="F409" t="s">
        <v>4027</v>
      </c>
      <c r="G409" s="1"/>
      <c r="H409">
        <v>2014</v>
      </c>
      <c r="I409" t="s">
        <v>2830</v>
      </c>
      <c r="J409" t="s">
        <v>2830</v>
      </c>
      <c r="K409">
        <v>29</v>
      </c>
      <c r="L409">
        <v>116</v>
      </c>
      <c r="M409" t="s">
        <v>4530</v>
      </c>
      <c r="N409" t="s">
        <v>2830</v>
      </c>
      <c r="O409" t="s">
        <v>4980</v>
      </c>
      <c r="P409" t="s">
        <v>2830</v>
      </c>
      <c r="R409" t="s">
        <v>5526</v>
      </c>
      <c r="S409" t="s">
        <v>2830</v>
      </c>
      <c r="AB409" s="1"/>
      <c r="AE409" t="s">
        <v>5957</v>
      </c>
      <c r="AF409" t="s">
        <v>5984</v>
      </c>
      <c r="AG409" t="s">
        <v>5988</v>
      </c>
      <c r="AK409" t="s">
        <v>7685</v>
      </c>
      <c r="AM409" s="17" t="s">
        <v>7687</v>
      </c>
      <c r="AN409" s="17">
        <f>IEEE45637[[#This Row],[End Page]]-IEEE45637[[#This Row],[Start Page]]</f>
        <v>87</v>
      </c>
      <c r="AP409" s="17"/>
    </row>
    <row r="410" spans="1:42" x14ac:dyDescent="0.3">
      <c r="A410" s="4">
        <v>538</v>
      </c>
      <c r="B410" s="6" t="s">
        <v>3157</v>
      </c>
      <c r="C410" t="s">
        <v>3375</v>
      </c>
      <c r="D410" t="s">
        <v>3727</v>
      </c>
      <c r="F410" t="s">
        <v>4028</v>
      </c>
      <c r="G410" s="1"/>
      <c r="H410">
        <v>2014</v>
      </c>
      <c r="I410" t="s">
        <v>2891</v>
      </c>
      <c r="J410" t="s">
        <v>2830</v>
      </c>
      <c r="K410">
        <v>122</v>
      </c>
      <c r="L410">
        <v>134</v>
      </c>
      <c r="M410" t="s">
        <v>4531</v>
      </c>
      <c r="N410" t="s">
        <v>2830</v>
      </c>
      <c r="O410" t="s">
        <v>4981</v>
      </c>
      <c r="P410" t="s">
        <v>2830</v>
      </c>
      <c r="R410" t="s">
        <v>5527</v>
      </c>
      <c r="S410" t="s">
        <v>2830</v>
      </c>
      <c r="AB410" s="1"/>
      <c r="AE410" t="s">
        <v>5912</v>
      </c>
      <c r="AF410" t="s">
        <v>5982</v>
      </c>
      <c r="AG410" t="s">
        <v>5988</v>
      </c>
      <c r="AH410" t="s">
        <v>7686</v>
      </c>
      <c r="AK410" t="s">
        <v>7685</v>
      </c>
      <c r="AM410" t="s">
        <v>7688</v>
      </c>
      <c r="AN410">
        <f>IEEE45637[[#This Row],[End Page]]-IEEE45637[[#This Row],[Start Page]]</f>
        <v>12</v>
      </c>
      <c r="AP410" s="17"/>
    </row>
    <row r="411" spans="1:42" x14ac:dyDescent="0.3">
      <c r="A411" s="3">
        <v>539</v>
      </c>
      <c r="B411" s="3" t="s">
        <v>3157</v>
      </c>
      <c r="C411" t="s">
        <v>3376</v>
      </c>
      <c r="D411" t="s">
        <v>3728</v>
      </c>
      <c r="F411" t="s">
        <v>4029</v>
      </c>
      <c r="G411" s="1"/>
      <c r="H411">
        <v>2014</v>
      </c>
      <c r="I411" t="s">
        <v>2869</v>
      </c>
      <c r="J411" t="s">
        <v>2830</v>
      </c>
      <c r="K411">
        <v>1241</v>
      </c>
      <c r="L411">
        <v>1246</v>
      </c>
      <c r="M411" t="s">
        <v>4532</v>
      </c>
      <c r="N411" t="s">
        <v>2830</v>
      </c>
      <c r="O411" t="s">
        <v>4982</v>
      </c>
      <c r="P411" t="s">
        <v>2830</v>
      </c>
      <c r="R411" t="s">
        <v>5528</v>
      </c>
      <c r="S411" t="s">
        <v>5852</v>
      </c>
      <c r="AB411" s="1"/>
      <c r="AE411" t="s">
        <v>5958</v>
      </c>
      <c r="AF411" t="s">
        <v>5982</v>
      </c>
      <c r="AG411" t="s">
        <v>5988</v>
      </c>
      <c r="AH411" t="s">
        <v>7686</v>
      </c>
      <c r="AK411" t="s">
        <v>7685</v>
      </c>
      <c r="AM411" t="s">
        <v>7688</v>
      </c>
      <c r="AN411">
        <f>IEEE45637[[#This Row],[End Page]]-IEEE45637[[#This Row],[Start Page]]</f>
        <v>5</v>
      </c>
      <c r="AP411" s="17"/>
    </row>
    <row r="412" spans="1:42" x14ac:dyDescent="0.3">
      <c r="A412" s="4">
        <v>540</v>
      </c>
      <c r="B412" s="6" t="s">
        <v>3157</v>
      </c>
      <c r="C412" t="s">
        <v>3377</v>
      </c>
      <c r="D412" t="s">
        <v>3729</v>
      </c>
      <c r="F412" t="s">
        <v>4030</v>
      </c>
      <c r="G412" s="1"/>
      <c r="H412">
        <v>2014</v>
      </c>
      <c r="I412" t="s">
        <v>2830</v>
      </c>
      <c r="J412" t="s">
        <v>2830</v>
      </c>
      <c r="K412">
        <v>693</v>
      </c>
      <c r="L412">
        <v>704</v>
      </c>
      <c r="M412" t="s">
        <v>4533</v>
      </c>
      <c r="N412" t="s">
        <v>2830</v>
      </c>
      <c r="O412" t="s">
        <v>4983</v>
      </c>
      <c r="P412" t="s">
        <v>2830</v>
      </c>
      <c r="R412" t="s">
        <v>5529</v>
      </c>
      <c r="S412" t="s">
        <v>2830</v>
      </c>
      <c r="AB412" s="1"/>
      <c r="AE412" t="s">
        <v>5913</v>
      </c>
      <c r="AF412" t="s">
        <v>5982</v>
      </c>
      <c r="AG412" t="s">
        <v>5988</v>
      </c>
      <c r="AH412" t="s">
        <v>7686</v>
      </c>
      <c r="AK412" t="s">
        <v>7685</v>
      </c>
      <c r="AM412" t="s">
        <v>7688</v>
      </c>
      <c r="AN412">
        <f>IEEE45637[[#This Row],[End Page]]-IEEE45637[[#This Row],[Start Page]]</f>
        <v>11</v>
      </c>
      <c r="AP412" s="17"/>
    </row>
    <row r="413" spans="1:42" x14ac:dyDescent="0.3">
      <c r="A413" s="3">
        <v>541</v>
      </c>
      <c r="B413" s="3" t="s">
        <v>3157</v>
      </c>
      <c r="C413" t="s">
        <v>3378</v>
      </c>
      <c r="D413" t="s">
        <v>3518</v>
      </c>
      <c r="F413" t="s">
        <v>3923</v>
      </c>
      <c r="G413" s="1"/>
      <c r="H413">
        <v>2014</v>
      </c>
      <c r="I413" t="s">
        <v>2949</v>
      </c>
      <c r="J413" t="s">
        <v>2830</v>
      </c>
      <c r="K413">
        <v>1</v>
      </c>
      <c r="L413">
        <v>531</v>
      </c>
      <c r="M413" t="s">
        <v>4534</v>
      </c>
      <c r="N413" t="s">
        <v>4715</v>
      </c>
      <c r="O413" t="s">
        <v>4984</v>
      </c>
      <c r="P413" t="s">
        <v>2830</v>
      </c>
      <c r="R413" t="s">
        <v>5530</v>
      </c>
      <c r="S413" t="s">
        <v>2830</v>
      </c>
      <c r="AB413" s="1"/>
      <c r="AE413" t="s">
        <v>5936</v>
      </c>
      <c r="AF413" t="s">
        <v>5983</v>
      </c>
      <c r="AG413" t="s">
        <v>5988</v>
      </c>
      <c r="AK413" t="s">
        <v>7685</v>
      </c>
      <c r="AM413" s="17" t="s">
        <v>7687</v>
      </c>
      <c r="AN413" s="17">
        <f>IEEE45637[[#This Row],[End Page]]-IEEE45637[[#This Row],[Start Page]]</f>
        <v>530</v>
      </c>
      <c r="AP413" s="17"/>
    </row>
    <row r="414" spans="1:42" x14ac:dyDescent="0.3">
      <c r="A414" s="4">
        <v>542</v>
      </c>
      <c r="B414" s="6" t="s">
        <v>3157</v>
      </c>
      <c r="C414" t="s">
        <v>3379</v>
      </c>
      <c r="D414" t="s">
        <v>3730</v>
      </c>
      <c r="F414" t="s">
        <v>4031</v>
      </c>
      <c r="G414" s="1"/>
      <c r="H414">
        <v>2014</v>
      </c>
      <c r="I414" t="s">
        <v>2830</v>
      </c>
      <c r="J414" t="s">
        <v>2830</v>
      </c>
      <c r="K414">
        <v>818</v>
      </c>
      <c r="L414">
        <v>827</v>
      </c>
      <c r="M414" t="s">
        <v>4535</v>
      </c>
      <c r="N414" t="s">
        <v>2830</v>
      </c>
      <c r="O414" t="s">
        <v>4985</v>
      </c>
      <c r="P414" t="s">
        <v>5196</v>
      </c>
      <c r="R414" t="s">
        <v>5531</v>
      </c>
      <c r="S414" t="s">
        <v>2830</v>
      </c>
      <c r="AB414" s="1"/>
      <c r="AE414" t="s">
        <v>5959</v>
      </c>
      <c r="AF414" t="s">
        <v>5982</v>
      </c>
      <c r="AG414" t="s">
        <v>5988</v>
      </c>
      <c r="AH414" t="s">
        <v>7686</v>
      </c>
      <c r="AK414" t="s">
        <v>7685</v>
      </c>
      <c r="AM414" t="s">
        <v>7688</v>
      </c>
      <c r="AN414">
        <f>IEEE45637[[#This Row],[End Page]]-IEEE45637[[#This Row],[Start Page]]</f>
        <v>9</v>
      </c>
      <c r="AP414" s="17"/>
    </row>
    <row r="415" spans="1:42" x14ac:dyDescent="0.3">
      <c r="A415" s="3">
        <v>543</v>
      </c>
      <c r="B415" s="3" t="s">
        <v>3157</v>
      </c>
      <c r="C415" t="s">
        <v>3380</v>
      </c>
      <c r="D415" t="s">
        <v>3731</v>
      </c>
      <c r="F415" t="s">
        <v>4032</v>
      </c>
      <c r="G415" s="1"/>
      <c r="H415">
        <v>2014</v>
      </c>
      <c r="I415" t="s">
        <v>4220</v>
      </c>
      <c r="J415" t="s">
        <v>2894</v>
      </c>
      <c r="K415">
        <v>723</v>
      </c>
      <c r="L415">
        <v>734</v>
      </c>
      <c r="M415" t="s">
        <v>4536</v>
      </c>
      <c r="N415" t="s">
        <v>4766</v>
      </c>
      <c r="O415" t="s">
        <v>2830</v>
      </c>
      <c r="P415" t="s">
        <v>5197</v>
      </c>
      <c r="R415" t="s">
        <v>5532</v>
      </c>
      <c r="S415" t="s">
        <v>5853</v>
      </c>
      <c r="AB415" s="1"/>
      <c r="AE415" t="s">
        <v>5900</v>
      </c>
      <c r="AF415" t="s">
        <v>5981</v>
      </c>
      <c r="AG415" t="s">
        <v>5988</v>
      </c>
      <c r="AH415" t="s">
        <v>7686</v>
      </c>
      <c r="AK415" t="s">
        <v>7685</v>
      </c>
      <c r="AM415" t="s">
        <v>7688</v>
      </c>
      <c r="AN415">
        <f>IEEE45637[[#This Row],[End Page]]-IEEE45637[[#This Row],[Start Page]]</f>
        <v>11</v>
      </c>
      <c r="AP415" s="17"/>
    </row>
    <row r="416" spans="1:42" x14ac:dyDescent="0.3">
      <c r="A416" s="4">
        <v>544</v>
      </c>
      <c r="B416" s="6" t="s">
        <v>3157</v>
      </c>
      <c r="C416" t="s">
        <v>3381</v>
      </c>
      <c r="D416" t="s">
        <v>3732</v>
      </c>
      <c r="F416" t="s">
        <v>4033</v>
      </c>
      <c r="G416" s="1"/>
      <c r="H416">
        <v>2014</v>
      </c>
      <c r="I416" t="s">
        <v>2841</v>
      </c>
      <c r="J416" t="s">
        <v>2830</v>
      </c>
      <c r="K416">
        <v>3167</v>
      </c>
      <c r="L416">
        <v>3175</v>
      </c>
      <c r="M416" t="s">
        <v>4537</v>
      </c>
      <c r="N416" t="s">
        <v>4767</v>
      </c>
      <c r="O416" t="s">
        <v>4986</v>
      </c>
      <c r="P416" t="s">
        <v>2830</v>
      </c>
      <c r="R416" t="s">
        <v>5533</v>
      </c>
      <c r="S416" t="s">
        <v>5854</v>
      </c>
      <c r="AB416" s="1"/>
      <c r="AE416" t="s">
        <v>5960</v>
      </c>
      <c r="AF416" t="s">
        <v>5982</v>
      </c>
      <c r="AG416" t="s">
        <v>5988</v>
      </c>
      <c r="AK416" t="s">
        <v>7685</v>
      </c>
      <c r="AL416" s="17" t="s">
        <v>7686</v>
      </c>
      <c r="AM416" t="s">
        <v>7688</v>
      </c>
      <c r="AN416">
        <f>IEEE45637[[#This Row],[End Page]]-IEEE45637[[#This Row],[Start Page]]</f>
        <v>8</v>
      </c>
      <c r="AP416" s="17"/>
    </row>
    <row r="417" spans="1:42" x14ac:dyDescent="0.3">
      <c r="A417" s="3">
        <v>545</v>
      </c>
      <c r="B417" s="3" t="s">
        <v>3157</v>
      </c>
      <c r="C417" t="s">
        <v>3382</v>
      </c>
      <c r="D417" t="s">
        <v>3733</v>
      </c>
      <c r="F417" t="s">
        <v>4034</v>
      </c>
      <c r="G417" s="1"/>
      <c r="H417">
        <v>2014</v>
      </c>
      <c r="I417" t="s">
        <v>2830</v>
      </c>
      <c r="J417" t="s">
        <v>2830</v>
      </c>
      <c r="K417">
        <v>994</v>
      </c>
      <c r="L417">
        <v>1003</v>
      </c>
      <c r="M417" t="s">
        <v>4538</v>
      </c>
      <c r="N417" t="s">
        <v>2830</v>
      </c>
      <c r="O417" t="s">
        <v>4987</v>
      </c>
      <c r="P417" t="s">
        <v>5198</v>
      </c>
      <c r="R417" t="s">
        <v>5534</v>
      </c>
      <c r="S417" t="s">
        <v>2830</v>
      </c>
      <c r="AB417" s="1"/>
      <c r="AE417" t="s">
        <v>5959</v>
      </c>
      <c r="AF417" t="s">
        <v>5982</v>
      </c>
      <c r="AG417" t="s">
        <v>5988</v>
      </c>
      <c r="AH417" s="20" t="s">
        <v>7687</v>
      </c>
      <c r="AI417" s="20" t="s">
        <v>7687</v>
      </c>
      <c r="AK417" t="s">
        <v>7685</v>
      </c>
      <c r="AM417" t="s">
        <v>7688</v>
      </c>
      <c r="AN417">
        <f>IEEE45637[[#This Row],[End Page]]-IEEE45637[[#This Row],[Start Page]]</f>
        <v>9</v>
      </c>
      <c r="AP417" s="20"/>
    </row>
    <row r="418" spans="1:42" x14ac:dyDescent="0.3">
      <c r="A418" s="4">
        <v>546</v>
      </c>
      <c r="B418" s="6" t="s">
        <v>3157</v>
      </c>
      <c r="C418" t="s">
        <v>3383</v>
      </c>
      <c r="D418" t="s">
        <v>3734</v>
      </c>
      <c r="F418" t="s">
        <v>4035</v>
      </c>
      <c r="G418" s="1"/>
      <c r="H418">
        <v>2013</v>
      </c>
      <c r="I418" t="s">
        <v>2830</v>
      </c>
      <c r="J418" t="s">
        <v>2830</v>
      </c>
      <c r="K418">
        <v>351</v>
      </c>
      <c r="L418">
        <v>360</v>
      </c>
      <c r="M418" t="s">
        <v>4539</v>
      </c>
      <c r="N418" t="s">
        <v>4768</v>
      </c>
      <c r="O418" t="s">
        <v>4988</v>
      </c>
      <c r="P418" t="s">
        <v>2830</v>
      </c>
      <c r="R418" t="s">
        <v>5535</v>
      </c>
      <c r="S418" t="s">
        <v>5855</v>
      </c>
      <c r="AB418" s="1"/>
      <c r="AE418" t="s">
        <v>2830</v>
      </c>
      <c r="AF418" t="s">
        <v>5982</v>
      </c>
      <c r="AG418" t="s">
        <v>5988</v>
      </c>
      <c r="AK418" t="s">
        <v>7685</v>
      </c>
      <c r="AL418" s="17" t="s">
        <v>7686</v>
      </c>
      <c r="AM418" t="s">
        <v>7688</v>
      </c>
      <c r="AN418">
        <f>IEEE45637[[#This Row],[End Page]]-IEEE45637[[#This Row],[Start Page]]</f>
        <v>9</v>
      </c>
      <c r="AP418" s="17"/>
    </row>
    <row r="419" spans="1:42" x14ac:dyDescent="0.3">
      <c r="A419" s="3">
        <v>549</v>
      </c>
      <c r="B419" s="3" t="s">
        <v>3157</v>
      </c>
      <c r="C419" t="s">
        <v>3386</v>
      </c>
      <c r="D419" t="s">
        <v>3737</v>
      </c>
      <c r="F419" t="s">
        <v>3864</v>
      </c>
      <c r="G419" s="1"/>
      <c r="H419">
        <v>2013</v>
      </c>
      <c r="I419" t="s">
        <v>4221</v>
      </c>
      <c r="J419" t="s">
        <v>2830</v>
      </c>
      <c r="K419">
        <v>118</v>
      </c>
      <c r="L419">
        <v>127</v>
      </c>
      <c r="M419" t="s">
        <v>4542</v>
      </c>
      <c r="N419" t="s">
        <v>4677</v>
      </c>
      <c r="O419" t="s">
        <v>4989</v>
      </c>
      <c r="P419" t="s">
        <v>5199</v>
      </c>
      <c r="R419" t="s">
        <v>5538</v>
      </c>
      <c r="S419" t="s">
        <v>5857</v>
      </c>
      <c r="AB419" s="1"/>
      <c r="AE419" t="s">
        <v>2830</v>
      </c>
      <c r="AF419" t="s">
        <v>5982</v>
      </c>
      <c r="AG419" t="s">
        <v>5988</v>
      </c>
      <c r="AK419" t="s">
        <v>7685</v>
      </c>
      <c r="AL419" s="17" t="s">
        <v>7686</v>
      </c>
      <c r="AM419" t="s">
        <v>7688</v>
      </c>
      <c r="AN419">
        <f>IEEE45637[[#This Row],[End Page]]-IEEE45637[[#This Row],[Start Page]]</f>
        <v>9</v>
      </c>
      <c r="AP419" s="17"/>
    </row>
    <row r="420" spans="1:42" x14ac:dyDescent="0.3">
      <c r="A420" s="4">
        <v>550</v>
      </c>
      <c r="B420" s="6" t="s">
        <v>3157</v>
      </c>
      <c r="C420" t="s">
        <v>3387</v>
      </c>
      <c r="D420" t="s">
        <v>3518</v>
      </c>
      <c r="F420" t="s">
        <v>4025</v>
      </c>
      <c r="G420" s="1"/>
      <c r="H420">
        <v>2013</v>
      </c>
      <c r="I420" t="s">
        <v>4222</v>
      </c>
      <c r="J420" t="s">
        <v>2830</v>
      </c>
      <c r="M420" t="s">
        <v>4543</v>
      </c>
      <c r="N420" t="s">
        <v>4765</v>
      </c>
      <c r="O420" t="s">
        <v>4990</v>
      </c>
      <c r="P420" t="s">
        <v>2830</v>
      </c>
      <c r="R420" t="s">
        <v>5539</v>
      </c>
      <c r="S420" t="s">
        <v>2830</v>
      </c>
      <c r="AB420" s="1"/>
      <c r="AE420" t="s">
        <v>2830</v>
      </c>
      <c r="AF420" t="s">
        <v>5983</v>
      </c>
      <c r="AG420" t="s">
        <v>5988</v>
      </c>
      <c r="AK420" t="s">
        <v>7685</v>
      </c>
      <c r="AM420" s="17" t="s">
        <v>7687</v>
      </c>
      <c r="AN420" s="17">
        <f>IEEE45637[[#This Row],[End Page]]-IEEE45637[[#This Row],[Start Page]]</f>
        <v>0</v>
      </c>
      <c r="AP420" s="17"/>
    </row>
    <row r="421" spans="1:42" x14ac:dyDescent="0.3">
      <c r="A421" s="3">
        <v>553</v>
      </c>
      <c r="B421" s="3" t="s">
        <v>3157</v>
      </c>
      <c r="C421" t="s">
        <v>3388</v>
      </c>
      <c r="D421" t="s">
        <v>3740</v>
      </c>
      <c r="F421" t="s">
        <v>4039</v>
      </c>
      <c r="G421" s="1"/>
      <c r="H421">
        <v>2013</v>
      </c>
      <c r="I421" t="s">
        <v>2854</v>
      </c>
      <c r="J421" t="s">
        <v>2894</v>
      </c>
      <c r="M421" t="s">
        <v>4546</v>
      </c>
      <c r="N421" t="s">
        <v>4771</v>
      </c>
      <c r="O421" t="s">
        <v>2830</v>
      </c>
      <c r="P421" t="s">
        <v>5200</v>
      </c>
      <c r="R421" t="s">
        <v>5542</v>
      </c>
      <c r="S421" t="s">
        <v>5859</v>
      </c>
      <c r="AB421" s="1"/>
      <c r="AE421" t="s">
        <v>2830</v>
      </c>
      <c r="AF421" t="s">
        <v>5981</v>
      </c>
      <c r="AG421" t="s">
        <v>5988</v>
      </c>
      <c r="AK421" t="s">
        <v>7685</v>
      </c>
      <c r="AM421" s="17" t="s">
        <v>7687</v>
      </c>
      <c r="AN421" s="17">
        <f>IEEE45637[[#This Row],[End Page]]-IEEE45637[[#This Row],[Start Page]]</f>
        <v>0</v>
      </c>
      <c r="AP421" s="17"/>
    </row>
    <row r="422" spans="1:42" x14ac:dyDescent="0.3">
      <c r="A422" s="4">
        <v>554</v>
      </c>
      <c r="B422" s="6" t="s">
        <v>3157</v>
      </c>
      <c r="C422" t="s">
        <v>3389</v>
      </c>
      <c r="D422" t="s">
        <v>3741</v>
      </c>
      <c r="F422" t="s">
        <v>4040</v>
      </c>
      <c r="G422" s="1"/>
      <c r="H422">
        <v>2013</v>
      </c>
      <c r="I422" t="s">
        <v>2830</v>
      </c>
      <c r="J422" t="s">
        <v>2830</v>
      </c>
      <c r="K422">
        <v>198</v>
      </c>
      <c r="L422">
        <v>204</v>
      </c>
      <c r="M422" t="s">
        <v>4547</v>
      </c>
      <c r="N422" t="s">
        <v>2830</v>
      </c>
      <c r="O422" t="s">
        <v>4993</v>
      </c>
      <c r="P422" t="s">
        <v>2830</v>
      </c>
      <c r="R422" t="s">
        <v>5543</v>
      </c>
      <c r="S422" t="s">
        <v>2830</v>
      </c>
      <c r="AB422" s="1"/>
      <c r="AE422" t="s">
        <v>2830</v>
      </c>
      <c r="AF422" t="s">
        <v>5982</v>
      </c>
      <c r="AG422" t="s">
        <v>5988</v>
      </c>
      <c r="AH422" t="s">
        <v>7686</v>
      </c>
      <c r="AK422" t="s">
        <v>7685</v>
      </c>
      <c r="AM422" t="s">
        <v>7688</v>
      </c>
      <c r="AN422">
        <f>IEEE45637[[#This Row],[End Page]]-IEEE45637[[#This Row],[Start Page]]</f>
        <v>6</v>
      </c>
      <c r="AP422" s="17"/>
    </row>
    <row r="423" spans="1:42" x14ac:dyDescent="0.3">
      <c r="A423" s="3">
        <v>555</v>
      </c>
      <c r="B423" s="3" t="s">
        <v>3157</v>
      </c>
      <c r="C423" t="s">
        <v>3390</v>
      </c>
      <c r="D423" t="s">
        <v>3742</v>
      </c>
      <c r="F423" t="s">
        <v>4041</v>
      </c>
      <c r="G423" s="1"/>
      <c r="H423">
        <v>2013</v>
      </c>
      <c r="I423" t="s">
        <v>2924</v>
      </c>
      <c r="J423" t="s">
        <v>2883</v>
      </c>
      <c r="K423">
        <v>398</v>
      </c>
      <c r="L423">
        <v>408</v>
      </c>
      <c r="M423" t="s">
        <v>4548</v>
      </c>
      <c r="N423" t="s">
        <v>4772</v>
      </c>
      <c r="O423" t="s">
        <v>2830</v>
      </c>
      <c r="P423" t="s">
        <v>2830</v>
      </c>
      <c r="R423" t="s">
        <v>5544</v>
      </c>
      <c r="S423" t="s">
        <v>5860</v>
      </c>
      <c r="AB423" s="1"/>
      <c r="AE423" t="s">
        <v>2830</v>
      </c>
      <c r="AF423" t="s">
        <v>5981</v>
      </c>
      <c r="AG423" t="s">
        <v>5988</v>
      </c>
      <c r="AH423" t="s">
        <v>7686</v>
      </c>
      <c r="AK423" t="s">
        <v>7685</v>
      </c>
      <c r="AM423" t="s">
        <v>7688</v>
      </c>
      <c r="AN423">
        <f>IEEE45637[[#This Row],[End Page]]-IEEE45637[[#This Row],[Start Page]]</f>
        <v>10</v>
      </c>
      <c r="AP423" s="17"/>
    </row>
    <row r="424" spans="1:42" x14ac:dyDescent="0.3">
      <c r="A424" s="4">
        <v>556</v>
      </c>
      <c r="B424" s="6" t="s">
        <v>3157</v>
      </c>
      <c r="C424" t="s">
        <v>3391</v>
      </c>
      <c r="D424" t="s">
        <v>3743</v>
      </c>
      <c r="F424" t="s">
        <v>4025</v>
      </c>
      <c r="G424" s="1"/>
      <c r="H424">
        <v>2013</v>
      </c>
      <c r="I424" t="s">
        <v>4223</v>
      </c>
      <c r="J424" t="s">
        <v>2830</v>
      </c>
      <c r="K424">
        <v>393</v>
      </c>
      <c r="L424">
        <v>398</v>
      </c>
      <c r="M424" t="s">
        <v>4549</v>
      </c>
      <c r="N424" t="s">
        <v>4765</v>
      </c>
      <c r="O424" t="s">
        <v>4994</v>
      </c>
      <c r="P424" t="s">
        <v>5201</v>
      </c>
      <c r="R424" t="s">
        <v>5545</v>
      </c>
      <c r="S424" t="s">
        <v>5861</v>
      </c>
      <c r="AB424" s="1"/>
      <c r="AE424" t="s">
        <v>2830</v>
      </c>
      <c r="AF424" t="s">
        <v>5982</v>
      </c>
      <c r="AG424" t="s">
        <v>5988</v>
      </c>
      <c r="AK424" t="s">
        <v>7685</v>
      </c>
      <c r="AL424" s="17" t="s">
        <v>7686</v>
      </c>
      <c r="AM424" t="s">
        <v>7688</v>
      </c>
      <c r="AN424">
        <f>IEEE45637[[#This Row],[End Page]]-IEEE45637[[#This Row],[Start Page]]</f>
        <v>5</v>
      </c>
      <c r="AP424" s="17"/>
    </row>
    <row r="425" spans="1:42" x14ac:dyDescent="0.3">
      <c r="A425" s="3">
        <v>557</v>
      </c>
      <c r="B425" s="3" t="s">
        <v>3157</v>
      </c>
      <c r="C425" t="s">
        <v>3392</v>
      </c>
      <c r="D425" t="s">
        <v>3744</v>
      </c>
      <c r="F425" t="s">
        <v>3986</v>
      </c>
      <c r="G425" s="1"/>
      <c r="H425">
        <v>2013</v>
      </c>
      <c r="I425" t="s">
        <v>4224</v>
      </c>
      <c r="J425" t="s">
        <v>2830</v>
      </c>
      <c r="K425">
        <v>49</v>
      </c>
      <c r="L425">
        <v>58</v>
      </c>
      <c r="M425" t="s">
        <v>4550</v>
      </c>
      <c r="N425" t="s">
        <v>4745</v>
      </c>
      <c r="O425" t="s">
        <v>2830</v>
      </c>
      <c r="P425" t="s">
        <v>5202</v>
      </c>
      <c r="R425" t="s">
        <v>5546</v>
      </c>
      <c r="S425" t="s">
        <v>5862</v>
      </c>
      <c r="AB425" s="1"/>
      <c r="AE425" t="s">
        <v>5899</v>
      </c>
      <c r="AF425" t="s">
        <v>5981</v>
      </c>
      <c r="AG425" t="s">
        <v>5988</v>
      </c>
      <c r="AH425" t="s">
        <v>7686</v>
      </c>
      <c r="AK425" t="s">
        <v>7685</v>
      </c>
      <c r="AM425" t="s">
        <v>7688</v>
      </c>
      <c r="AN425">
        <f>IEEE45637[[#This Row],[End Page]]-IEEE45637[[#This Row],[Start Page]]</f>
        <v>9</v>
      </c>
      <c r="AP425" s="17"/>
    </row>
    <row r="426" spans="1:42" x14ac:dyDescent="0.3">
      <c r="A426" s="4">
        <v>558</v>
      </c>
      <c r="B426" s="6" t="s">
        <v>3157</v>
      </c>
      <c r="C426" t="s">
        <v>3393</v>
      </c>
      <c r="D426" t="s">
        <v>3745</v>
      </c>
      <c r="F426" t="s">
        <v>3862</v>
      </c>
      <c r="G426" s="1"/>
      <c r="H426">
        <v>2013</v>
      </c>
      <c r="I426" t="s">
        <v>4225</v>
      </c>
      <c r="J426" t="s">
        <v>4245</v>
      </c>
      <c r="K426">
        <v>1091</v>
      </c>
      <c r="L426">
        <v>1109</v>
      </c>
      <c r="M426" t="s">
        <v>4551</v>
      </c>
      <c r="N426" t="s">
        <v>4675</v>
      </c>
      <c r="O426" t="s">
        <v>2830</v>
      </c>
      <c r="P426" t="s">
        <v>5203</v>
      </c>
      <c r="R426" t="s">
        <v>5547</v>
      </c>
      <c r="S426" t="s">
        <v>5863</v>
      </c>
      <c r="AB426" s="1"/>
      <c r="AE426" t="s">
        <v>5961</v>
      </c>
      <c r="AF426" t="s">
        <v>5981</v>
      </c>
      <c r="AG426" t="s">
        <v>5988</v>
      </c>
      <c r="AH426" t="s">
        <v>7686</v>
      </c>
      <c r="AK426" t="s">
        <v>7685</v>
      </c>
      <c r="AM426" t="s">
        <v>7688</v>
      </c>
      <c r="AN426">
        <f>IEEE45637[[#This Row],[End Page]]-IEEE45637[[#This Row],[Start Page]]</f>
        <v>18</v>
      </c>
      <c r="AP426" s="17"/>
    </row>
    <row r="427" spans="1:42" x14ac:dyDescent="0.3">
      <c r="A427" s="3">
        <v>559</v>
      </c>
      <c r="B427" s="3" t="s">
        <v>3157</v>
      </c>
      <c r="C427" t="s">
        <v>3394</v>
      </c>
      <c r="D427" t="s">
        <v>3746</v>
      </c>
      <c r="F427" t="s">
        <v>3846</v>
      </c>
      <c r="G427" s="1"/>
      <c r="H427">
        <v>2013</v>
      </c>
      <c r="I427" t="s">
        <v>2830</v>
      </c>
      <c r="J427" t="s">
        <v>2830</v>
      </c>
      <c r="K427">
        <v>237</v>
      </c>
      <c r="L427">
        <v>241</v>
      </c>
      <c r="M427" t="s">
        <v>4552</v>
      </c>
      <c r="N427" t="s">
        <v>2830</v>
      </c>
      <c r="O427" t="s">
        <v>4995</v>
      </c>
      <c r="P427" t="s">
        <v>5204</v>
      </c>
      <c r="R427" t="s">
        <v>5548</v>
      </c>
      <c r="S427" t="s">
        <v>5864</v>
      </c>
      <c r="AB427" s="1"/>
      <c r="AE427" t="s">
        <v>3155</v>
      </c>
      <c r="AF427" t="s">
        <v>5982</v>
      </c>
      <c r="AG427" t="s">
        <v>5988</v>
      </c>
      <c r="AH427" s="20" t="s">
        <v>7687</v>
      </c>
      <c r="AI427" s="20" t="s">
        <v>7687</v>
      </c>
      <c r="AK427" t="s">
        <v>7685</v>
      </c>
      <c r="AM427" t="s">
        <v>7688</v>
      </c>
      <c r="AN427">
        <f>IEEE45637[[#This Row],[End Page]]-IEEE45637[[#This Row],[Start Page]]</f>
        <v>4</v>
      </c>
      <c r="AP427" s="20"/>
    </row>
    <row r="428" spans="1:42" x14ac:dyDescent="0.3">
      <c r="A428" s="4">
        <v>560</v>
      </c>
      <c r="B428" s="6" t="s">
        <v>3157</v>
      </c>
      <c r="C428" t="s">
        <v>3395</v>
      </c>
      <c r="D428" t="s">
        <v>3747</v>
      </c>
      <c r="F428" t="s">
        <v>4042</v>
      </c>
      <c r="G428" s="1"/>
      <c r="H428">
        <v>2013</v>
      </c>
      <c r="I428" t="s">
        <v>2830</v>
      </c>
      <c r="J428" t="s">
        <v>2830</v>
      </c>
      <c r="M428" t="s">
        <v>4553</v>
      </c>
      <c r="N428" t="s">
        <v>2830</v>
      </c>
      <c r="O428" t="s">
        <v>4996</v>
      </c>
      <c r="P428" t="s">
        <v>5205</v>
      </c>
      <c r="R428" t="s">
        <v>5549</v>
      </c>
      <c r="S428" t="s">
        <v>5865</v>
      </c>
      <c r="AB428" s="1"/>
      <c r="AE428" t="s">
        <v>3155</v>
      </c>
      <c r="AF428" t="s">
        <v>5982</v>
      </c>
      <c r="AG428" t="s">
        <v>5988</v>
      </c>
      <c r="AH428" t="s">
        <v>7686</v>
      </c>
      <c r="AK428" t="s">
        <v>7685</v>
      </c>
      <c r="AM428" t="s">
        <v>7688</v>
      </c>
      <c r="AN428">
        <f>IEEE45637[[#This Row],[End Page]]-IEEE45637[[#This Row],[Start Page]]</f>
        <v>0</v>
      </c>
      <c r="AP428" s="17"/>
    </row>
    <row r="429" spans="1:42" x14ac:dyDescent="0.3">
      <c r="A429" s="3">
        <v>561</v>
      </c>
      <c r="B429" s="3" t="s">
        <v>3157</v>
      </c>
      <c r="C429" t="s">
        <v>3396</v>
      </c>
      <c r="D429" t="s">
        <v>3748</v>
      </c>
      <c r="F429" t="s">
        <v>4043</v>
      </c>
      <c r="G429" s="1"/>
      <c r="H429">
        <v>2013</v>
      </c>
      <c r="I429" t="s">
        <v>2830</v>
      </c>
      <c r="J429" t="s">
        <v>2830</v>
      </c>
      <c r="K429">
        <v>974</v>
      </c>
      <c r="L429">
        <v>983</v>
      </c>
      <c r="M429" t="s">
        <v>4554</v>
      </c>
      <c r="N429" t="s">
        <v>2830</v>
      </c>
      <c r="O429" t="s">
        <v>4997</v>
      </c>
      <c r="P429" t="s">
        <v>5206</v>
      </c>
      <c r="R429" t="s">
        <v>5550</v>
      </c>
      <c r="S429" t="s">
        <v>2830</v>
      </c>
      <c r="AB429" s="1"/>
      <c r="AE429" t="s">
        <v>5959</v>
      </c>
      <c r="AF429" t="s">
        <v>5982</v>
      </c>
      <c r="AG429" t="s">
        <v>5988</v>
      </c>
      <c r="AH429" t="s">
        <v>7686</v>
      </c>
      <c r="AK429" t="s">
        <v>7685</v>
      </c>
      <c r="AM429" t="s">
        <v>7688</v>
      </c>
      <c r="AN429">
        <f>IEEE45637[[#This Row],[End Page]]-IEEE45637[[#This Row],[Start Page]]</f>
        <v>9</v>
      </c>
      <c r="AP429" s="17"/>
    </row>
    <row r="430" spans="1:42" x14ac:dyDescent="0.3">
      <c r="A430" s="4">
        <v>562</v>
      </c>
      <c r="B430" s="6" t="s">
        <v>3157</v>
      </c>
      <c r="C430" t="s">
        <v>3397</v>
      </c>
      <c r="D430" t="s">
        <v>3749</v>
      </c>
      <c r="F430" t="s">
        <v>4044</v>
      </c>
      <c r="G430" s="1"/>
      <c r="H430">
        <v>2013</v>
      </c>
      <c r="I430" t="s">
        <v>2924</v>
      </c>
      <c r="J430" t="s">
        <v>2830</v>
      </c>
      <c r="K430">
        <v>480</v>
      </c>
      <c r="L430">
        <v>485</v>
      </c>
      <c r="M430" t="s">
        <v>4555</v>
      </c>
      <c r="N430" t="s">
        <v>4773</v>
      </c>
      <c r="O430" t="s">
        <v>2830</v>
      </c>
      <c r="P430" t="s">
        <v>5207</v>
      </c>
      <c r="R430" t="s">
        <v>5551</v>
      </c>
      <c r="S430" t="s">
        <v>5866</v>
      </c>
      <c r="AB430" s="1"/>
      <c r="AE430" t="s">
        <v>5899</v>
      </c>
      <c r="AF430" t="s">
        <v>5982</v>
      </c>
      <c r="AG430" t="s">
        <v>5988</v>
      </c>
      <c r="AH430" t="s">
        <v>7686</v>
      </c>
      <c r="AK430" t="s">
        <v>7685</v>
      </c>
      <c r="AM430" t="s">
        <v>7688</v>
      </c>
      <c r="AN430">
        <f>IEEE45637[[#This Row],[End Page]]-IEEE45637[[#This Row],[Start Page]]</f>
        <v>5</v>
      </c>
      <c r="AP430" s="17"/>
    </row>
    <row r="431" spans="1:42" x14ac:dyDescent="0.3">
      <c r="A431" s="3">
        <v>563</v>
      </c>
      <c r="B431" s="3" t="s">
        <v>3157</v>
      </c>
      <c r="C431" t="s">
        <v>3398</v>
      </c>
      <c r="D431" t="s">
        <v>3750</v>
      </c>
      <c r="F431" t="s">
        <v>4045</v>
      </c>
      <c r="G431" s="1"/>
      <c r="H431">
        <v>2013</v>
      </c>
      <c r="I431" t="s">
        <v>2833</v>
      </c>
      <c r="J431" t="s">
        <v>2894</v>
      </c>
      <c r="K431">
        <v>567</v>
      </c>
      <c r="L431">
        <v>583</v>
      </c>
      <c r="M431" t="s">
        <v>4556</v>
      </c>
      <c r="N431" t="s">
        <v>4774</v>
      </c>
      <c r="O431" t="s">
        <v>2830</v>
      </c>
      <c r="P431" t="s">
        <v>5208</v>
      </c>
      <c r="R431" t="s">
        <v>5552</v>
      </c>
      <c r="S431" t="s">
        <v>5867</v>
      </c>
      <c r="AB431" s="1"/>
      <c r="AE431" t="s">
        <v>5962</v>
      </c>
      <c r="AF431" t="s">
        <v>5981</v>
      </c>
      <c r="AG431" t="s">
        <v>5988</v>
      </c>
      <c r="AH431" t="s">
        <v>7686</v>
      </c>
      <c r="AK431" t="s">
        <v>7685</v>
      </c>
      <c r="AM431" t="s">
        <v>7688</v>
      </c>
      <c r="AN431">
        <f>IEEE45637[[#This Row],[End Page]]-IEEE45637[[#This Row],[Start Page]]</f>
        <v>16</v>
      </c>
      <c r="AP431" s="17"/>
    </row>
    <row r="432" spans="1:42" x14ac:dyDescent="0.3">
      <c r="A432" s="4">
        <v>564</v>
      </c>
      <c r="B432" s="6" t="s">
        <v>3157</v>
      </c>
      <c r="C432" t="s">
        <v>3399</v>
      </c>
      <c r="D432" t="s">
        <v>3751</v>
      </c>
      <c r="F432" t="s">
        <v>4046</v>
      </c>
      <c r="G432" s="1"/>
      <c r="H432">
        <v>2012</v>
      </c>
      <c r="I432" t="s">
        <v>2830</v>
      </c>
      <c r="J432" t="s">
        <v>2830</v>
      </c>
      <c r="K432">
        <v>527</v>
      </c>
      <c r="L432">
        <v>542</v>
      </c>
      <c r="M432" t="s">
        <v>4557</v>
      </c>
      <c r="N432" t="s">
        <v>2830</v>
      </c>
      <c r="O432" t="s">
        <v>4998</v>
      </c>
      <c r="P432" t="s">
        <v>2830</v>
      </c>
      <c r="R432" t="s">
        <v>5553</v>
      </c>
      <c r="S432" t="s">
        <v>2830</v>
      </c>
      <c r="AB432" s="1"/>
      <c r="AE432" t="s">
        <v>2830</v>
      </c>
      <c r="AF432" t="s">
        <v>5982</v>
      </c>
      <c r="AG432" t="s">
        <v>5988</v>
      </c>
      <c r="AH432" t="s">
        <v>7686</v>
      </c>
      <c r="AK432" t="s">
        <v>7685</v>
      </c>
      <c r="AM432" t="s">
        <v>7688</v>
      </c>
      <c r="AN432">
        <f>IEEE45637[[#This Row],[End Page]]-IEEE45637[[#This Row],[Start Page]]</f>
        <v>15</v>
      </c>
      <c r="AP432" s="17"/>
    </row>
    <row r="433" spans="1:42" x14ac:dyDescent="0.3">
      <c r="A433" s="4">
        <v>566</v>
      </c>
      <c r="B433" s="5" t="s">
        <v>3157</v>
      </c>
      <c r="C433" t="s">
        <v>3401</v>
      </c>
      <c r="D433" t="s">
        <v>3753</v>
      </c>
      <c r="F433" t="s">
        <v>4048</v>
      </c>
      <c r="G433" s="1"/>
      <c r="H433">
        <v>2012</v>
      </c>
      <c r="I433" t="s">
        <v>2868</v>
      </c>
      <c r="J433" t="s">
        <v>2830</v>
      </c>
      <c r="K433">
        <v>2443</v>
      </c>
      <c r="L433">
        <v>2468</v>
      </c>
      <c r="M433" t="s">
        <v>4559</v>
      </c>
      <c r="N433" t="s">
        <v>2830</v>
      </c>
      <c r="O433" t="s">
        <v>5000</v>
      </c>
      <c r="P433" t="s">
        <v>2830</v>
      </c>
      <c r="R433" t="s">
        <v>5555</v>
      </c>
      <c r="S433" t="s">
        <v>2830</v>
      </c>
      <c r="AB433" s="1"/>
      <c r="AE433" t="s">
        <v>2830</v>
      </c>
      <c r="AF433" t="s">
        <v>5982</v>
      </c>
      <c r="AG433" t="s">
        <v>5988</v>
      </c>
      <c r="AH433" t="s">
        <v>7686</v>
      </c>
      <c r="AK433" t="s">
        <v>7685</v>
      </c>
      <c r="AM433" t="s">
        <v>7688</v>
      </c>
      <c r="AN433">
        <f>IEEE45637[[#This Row],[End Page]]-IEEE45637[[#This Row],[Start Page]]</f>
        <v>25</v>
      </c>
      <c r="AP433" s="17"/>
    </row>
    <row r="434" spans="1:42" x14ac:dyDescent="0.3">
      <c r="A434" s="3">
        <v>569</v>
      </c>
      <c r="B434" s="14" t="s">
        <v>3157</v>
      </c>
      <c r="C434" t="s">
        <v>3402</v>
      </c>
      <c r="D434" t="s">
        <v>3756</v>
      </c>
      <c r="F434" t="s">
        <v>3864</v>
      </c>
      <c r="G434" s="1"/>
      <c r="H434">
        <v>2012</v>
      </c>
      <c r="I434" t="s">
        <v>4226</v>
      </c>
      <c r="J434" t="s">
        <v>2830</v>
      </c>
      <c r="K434">
        <v>424</v>
      </c>
      <c r="L434">
        <v>433</v>
      </c>
      <c r="M434" t="s">
        <v>4562</v>
      </c>
      <c r="N434" t="s">
        <v>4677</v>
      </c>
      <c r="O434" t="s">
        <v>5003</v>
      </c>
      <c r="P434" t="s">
        <v>5209</v>
      </c>
      <c r="R434" t="s">
        <v>5558</v>
      </c>
      <c r="S434" t="s">
        <v>5870</v>
      </c>
      <c r="AB434" s="1"/>
      <c r="AE434" t="s">
        <v>2830</v>
      </c>
      <c r="AF434" t="s">
        <v>5982</v>
      </c>
      <c r="AG434" t="s">
        <v>5988</v>
      </c>
      <c r="AH434" s="20" t="s">
        <v>7687</v>
      </c>
      <c r="AI434" s="20" t="s">
        <v>7687</v>
      </c>
      <c r="AK434" t="s">
        <v>7685</v>
      </c>
      <c r="AM434" t="s">
        <v>7688</v>
      </c>
      <c r="AN434">
        <f>IEEE45637[[#This Row],[End Page]]-IEEE45637[[#This Row],[Start Page]]</f>
        <v>9</v>
      </c>
      <c r="AP434" s="20"/>
    </row>
    <row r="435" spans="1:42" x14ac:dyDescent="0.3">
      <c r="A435" s="4">
        <v>570</v>
      </c>
      <c r="B435" s="5" t="s">
        <v>3157</v>
      </c>
      <c r="C435" t="s">
        <v>3403</v>
      </c>
      <c r="D435" t="s">
        <v>3757</v>
      </c>
      <c r="F435" t="s">
        <v>4050</v>
      </c>
      <c r="G435" s="1"/>
      <c r="H435">
        <v>2012</v>
      </c>
      <c r="I435" t="s">
        <v>2956</v>
      </c>
      <c r="J435" t="s">
        <v>2891</v>
      </c>
      <c r="M435" t="s">
        <v>4563</v>
      </c>
      <c r="N435" t="s">
        <v>4776</v>
      </c>
      <c r="O435" t="s">
        <v>2830</v>
      </c>
      <c r="P435" t="s">
        <v>5210</v>
      </c>
      <c r="R435" t="s">
        <v>5559</v>
      </c>
      <c r="S435" t="s">
        <v>5871</v>
      </c>
      <c r="AB435" s="1"/>
      <c r="AE435" t="s">
        <v>2830</v>
      </c>
      <c r="AF435" t="s">
        <v>5982</v>
      </c>
      <c r="AG435" t="s">
        <v>5988</v>
      </c>
      <c r="AH435" s="20" t="s">
        <v>7687</v>
      </c>
      <c r="AI435" s="20" t="s">
        <v>7687</v>
      </c>
      <c r="AK435" t="s">
        <v>7685</v>
      </c>
      <c r="AM435" t="s">
        <v>7688</v>
      </c>
      <c r="AN435">
        <f>IEEE45637[[#This Row],[End Page]]-IEEE45637[[#This Row],[Start Page]]</f>
        <v>0</v>
      </c>
      <c r="AP435" s="20"/>
    </row>
    <row r="436" spans="1:42" x14ac:dyDescent="0.3">
      <c r="A436" s="3">
        <v>571</v>
      </c>
      <c r="B436" s="14" t="s">
        <v>3157</v>
      </c>
      <c r="C436" t="s">
        <v>3404</v>
      </c>
      <c r="D436" t="s">
        <v>3758</v>
      </c>
      <c r="F436" t="s">
        <v>4051</v>
      </c>
      <c r="G436" s="1"/>
      <c r="H436">
        <v>2012</v>
      </c>
      <c r="I436" t="s">
        <v>2830</v>
      </c>
      <c r="J436" t="s">
        <v>2830</v>
      </c>
      <c r="K436">
        <v>307</v>
      </c>
      <c r="L436">
        <v>320</v>
      </c>
      <c r="M436" t="s">
        <v>4564</v>
      </c>
      <c r="N436" t="s">
        <v>2830</v>
      </c>
      <c r="O436" t="s">
        <v>5004</v>
      </c>
      <c r="P436" t="s">
        <v>2830</v>
      </c>
      <c r="R436" t="s">
        <v>5560</v>
      </c>
      <c r="S436" t="s">
        <v>2830</v>
      </c>
      <c r="AB436" s="1"/>
      <c r="AE436" t="s">
        <v>5935</v>
      </c>
      <c r="AF436" t="s">
        <v>5982</v>
      </c>
      <c r="AG436" t="s">
        <v>5988</v>
      </c>
      <c r="AH436" s="20" t="s">
        <v>7687</v>
      </c>
      <c r="AI436" s="20" t="s">
        <v>7687</v>
      </c>
      <c r="AK436" t="s">
        <v>7685</v>
      </c>
      <c r="AM436" t="s">
        <v>7688</v>
      </c>
      <c r="AN436">
        <f>IEEE45637[[#This Row],[End Page]]-IEEE45637[[#This Row],[Start Page]]</f>
        <v>13</v>
      </c>
      <c r="AP436" s="20"/>
    </row>
    <row r="437" spans="1:42" x14ac:dyDescent="0.3">
      <c r="A437" s="4">
        <v>572</v>
      </c>
      <c r="B437" s="5" t="s">
        <v>3157</v>
      </c>
      <c r="C437" t="s">
        <v>3405</v>
      </c>
      <c r="D437" t="s">
        <v>3759</v>
      </c>
      <c r="F437" t="s">
        <v>3886</v>
      </c>
      <c r="G437" s="1"/>
      <c r="H437">
        <v>2012</v>
      </c>
      <c r="I437" t="s">
        <v>2876</v>
      </c>
      <c r="J437" t="s">
        <v>2830</v>
      </c>
      <c r="K437">
        <v>1052</v>
      </c>
      <c r="L437">
        <v>1056</v>
      </c>
      <c r="M437" t="s">
        <v>4565</v>
      </c>
      <c r="N437" t="s">
        <v>4695</v>
      </c>
      <c r="O437" t="s">
        <v>2830</v>
      </c>
      <c r="P437" t="s">
        <v>5211</v>
      </c>
      <c r="R437" t="s">
        <v>5561</v>
      </c>
      <c r="S437" t="s">
        <v>5872</v>
      </c>
      <c r="AB437" s="1"/>
      <c r="AE437" t="s">
        <v>5899</v>
      </c>
      <c r="AF437" t="s">
        <v>5982</v>
      </c>
      <c r="AG437" t="s">
        <v>5988</v>
      </c>
      <c r="AH437" t="s">
        <v>7686</v>
      </c>
      <c r="AK437" t="s">
        <v>7685</v>
      </c>
      <c r="AM437" t="s">
        <v>7688</v>
      </c>
      <c r="AN437">
        <f>IEEE45637[[#This Row],[End Page]]-IEEE45637[[#This Row],[Start Page]]</f>
        <v>4</v>
      </c>
      <c r="AP437" s="17"/>
    </row>
    <row r="438" spans="1:42" x14ac:dyDescent="0.3">
      <c r="A438" s="3">
        <v>669</v>
      </c>
      <c r="B438" s="14" t="s">
        <v>5992</v>
      </c>
      <c r="C438" t="s">
        <v>5994</v>
      </c>
      <c r="D438" t="s">
        <v>6141</v>
      </c>
      <c r="E438" t="s">
        <v>6412</v>
      </c>
      <c r="F438" t="s">
        <v>6645</v>
      </c>
      <c r="G438" s="1"/>
      <c r="H438">
        <v>2022</v>
      </c>
      <c r="K438">
        <v>3064</v>
      </c>
      <c r="L438">
        <v>3069</v>
      </c>
      <c r="M438" t="s">
        <v>6884</v>
      </c>
      <c r="N438" t="s">
        <v>7192</v>
      </c>
      <c r="O438" t="s">
        <v>2830</v>
      </c>
      <c r="P438" t="s">
        <v>7103</v>
      </c>
      <c r="R438" t="str">
        <f>HYPERLINK("http://dx.doi.org/10.1016/j.ifacol.2022.10.199","http://dx.doi.org/10.1016/j.ifacol.2022.10.199")</f>
        <v>http://dx.doi.org/10.1016/j.ifacol.2022.10.199</v>
      </c>
      <c r="S438" t="s">
        <v>7394</v>
      </c>
      <c r="AB438" s="1"/>
      <c r="AE438" t="s">
        <v>7614</v>
      </c>
      <c r="AF438" t="s">
        <v>7607</v>
      </c>
      <c r="AG438" t="s">
        <v>5988</v>
      </c>
      <c r="AH438" t="s">
        <v>7686</v>
      </c>
      <c r="AK438" t="s">
        <v>7685</v>
      </c>
      <c r="AM438" t="s">
        <v>7688</v>
      </c>
      <c r="AN438">
        <f>IEEE45637[[#This Row],[End Page]]-IEEE45637[[#This Row],[Start Page]]</f>
        <v>5</v>
      </c>
      <c r="AP438" s="17"/>
    </row>
    <row r="439" spans="1:42" x14ac:dyDescent="0.3">
      <c r="A439" s="3">
        <v>671</v>
      </c>
      <c r="B439" s="3" t="s">
        <v>5992</v>
      </c>
      <c r="C439" t="s">
        <v>5995</v>
      </c>
      <c r="D439" t="s">
        <v>6143</v>
      </c>
      <c r="E439" t="s">
        <v>6414</v>
      </c>
      <c r="F439" t="s">
        <v>6647</v>
      </c>
      <c r="G439" s="1"/>
      <c r="H439">
        <v>2021</v>
      </c>
      <c r="K439">
        <v>1448</v>
      </c>
      <c r="L439">
        <v>1460</v>
      </c>
      <c r="M439" t="s">
        <v>6885</v>
      </c>
      <c r="N439" t="s">
        <v>7194</v>
      </c>
      <c r="O439" t="s">
        <v>7327</v>
      </c>
      <c r="P439" t="s">
        <v>7104</v>
      </c>
      <c r="R439" t="str">
        <f>HYPERLINK("http://dx.doi.org/10.1109/ICSE43902.2021.00130","http://dx.doi.org/10.1109/ICSE43902.2021.00130")</f>
        <v>http://dx.doi.org/10.1109/ICSE43902.2021.00130</v>
      </c>
      <c r="S439" t="s">
        <v>7395</v>
      </c>
      <c r="AB439" s="1"/>
      <c r="AE439" t="s">
        <v>7612</v>
      </c>
      <c r="AF439" t="s">
        <v>7607</v>
      </c>
      <c r="AG439" t="s">
        <v>5988</v>
      </c>
      <c r="AH439" s="20" t="s">
        <v>7687</v>
      </c>
      <c r="AI439" s="20" t="s">
        <v>7687</v>
      </c>
      <c r="AK439" t="s">
        <v>7685</v>
      </c>
      <c r="AM439" t="s">
        <v>7688</v>
      </c>
      <c r="AN439">
        <f>IEEE45637[[#This Row],[End Page]]-IEEE45637[[#This Row],[Start Page]]</f>
        <v>12</v>
      </c>
      <c r="AP439" s="20"/>
    </row>
    <row r="440" spans="1:42" x14ac:dyDescent="0.3">
      <c r="A440" s="3">
        <v>675</v>
      </c>
      <c r="B440" s="14" t="s">
        <v>5992</v>
      </c>
      <c r="C440" t="s">
        <v>5997</v>
      </c>
      <c r="D440" t="s">
        <v>6147</v>
      </c>
      <c r="E440" t="s">
        <v>6418</v>
      </c>
      <c r="F440" t="s">
        <v>6651</v>
      </c>
      <c r="G440" s="1"/>
      <c r="H440">
        <v>2019</v>
      </c>
      <c r="K440" t="s">
        <v>2830</v>
      </c>
      <c r="L440" t="s">
        <v>2830</v>
      </c>
      <c r="M440" t="s">
        <v>6888</v>
      </c>
      <c r="N440" t="s">
        <v>2830</v>
      </c>
      <c r="O440" t="s">
        <v>2830</v>
      </c>
      <c r="P440" t="s">
        <v>7105</v>
      </c>
      <c r="R440" t="str">
        <f>HYPERLINK("http://dx.doi.org/10.3390/jmmp3040097","http://dx.doi.org/10.3390/jmmp3040097")</f>
        <v>http://dx.doi.org/10.3390/jmmp3040097</v>
      </c>
      <c r="S440" t="s">
        <v>7399</v>
      </c>
      <c r="AB440" s="1"/>
      <c r="AE440" t="s">
        <v>5895</v>
      </c>
      <c r="AF440" t="s">
        <v>5981</v>
      </c>
      <c r="AG440" t="s">
        <v>5988</v>
      </c>
      <c r="AH440" t="s">
        <v>7686</v>
      </c>
      <c r="AK440" t="s">
        <v>7685</v>
      </c>
      <c r="AM440" t="s">
        <v>7688</v>
      </c>
      <c r="AN440" t="e">
        <f>IEEE45637[[#This Row],[End Page]]-IEEE45637[[#This Row],[Start Page]]</f>
        <v>#VALUE!</v>
      </c>
      <c r="AP440" s="17"/>
    </row>
    <row r="441" spans="1:42" x14ac:dyDescent="0.3">
      <c r="A441" s="3">
        <v>683</v>
      </c>
      <c r="B441" s="3" t="s">
        <v>5992</v>
      </c>
      <c r="C441" t="s">
        <v>5998</v>
      </c>
      <c r="D441" t="s">
        <v>6155</v>
      </c>
      <c r="E441" t="s">
        <v>6425</v>
      </c>
      <c r="F441" t="s">
        <v>6659</v>
      </c>
      <c r="G441" s="1"/>
      <c r="H441">
        <v>2017</v>
      </c>
      <c r="K441">
        <v>174</v>
      </c>
      <c r="L441">
        <v>179</v>
      </c>
      <c r="M441" t="s">
        <v>6894</v>
      </c>
      <c r="N441" t="s">
        <v>7200</v>
      </c>
      <c r="O441" t="s">
        <v>2830</v>
      </c>
      <c r="P441" t="s">
        <v>7106</v>
      </c>
      <c r="R441" t="str">
        <f>HYPERLINK("http://dx.doi.org/10.1080/10903127.2016.1241327","http://dx.doi.org/10.1080/10903127.2016.1241327")</f>
        <v>http://dx.doi.org/10.1080/10903127.2016.1241327</v>
      </c>
      <c r="S441" t="s">
        <v>7407</v>
      </c>
      <c r="AB441" s="1"/>
      <c r="AE441" t="s">
        <v>7620</v>
      </c>
      <c r="AF441" t="s">
        <v>5981</v>
      </c>
      <c r="AG441" t="s">
        <v>5988</v>
      </c>
      <c r="AH441" t="s">
        <v>7686</v>
      </c>
      <c r="AK441" t="s">
        <v>7685</v>
      </c>
      <c r="AM441" t="s">
        <v>7688</v>
      </c>
      <c r="AN441">
        <f>IEEE45637[[#This Row],[End Page]]-IEEE45637[[#This Row],[Start Page]]</f>
        <v>5</v>
      </c>
      <c r="AP441" s="17"/>
    </row>
    <row r="442" spans="1:42" x14ac:dyDescent="0.3">
      <c r="A442" s="4">
        <v>688</v>
      </c>
      <c r="B442" s="6" t="s">
        <v>5992</v>
      </c>
      <c r="C442" t="s">
        <v>6001</v>
      </c>
      <c r="D442" t="s">
        <v>6160</v>
      </c>
      <c r="E442" t="s">
        <v>2830</v>
      </c>
      <c r="F442" t="s">
        <v>6663</v>
      </c>
      <c r="G442" s="1"/>
      <c r="H442">
        <v>2018</v>
      </c>
      <c r="K442" t="s">
        <v>2830</v>
      </c>
      <c r="L442" t="s">
        <v>2830</v>
      </c>
      <c r="M442" t="s">
        <v>6898</v>
      </c>
      <c r="N442" t="s">
        <v>7202</v>
      </c>
      <c r="O442" t="s">
        <v>7332</v>
      </c>
      <c r="P442" t="s">
        <v>7108</v>
      </c>
      <c r="R442" t="str">
        <f>HYPERLINK("http://dx.doi.org/10.1117/12.2502675","http://dx.doi.org/10.1117/12.2502675")</f>
        <v>http://dx.doi.org/10.1117/12.2502675</v>
      </c>
      <c r="S442" t="s">
        <v>7412</v>
      </c>
      <c r="AB442" s="1"/>
      <c r="AE442" t="s">
        <v>7622</v>
      </c>
      <c r="AF442" t="s">
        <v>7607</v>
      </c>
      <c r="AG442" t="s">
        <v>5988</v>
      </c>
      <c r="AH442" t="s">
        <v>7686</v>
      </c>
      <c r="AK442" t="s">
        <v>7685</v>
      </c>
      <c r="AM442" t="s">
        <v>7688</v>
      </c>
      <c r="AN442" t="e">
        <f>IEEE45637[[#This Row],[End Page]]-IEEE45637[[#This Row],[Start Page]]</f>
        <v>#VALUE!</v>
      </c>
      <c r="AP442" s="17"/>
    </row>
    <row r="443" spans="1:42" x14ac:dyDescent="0.3">
      <c r="A443" s="3">
        <v>689</v>
      </c>
      <c r="B443" s="3" t="s">
        <v>5992</v>
      </c>
      <c r="C443" t="s">
        <v>6002</v>
      </c>
      <c r="D443" t="s">
        <v>6161</v>
      </c>
      <c r="E443" t="s">
        <v>6430</v>
      </c>
      <c r="F443" t="s">
        <v>6664</v>
      </c>
      <c r="G443" s="1"/>
      <c r="H443">
        <v>2021</v>
      </c>
      <c r="K443">
        <v>222</v>
      </c>
      <c r="L443">
        <v>235</v>
      </c>
      <c r="M443" t="s">
        <v>6899</v>
      </c>
      <c r="N443" t="s">
        <v>7195</v>
      </c>
      <c r="O443" t="s">
        <v>7333</v>
      </c>
      <c r="P443" t="s">
        <v>7109</v>
      </c>
      <c r="R443" t="str">
        <f>HYPERLINK("http://dx.doi.org/10.1007/978-3-030-82153-1_19","http://dx.doi.org/10.1007/978-3-030-82153-1_19")</f>
        <v>http://dx.doi.org/10.1007/978-3-030-82153-1_19</v>
      </c>
      <c r="S443" t="s">
        <v>7413</v>
      </c>
      <c r="AB443" s="1"/>
      <c r="AE443" t="s">
        <v>7615</v>
      </c>
      <c r="AF443" t="s">
        <v>7607</v>
      </c>
      <c r="AG443" t="s">
        <v>5988</v>
      </c>
      <c r="AH443" s="20" t="s">
        <v>7687</v>
      </c>
      <c r="AI443" s="20" t="s">
        <v>7687</v>
      </c>
      <c r="AK443" t="s">
        <v>7685</v>
      </c>
      <c r="AM443" t="s">
        <v>7688</v>
      </c>
      <c r="AN443">
        <f>IEEE45637[[#This Row],[End Page]]-IEEE45637[[#This Row],[Start Page]]</f>
        <v>13</v>
      </c>
      <c r="AP443" s="20"/>
    </row>
    <row r="444" spans="1:42" x14ac:dyDescent="0.3">
      <c r="A444" s="3">
        <v>691</v>
      </c>
      <c r="B444" s="14" t="s">
        <v>5992</v>
      </c>
      <c r="C444" t="s">
        <v>6003</v>
      </c>
      <c r="D444" t="s">
        <v>6163</v>
      </c>
      <c r="E444" t="s">
        <v>2830</v>
      </c>
      <c r="F444" t="s">
        <v>6666</v>
      </c>
      <c r="G444" s="1"/>
      <c r="H444">
        <v>2022</v>
      </c>
      <c r="K444">
        <v>139</v>
      </c>
      <c r="L444">
        <v>150</v>
      </c>
      <c r="M444" t="s">
        <v>6900</v>
      </c>
      <c r="N444" t="s">
        <v>7195</v>
      </c>
      <c r="O444" t="s">
        <v>7334</v>
      </c>
      <c r="P444" t="s">
        <v>5078</v>
      </c>
      <c r="R444" t="str">
        <f>HYPERLINK("http://dx.doi.org/10.1007/978-3-031-14135-5_11","http://dx.doi.org/10.1007/978-3-031-14135-5_11")</f>
        <v>http://dx.doi.org/10.1007/978-3-031-14135-5_11</v>
      </c>
      <c r="S444" t="s">
        <v>5693</v>
      </c>
      <c r="AB444" s="1"/>
      <c r="AE444" t="s">
        <v>7615</v>
      </c>
      <c r="AF444" t="s">
        <v>7607</v>
      </c>
      <c r="AG444" t="s">
        <v>5988</v>
      </c>
      <c r="AH444" s="20" t="s">
        <v>7687</v>
      </c>
      <c r="AI444" s="20" t="s">
        <v>7687</v>
      </c>
      <c r="AK444" t="s">
        <v>7685</v>
      </c>
      <c r="AM444" t="s">
        <v>7688</v>
      </c>
      <c r="AN444">
        <f>IEEE45637[[#This Row],[End Page]]-IEEE45637[[#This Row],[Start Page]]</f>
        <v>11</v>
      </c>
      <c r="AP444" s="20"/>
    </row>
    <row r="445" spans="1:42" x14ac:dyDescent="0.3">
      <c r="A445" s="4">
        <v>692</v>
      </c>
      <c r="B445" s="5" t="s">
        <v>5992</v>
      </c>
      <c r="C445" t="s">
        <v>6004</v>
      </c>
      <c r="D445" t="s">
        <v>6164</v>
      </c>
      <c r="E445" t="s">
        <v>6432</v>
      </c>
      <c r="F445" t="s">
        <v>6645</v>
      </c>
      <c r="G445" s="1"/>
      <c r="H445">
        <v>2022</v>
      </c>
      <c r="K445">
        <v>3082</v>
      </c>
      <c r="L445">
        <v>3087</v>
      </c>
      <c r="M445" t="s">
        <v>6901</v>
      </c>
      <c r="N445" t="s">
        <v>7192</v>
      </c>
      <c r="O445" t="s">
        <v>2830</v>
      </c>
      <c r="P445" t="s">
        <v>7110</v>
      </c>
      <c r="R445" t="str">
        <f>HYPERLINK("http://dx.doi.org/10.1016/j.ifacol.2022.10.202","http://dx.doi.org/10.1016/j.ifacol.2022.10.202")</f>
        <v>http://dx.doi.org/10.1016/j.ifacol.2022.10.202</v>
      </c>
      <c r="S445" t="s">
        <v>7415</v>
      </c>
      <c r="AB445" s="1"/>
      <c r="AE445" t="s">
        <v>7614</v>
      </c>
      <c r="AF445" t="s">
        <v>7607</v>
      </c>
      <c r="AG445" t="s">
        <v>5988</v>
      </c>
      <c r="AH445" t="s">
        <v>7686</v>
      </c>
      <c r="AK445" t="s">
        <v>7685</v>
      </c>
      <c r="AM445" t="s">
        <v>7688</v>
      </c>
      <c r="AN445">
        <f>IEEE45637[[#This Row],[End Page]]-IEEE45637[[#This Row],[Start Page]]</f>
        <v>5</v>
      </c>
      <c r="AP445" s="17"/>
    </row>
    <row r="446" spans="1:42" x14ac:dyDescent="0.3">
      <c r="A446" s="3">
        <v>693</v>
      </c>
      <c r="B446" s="14" t="s">
        <v>5992</v>
      </c>
      <c r="C446" t="s">
        <v>6005</v>
      </c>
      <c r="D446" t="s">
        <v>6165</v>
      </c>
      <c r="E446" t="s">
        <v>6433</v>
      </c>
      <c r="F446" t="s">
        <v>6667</v>
      </c>
      <c r="G446" s="1"/>
      <c r="H446">
        <v>2014</v>
      </c>
      <c r="K446">
        <v>697</v>
      </c>
      <c r="L446">
        <v>708</v>
      </c>
      <c r="M446" t="s">
        <v>6902</v>
      </c>
      <c r="N446" t="s">
        <v>7195</v>
      </c>
      <c r="O446" t="s">
        <v>7335</v>
      </c>
      <c r="P446" t="s">
        <v>2830</v>
      </c>
      <c r="R446" t="s">
        <v>2830</v>
      </c>
      <c r="S446" t="s">
        <v>7416</v>
      </c>
      <c r="AB446" s="1"/>
      <c r="AE446" t="s">
        <v>7623</v>
      </c>
      <c r="AF446" t="s">
        <v>7607</v>
      </c>
      <c r="AG446" t="s">
        <v>5988</v>
      </c>
      <c r="AH446" t="s">
        <v>7686</v>
      </c>
      <c r="AK446" t="s">
        <v>7685</v>
      </c>
      <c r="AM446" t="s">
        <v>7688</v>
      </c>
      <c r="AN446">
        <f>IEEE45637[[#This Row],[End Page]]-IEEE45637[[#This Row],[Start Page]]</f>
        <v>11</v>
      </c>
      <c r="AP446" s="17"/>
    </row>
    <row r="447" spans="1:42" x14ac:dyDescent="0.3">
      <c r="A447" s="4">
        <v>696</v>
      </c>
      <c r="B447" s="5" t="s">
        <v>5992</v>
      </c>
      <c r="C447" t="s">
        <v>6006</v>
      </c>
      <c r="D447" t="s">
        <v>6167</v>
      </c>
      <c r="E447" t="s">
        <v>6435</v>
      </c>
      <c r="F447" t="s">
        <v>6669</v>
      </c>
      <c r="G447" s="1"/>
      <c r="H447">
        <v>2022</v>
      </c>
      <c r="K447">
        <v>318</v>
      </c>
      <c r="L447">
        <v>328</v>
      </c>
      <c r="M447" t="s">
        <v>6905</v>
      </c>
      <c r="N447" t="s">
        <v>7195</v>
      </c>
      <c r="O447" t="s">
        <v>7336</v>
      </c>
      <c r="P447" t="s">
        <v>7111</v>
      </c>
      <c r="R447" t="str">
        <f>HYPERLINK("http://dx.doi.org/10.1007/978-3-030-97774-0_29","http://dx.doi.org/10.1007/978-3-030-97774-0_29")</f>
        <v>http://dx.doi.org/10.1007/978-3-030-97774-0_29</v>
      </c>
      <c r="S447" t="s">
        <v>7418</v>
      </c>
      <c r="AB447" s="1"/>
      <c r="AE447" t="s">
        <v>7615</v>
      </c>
      <c r="AF447" t="s">
        <v>7607</v>
      </c>
      <c r="AG447" t="s">
        <v>5988</v>
      </c>
      <c r="AH447" s="20" t="s">
        <v>7687</v>
      </c>
      <c r="AI447" s="20" t="s">
        <v>7687</v>
      </c>
      <c r="AK447" t="s">
        <v>7685</v>
      </c>
      <c r="AM447" t="s">
        <v>7688</v>
      </c>
      <c r="AN447">
        <f>IEEE45637[[#This Row],[End Page]]-IEEE45637[[#This Row],[Start Page]]</f>
        <v>10</v>
      </c>
      <c r="AP447" s="20"/>
    </row>
    <row r="448" spans="1:42" x14ac:dyDescent="0.3">
      <c r="A448" s="3">
        <v>697</v>
      </c>
      <c r="B448" s="14" t="s">
        <v>5992</v>
      </c>
      <c r="C448" t="s">
        <v>6007</v>
      </c>
      <c r="D448" t="s">
        <v>6168</v>
      </c>
      <c r="E448" t="s">
        <v>2830</v>
      </c>
      <c r="F448" t="s">
        <v>6670</v>
      </c>
      <c r="G448" s="1"/>
      <c r="H448">
        <v>2022</v>
      </c>
      <c r="K448">
        <v>383</v>
      </c>
      <c r="L448">
        <v>391</v>
      </c>
      <c r="M448" t="s">
        <v>6906</v>
      </c>
      <c r="N448" t="s">
        <v>7204</v>
      </c>
      <c r="O448" t="s">
        <v>7337</v>
      </c>
      <c r="P448" t="s">
        <v>5080</v>
      </c>
      <c r="R448" t="str">
        <f>HYPERLINK("http://dx.doi.org/10.1007/978-3-031-14343-4_36","http://dx.doi.org/10.1007/978-3-031-14343-4_36")</f>
        <v>http://dx.doi.org/10.1007/978-3-031-14343-4_36</v>
      </c>
      <c r="S448" t="s">
        <v>7419</v>
      </c>
      <c r="AB448" s="1"/>
      <c r="AE448" t="s">
        <v>7615</v>
      </c>
      <c r="AF448" t="s">
        <v>7607</v>
      </c>
      <c r="AG448" t="s">
        <v>5988</v>
      </c>
      <c r="AH448" s="20" t="s">
        <v>7687</v>
      </c>
      <c r="AI448" s="20" t="s">
        <v>7687</v>
      </c>
      <c r="AK448" t="s">
        <v>7685</v>
      </c>
      <c r="AM448" t="s">
        <v>7688</v>
      </c>
      <c r="AN448">
        <f>IEEE45637[[#This Row],[End Page]]-IEEE45637[[#This Row],[Start Page]]</f>
        <v>8</v>
      </c>
      <c r="AP448" s="20"/>
    </row>
    <row r="449" spans="1:43" x14ac:dyDescent="0.3">
      <c r="A449" s="3">
        <v>703</v>
      </c>
      <c r="B449" s="3" t="s">
        <v>5992</v>
      </c>
      <c r="C449" t="s">
        <v>6008</v>
      </c>
      <c r="D449" t="s">
        <v>6174</v>
      </c>
      <c r="E449" t="s">
        <v>6440</v>
      </c>
      <c r="F449" t="s">
        <v>6675</v>
      </c>
      <c r="G449" s="1"/>
      <c r="H449">
        <v>2018</v>
      </c>
      <c r="K449">
        <v>567</v>
      </c>
      <c r="L449">
        <v>576</v>
      </c>
      <c r="M449" t="s">
        <v>6910</v>
      </c>
      <c r="N449" t="s">
        <v>7197</v>
      </c>
      <c r="O449" t="s">
        <v>7338</v>
      </c>
      <c r="P449" t="s">
        <v>7112</v>
      </c>
      <c r="R449" t="str">
        <f>HYPERLINK("http://dx.doi.org/10.1007/978-3-319-67180-2_55","http://dx.doi.org/10.1007/978-3-319-67180-2_55")</f>
        <v>http://dx.doi.org/10.1007/978-3-319-67180-2_55</v>
      </c>
      <c r="S449" t="s">
        <v>7423</v>
      </c>
      <c r="AB449" s="1"/>
      <c r="AE449" t="s">
        <v>7615</v>
      </c>
      <c r="AF449" t="s">
        <v>7607</v>
      </c>
      <c r="AG449" t="s">
        <v>5988</v>
      </c>
      <c r="AH449" t="s">
        <v>7686</v>
      </c>
      <c r="AK449" t="s">
        <v>7685</v>
      </c>
      <c r="AM449" t="s">
        <v>7688</v>
      </c>
      <c r="AN449">
        <f>IEEE45637[[#This Row],[End Page]]-IEEE45637[[#This Row],[Start Page]]</f>
        <v>9</v>
      </c>
      <c r="AP449" s="17"/>
    </row>
    <row r="450" spans="1:43" x14ac:dyDescent="0.3">
      <c r="A450" s="4">
        <v>704</v>
      </c>
      <c r="B450" s="6" t="s">
        <v>5992</v>
      </c>
      <c r="C450" t="s">
        <v>6009</v>
      </c>
      <c r="D450" t="s">
        <v>6168</v>
      </c>
      <c r="E450" t="s">
        <v>2830</v>
      </c>
      <c r="F450" t="s">
        <v>6670</v>
      </c>
      <c r="G450" s="1"/>
      <c r="H450">
        <v>2022</v>
      </c>
      <c r="K450">
        <v>424</v>
      </c>
      <c r="L450">
        <v>431</v>
      </c>
      <c r="M450" t="s">
        <v>6911</v>
      </c>
      <c r="N450" t="s">
        <v>7204</v>
      </c>
      <c r="O450" t="s">
        <v>7337</v>
      </c>
      <c r="P450" t="s">
        <v>5079</v>
      </c>
      <c r="R450" t="str">
        <f>HYPERLINK("http://dx.doi.org/10.1007/978-3-031-14343-4_40","http://dx.doi.org/10.1007/978-3-031-14343-4_40")</f>
        <v>http://dx.doi.org/10.1007/978-3-031-14343-4_40</v>
      </c>
      <c r="S450" t="s">
        <v>7424</v>
      </c>
      <c r="AB450" s="1"/>
      <c r="AE450" t="s">
        <v>7615</v>
      </c>
      <c r="AF450" t="s">
        <v>7607</v>
      </c>
      <c r="AG450" t="s">
        <v>5988</v>
      </c>
      <c r="AH450" s="20" t="s">
        <v>7687</v>
      </c>
      <c r="AI450" s="20" t="s">
        <v>7687</v>
      </c>
      <c r="AK450" t="s">
        <v>7685</v>
      </c>
      <c r="AM450" t="s">
        <v>7688</v>
      </c>
      <c r="AN450">
        <f>IEEE45637[[#This Row],[End Page]]-IEEE45637[[#This Row],[Start Page]]</f>
        <v>7</v>
      </c>
      <c r="AP450" s="20"/>
      <c r="AQ450" t="s">
        <v>7696</v>
      </c>
    </row>
    <row r="451" spans="1:43" x14ac:dyDescent="0.3">
      <c r="A451" s="3">
        <v>707</v>
      </c>
      <c r="B451" s="3" t="s">
        <v>5992</v>
      </c>
      <c r="C451" t="s">
        <v>6010</v>
      </c>
      <c r="D451" t="s">
        <v>6177</v>
      </c>
      <c r="E451" t="s">
        <v>6443</v>
      </c>
      <c r="F451" t="s">
        <v>6677</v>
      </c>
      <c r="G451" s="1"/>
      <c r="H451">
        <v>2019</v>
      </c>
      <c r="K451">
        <v>47</v>
      </c>
      <c r="L451">
        <v>54</v>
      </c>
      <c r="M451" t="s">
        <v>6914</v>
      </c>
      <c r="N451" t="s">
        <v>7208</v>
      </c>
      <c r="O451" t="s">
        <v>2830</v>
      </c>
      <c r="P451" t="s">
        <v>7113</v>
      </c>
      <c r="R451" t="str">
        <f>HYPERLINK("http://dx.doi.org/10.1016/j.jlp.2018.08.010","http://dx.doi.org/10.1016/j.jlp.2018.08.010")</f>
        <v>http://dx.doi.org/10.1016/j.jlp.2018.08.010</v>
      </c>
      <c r="S451" t="s">
        <v>7426</v>
      </c>
      <c r="AB451" s="1"/>
      <c r="AE451" t="s">
        <v>7625</v>
      </c>
      <c r="AF451" t="s">
        <v>5981</v>
      </c>
      <c r="AG451" t="s">
        <v>5988</v>
      </c>
      <c r="AH451" t="s">
        <v>7686</v>
      </c>
      <c r="AK451" t="s">
        <v>7685</v>
      </c>
      <c r="AM451" t="s">
        <v>7688</v>
      </c>
      <c r="AN451">
        <f>IEEE45637[[#This Row],[End Page]]-IEEE45637[[#This Row],[Start Page]]</f>
        <v>7</v>
      </c>
      <c r="AP451" s="17"/>
    </row>
    <row r="452" spans="1:43" x14ac:dyDescent="0.3">
      <c r="A452" s="4">
        <v>708</v>
      </c>
      <c r="B452" s="6" t="s">
        <v>5992</v>
      </c>
      <c r="C452" t="s">
        <v>6011</v>
      </c>
      <c r="D452" t="s">
        <v>6178</v>
      </c>
      <c r="E452" t="s">
        <v>6444</v>
      </c>
      <c r="F452" t="s">
        <v>6645</v>
      </c>
      <c r="G452" s="1"/>
      <c r="H452">
        <v>2019</v>
      </c>
      <c r="K452">
        <v>1204</v>
      </c>
      <c r="L452">
        <v>1209</v>
      </c>
      <c r="M452" t="s">
        <v>6915</v>
      </c>
      <c r="N452" t="s">
        <v>7192</v>
      </c>
      <c r="O452" t="s">
        <v>2830</v>
      </c>
      <c r="P452" t="s">
        <v>7114</v>
      </c>
      <c r="R452" t="str">
        <f>HYPERLINK("http://dx.doi.org/10.1016/j.ifacol.2019.11.362","http://dx.doi.org/10.1016/j.ifacol.2019.11.362")</f>
        <v>http://dx.doi.org/10.1016/j.ifacol.2019.11.362</v>
      </c>
      <c r="S452" t="s">
        <v>7427</v>
      </c>
      <c r="AB452" s="1"/>
      <c r="AE452" t="s">
        <v>7614</v>
      </c>
      <c r="AF452" t="s">
        <v>7607</v>
      </c>
      <c r="AG452" t="s">
        <v>5988</v>
      </c>
      <c r="AH452" t="s">
        <v>7686</v>
      </c>
      <c r="AK452" t="s">
        <v>7685</v>
      </c>
      <c r="AM452" t="s">
        <v>7688</v>
      </c>
      <c r="AN452">
        <f>IEEE45637[[#This Row],[End Page]]-IEEE45637[[#This Row],[Start Page]]</f>
        <v>5</v>
      </c>
      <c r="AP452" s="17"/>
    </row>
    <row r="453" spans="1:43" x14ac:dyDescent="0.3">
      <c r="A453" s="4">
        <v>710</v>
      </c>
      <c r="B453" s="5" t="s">
        <v>5992</v>
      </c>
      <c r="C453" t="s">
        <v>6012</v>
      </c>
      <c r="D453" t="s">
        <v>6180</v>
      </c>
      <c r="E453" t="s">
        <v>6446</v>
      </c>
      <c r="F453" t="s">
        <v>6679</v>
      </c>
      <c r="G453" s="1"/>
      <c r="H453">
        <v>2020</v>
      </c>
      <c r="K453">
        <v>142</v>
      </c>
      <c r="L453">
        <v>150</v>
      </c>
      <c r="M453" t="s">
        <v>6917</v>
      </c>
      <c r="N453" t="s">
        <v>2830</v>
      </c>
      <c r="O453" t="s">
        <v>7339</v>
      </c>
      <c r="P453" t="s">
        <v>7115</v>
      </c>
      <c r="R453" t="str">
        <f>HYPERLINK("http://dx.doi.org/10.1109/ICWS49710.2020.00026","http://dx.doi.org/10.1109/ICWS49710.2020.00026")</f>
        <v>http://dx.doi.org/10.1109/ICWS49710.2020.00026</v>
      </c>
      <c r="S453" t="s">
        <v>2830</v>
      </c>
      <c r="AB453" s="1"/>
      <c r="AE453" t="s">
        <v>7612</v>
      </c>
      <c r="AF453" t="s">
        <v>7607</v>
      </c>
      <c r="AG453" t="s">
        <v>5988</v>
      </c>
      <c r="AH453" s="20" t="s">
        <v>7687</v>
      </c>
      <c r="AI453" s="20" t="s">
        <v>7687</v>
      </c>
      <c r="AK453" t="s">
        <v>7685</v>
      </c>
      <c r="AM453" t="s">
        <v>7688</v>
      </c>
      <c r="AN453">
        <f>IEEE45637[[#This Row],[End Page]]-IEEE45637[[#This Row],[Start Page]]</f>
        <v>8</v>
      </c>
      <c r="AP453" s="20"/>
    </row>
    <row r="454" spans="1:43" x14ac:dyDescent="0.3">
      <c r="A454" s="3">
        <v>715</v>
      </c>
      <c r="B454" s="14" t="s">
        <v>5992</v>
      </c>
      <c r="C454" t="s">
        <v>6014</v>
      </c>
      <c r="D454" t="s">
        <v>6185</v>
      </c>
      <c r="E454" t="s">
        <v>6451</v>
      </c>
      <c r="F454" t="s">
        <v>6684</v>
      </c>
      <c r="G454" s="1"/>
      <c r="H454">
        <v>2014</v>
      </c>
      <c r="K454">
        <v>83</v>
      </c>
      <c r="L454">
        <v>92</v>
      </c>
      <c r="M454" t="s">
        <v>1150</v>
      </c>
      <c r="N454" t="s">
        <v>7212</v>
      </c>
      <c r="O454" t="s">
        <v>1151</v>
      </c>
      <c r="P454" t="s">
        <v>2830</v>
      </c>
      <c r="R454" t="s">
        <v>2830</v>
      </c>
      <c r="S454" t="s">
        <v>7431</v>
      </c>
      <c r="AB454" s="1"/>
      <c r="AE454" t="s">
        <v>43</v>
      </c>
      <c r="AF454" t="s">
        <v>7607</v>
      </c>
      <c r="AG454" t="s">
        <v>5988</v>
      </c>
      <c r="AH454" t="s">
        <v>7686</v>
      </c>
      <c r="AK454" t="s">
        <v>7685</v>
      </c>
      <c r="AM454" t="s">
        <v>7688</v>
      </c>
      <c r="AN454">
        <f>IEEE45637[[#This Row],[End Page]]-IEEE45637[[#This Row],[Start Page]]</f>
        <v>9</v>
      </c>
      <c r="AP454" s="17"/>
    </row>
    <row r="455" spans="1:43" x14ac:dyDescent="0.3">
      <c r="A455" s="3">
        <v>717</v>
      </c>
      <c r="B455" s="3" t="s">
        <v>5992</v>
      </c>
      <c r="C455" t="s">
        <v>6015</v>
      </c>
      <c r="D455" t="s">
        <v>6187</v>
      </c>
      <c r="E455" t="s">
        <v>6453</v>
      </c>
      <c r="F455" t="s">
        <v>6686</v>
      </c>
      <c r="G455" s="1"/>
      <c r="H455">
        <v>2022</v>
      </c>
      <c r="K455">
        <v>65</v>
      </c>
      <c r="L455">
        <v>72</v>
      </c>
      <c r="M455" t="s">
        <v>6921</v>
      </c>
      <c r="N455" t="s">
        <v>7214</v>
      </c>
      <c r="O455" t="s">
        <v>7340</v>
      </c>
      <c r="P455" t="s">
        <v>7116</v>
      </c>
      <c r="R455" t="str">
        <f>HYPERLINK("http://dx.doi.org/10.1007/978-3-030-93639-6_6","http://dx.doi.org/10.1007/978-3-030-93639-6_6")</f>
        <v>http://dx.doi.org/10.1007/978-3-030-93639-6_6</v>
      </c>
      <c r="S455" t="s">
        <v>7432</v>
      </c>
      <c r="AB455" s="1"/>
      <c r="AE455" t="s">
        <v>7629</v>
      </c>
      <c r="AF455" t="s">
        <v>7607</v>
      </c>
      <c r="AG455" t="s">
        <v>5988</v>
      </c>
      <c r="AH455" t="s">
        <v>7686</v>
      </c>
      <c r="AK455" t="s">
        <v>7685</v>
      </c>
      <c r="AM455" t="s">
        <v>7688</v>
      </c>
      <c r="AN455">
        <f>IEEE45637[[#This Row],[End Page]]-IEEE45637[[#This Row],[Start Page]]</f>
        <v>7</v>
      </c>
      <c r="AP455" s="17"/>
    </row>
    <row r="456" spans="1:43" x14ac:dyDescent="0.3">
      <c r="A456" s="4">
        <v>720</v>
      </c>
      <c r="B456" s="6" t="s">
        <v>5992</v>
      </c>
      <c r="C456" t="s">
        <v>6018</v>
      </c>
      <c r="D456" t="s">
        <v>6190</v>
      </c>
      <c r="E456" t="s">
        <v>6456</v>
      </c>
      <c r="F456" t="s">
        <v>6689</v>
      </c>
      <c r="G456" s="1"/>
      <c r="H456">
        <v>2016</v>
      </c>
      <c r="K456" t="s">
        <v>2830</v>
      </c>
      <c r="L456" t="s">
        <v>2830</v>
      </c>
      <c r="M456" t="s">
        <v>6923</v>
      </c>
      <c r="N456" t="s">
        <v>7216</v>
      </c>
      <c r="O456" t="s">
        <v>2830</v>
      </c>
      <c r="P456" t="s">
        <v>7117</v>
      </c>
      <c r="R456" t="str">
        <f>HYPERLINK("http://dx.doi.org/10.1051/matecconf/20166810006","http://dx.doi.org/10.1051/matecconf/20166810006")</f>
        <v>http://dx.doi.org/10.1051/matecconf/20166810006</v>
      </c>
      <c r="S456" t="s">
        <v>2830</v>
      </c>
      <c r="AB456" s="1"/>
      <c r="AE456" t="s">
        <v>7630</v>
      </c>
      <c r="AF456" t="s">
        <v>7607</v>
      </c>
      <c r="AG456" t="s">
        <v>5988</v>
      </c>
      <c r="AH456" t="s">
        <v>7686</v>
      </c>
      <c r="AK456" t="s">
        <v>7685</v>
      </c>
      <c r="AM456" t="s">
        <v>7688</v>
      </c>
      <c r="AN456" t="e">
        <f>IEEE45637[[#This Row],[End Page]]-IEEE45637[[#This Row],[Start Page]]</f>
        <v>#VALUE!</v>
      </c>
      <c r="AP456" s="17"/>
    </row>
    <row r="457" spans="1:43" x14ac:dyDescent="0.3">
      <c r="A457" s="3">
        <v>731</v>
      </c>
      <c r="B457" s="14" t="s">
        <v>5992</v>
      </c>
      <c r="C457" t="s">
        <v>6023</v>
      </c>
      <c r="D457" t="s">
        <v>6201</v>
      </c>
      <c r="E457" t="s">
        <v>2830</v>
      </c>
      <c r="F457" t="s">
        <v>6700</v>
      </c>
      <c r="G457" s="1"/>
      <c r="H457">
        <v>2022</v>
      </c>
      <c r="K457">
        <v>44</v>
      </c>
      <c r="L457">
        <v>59</v>
      </c>
      <c r="M457" t="s">
        <v>6932</v>
      </c>
      <c r="N457" t="s">
        <v>2830</v>
      </c>
      <c r="O457" t="s">
        <v>7346</v>
      </c>
      <c r="P457" t="s">
        <v>7119</v>
      </c>
      <c r="R457" t="str">
        <f>HYPERLINK("http://dx.doi.org/10.1109/EuroSP53844.2022.00011","http://dx.doi.org/10.1109/EuroSP53844.2022.00011")</f>
        <v>http://dx.doi.org/10.1109/EuroSP53844.2022.00011</v>
      </c>
      <c r="S457" t="s">
        <v>7442</v>
      </c>
      <c r="AB457" s="1"/>
      <c r="AE457" t="s">
        <v>7612</v>
      </c>
      <c r="AF457" t="s">
        <v>7607</v>
      </c>
      <c r="AG457" t="s">
        <v>5988</v>
      </c>
      <c r="AH457" s="20" t="s">
        <v>7687</v>
      </c>
      <c r="AI457" s="20" t="s">
        <v>7687</v>
      </c>
      <c r="AK457" t="s">
        <v>7685</v>
      </c>
      <c r="AM457" t="s">
        <v>7688</v>
      </c>
      <c r="AN457">
        <f>IEEE45637[[#This Row],[End Page]]-IEEE45637[[#This Row],[Start Page]]</f>
        <v>15</v>
      </c>
      <c r="AP457" s="20"/>
    </row>
    <row r="458" spans="1:43" x14ac:dyDescent="0.3">
      <c r="A458" s="4">
        <v>738</v>
      </c>
      <c r="B458" s="5" t="s">
        <v>5992</v>
      </c>
      <c r="C458" t="s">
        <v>6026</v>
      </c>
      <c r="D458" t="s">
        <v>6207</v>
      </c>
      <c r="E458" t="s">
        <v>6472</v>
      </c>
      <c r="F458" t="s">
        <v>6707</v>
      </c>
      <c r="G458" s="1"/>
      <c r="H458">
        <v>2022</v>
      </c>
      <c r="K458">
        <v>51</v>
      </c>
      <c r="L458">
        <v>62</v>
      </c>
      <c r="M458" t="s">
        <v>6938</v>
      </c>
      <c r="N458" t="s">
        <v>7223</v>
      </c>
      <c r="O458" t="s">
        <v>7347</v>
      </c>
      <c r="P458" t="s">
        <v>7120</v>
      </c>
      <c r="R458" t="str">
        <f>HYPERLINK("http://dx.doi.org/10.5220/0010774900003124","http://dx.doi.org/10.5220/0010774900003124")</f>
        <v>http://dx.doi.org/10.5220/0010774900003124</v>
      </c>
      <c r="S458" t="s">
        <v>7447</v>
      </c>
      <c r="AB458" s="1"/>
      <c r="AE458" t="s">
        <v>7635</v>
      </c>
      <c r="AF458" t="s">
        <v>7607</v>
      </c>
      <c r="AG458" t="s">
        <v>5988</v>
      </c>
      <c r="AH458" s="20" t="s">
        <v>7687</v>
      </c>
      <c r="AI458" s="20" t="s">
        <v>7687</v>
      </c>
      <c r="AK458" t="s">
        <v>7685</v>
      </c>
      <c r="AM458" t="s">
        <v>7688</v>
      </c>
      <c r="AN458">
        <f>IEEE45637[[#This Row],[End Page]]-IEEE45637[[#This Row],[Start Page]]</f>
        <v>11</v>
      </c>
      <c r="AP458" s="20"/>
    </row>
    <row r="459" spans="1:43" x14ac:dyDescent="0.3">
      <c r="A459" s="4">
        <v>740</v>
      </c>
      <c r="B459" s="6" t="s">
        <v>5992</v>
      </c>
      <c r="C459" t="s">
        <v>6028</v>
      </c>
      <c r="D459" t="s">
        <v>6209</v>
      </c>
      <c r="E459" t="s">
        <v>6474</v>
      </c>
      <c r="F459" t="s">
        <v>6709</v>
      </c>
      <c r="G459" s="1"/>
      <c r="H459">
        <v>2017</v>
      </c>
      <c r="K459">
        <v>90</v>
      </c>
      <c r="L459">
        <v>100</v>
      </c>
      <c r="M459" t="s">
        <v>6940</v>
      </c>
      <c r="N459" t="s">
        <v>7203</v>
      </c>
      <c r="O459" t="s">
        <v>7349</v>
      </c>
      <c r="P459" t="s">
        <v>7121</v>
      </c>
      <c r="R459" t="str">
        <f>HYPERLINK("http://dx.doi.org/10.1109/ISSRE.2017.12","http://dx.doi.org/10.1109/ISSRE.2017.12")</f>
        <v>http://dx.doi.org/10.1109/ISSRE.2017.12</v>
      </c>
      <c r="S459" t="s">
        <v>7449</v>
      </c>
      <c r="AB459" s="1"/>
      <c r="AE459" t="s">
        <v>43</v>
      </c>
      <c r="AF459" t="s">
        <v>7607</v>
      </c>
      <c r="AG459" t="s">
        <v>5988</v>
      </c>
      <c r="AH459" t="s">
        <v>7686</v>
      </c>
      <c r="AK459" t="s">
        <v>7685</v>
      </c>
      <c r="AM459" t="s">
        <v>7688</v>
      </c>
      <c r="AN459">
        <f>IEEE45637[[#This Row],[End Page]]-IEEE45637[[#This Row],[Start Page]]</f>
        <v>10</v>
      </c>
      <c r="AP459" s="17"/>
    </row>
    <row r="460" spans="1:43" x14ac:dyDescent="0.3">
      <c r="A460" s="4">
        <v>742</v>
      </c>
      <c r="B460" s="5" t="s">
        <v>5992</v>
      </c>
      <c r="C460" t="s">
        <v>6030</v>
      </c>
      <c r="D460" t="s">
        <v>6211</v>
      </c>
      <c r="E460" t="s">
        <v>6476</v>
      </c>
      <c r="F460" t="s">
        <v>6711</v>
      </c>
      <c r="G460" s="1"/>
      <c r="H460">
        <v>2019</v>
      </c>
      <c r="K460">
        <v>387</v>
      </c>
      <c r="L460">
        <v>396</v>
      </c>
      <c r="M460" t="s">
        <v>6941</v>
      </c>
      <c r="N460" t="s">
        <v>7224</v>
      </c>
      <c r="O460" t="s">
        <v>2830</v>
      </c>
      <c r="P460" t="s">
        <v>7122</v>
      </c>
      <c r="R460" t="str">
        <f>HYPERLINK("http://dx.doi.org/10.1504/IJCSE.2019.103943","http://dx.doi.org/10.1504/IJCSE.2019.103943")</f>
        <v>http://dx.doi.org/10.1504/IJCSE.2019.103943</v>
      </c>
      <c r="S460" t="s">
        <v>7451</v>
      </c>
      <c r="AB460" s="1"/>
      <c r="AE460" t="s">
        <v>7636</v>
      </c>
      <c r="AF460" t="s">
        <v>5981</v>
      </c>
      <c r="AG460" t="s">
        <v>5988</v>
      </c>
      <c r="AH460" s="20" t="s">
        <v>7687</v>
      </c>
      <c r="AI460" s="20" t="s">
        <v>7687</v>
      </c>
      <c r="AK460" t="s">
        <v>7685</v>
      </c>
      <c r="AL460" s="17" t="s">
        <v>7686</v>
      </c>
      <c r="AM460" t="s">
        <v>7688</v>
      </c>
      <c r="AN460">
        <f>IEEE45637[[#This Row],[End Page]]-IEEE45637[[#This Row],[Start Page]]</f>
        <v>9</v>
      </c>
      <c r="AP460" s="20"/>
    </row>
    <row r="461" spans="1:43" x14ac:dyDescent="0.3">
      <c r="A461" s="3">
        <v>745</v>
      </c>
      <c r="B461" s="14" t="s">
        <v>5992</v>
      </c>
      <c r="C461" t="s">
        <v>6031</v>
      </c>
      <c r="D461" t="s">
        <v>6214</v>
      </c>
      <c r="E461" t="s">
        <v>6440</v>
      </c>
      <c r="F461" t="s">
        <v>6675</v>
      </c>
      <c r="G461" s="1"/>
      <c r="H461">
        <v>2018</v>
      </c>
      <c r="K461">
        <v>428</v>
      </c>
      <c r="L461">
        <v>438</v>
      </c>
      <c r="M461" t="s">
        <v>6944</v>
      </c>
      <c r="N461" t="s">
        <v>7197</v>
      </c>
      <c r="O461" t="s">
        <v>7338</v>
      </c>
      <c r="P461" t="s">
        <v>7123</v>
      </c>
      <c r="R461" t="str">
        <f>HYPERLINK("http://dx.doi.org/10.1007/978-3-319-67180-2_42","http://dx.doi.org/10.1007/978-3-319-67180-2_42")</f>
        <v>http://dx.doi.org/10.1007/978-3-319-67180-2_42</v>
      </c>
      <c r="S461" t="s">
        <v>7454</v>
      </c>
      <c r="AB461" s="1"/>
      <c r="AE461" t="s">
        <v>7615</v>
      </c>
      <c r="AF461" t="s">
        <v>7607</v>
      </c>
      <c r="AG461" t="s">
        <v>5988</v>
      </c>
      <c r="AH461" t="s">
        <v>7686</v>
      </c>
      <c r="AK461" t="s">
        <v>7685</v>
      </c>
      <c r="AM461" t="s">
        <v>7688</v>
      </c>
      <c r="AN461">
        <f>IEEE45637[[#This Row],[End Page]]-IEEE45637[[#This Row],[Start Page]]</f>
        <v>10</v>
      </c>
      <c r="AP461" s="17"/>
    </row>
    <row r="462" spans="1:43" x14ac:dyDescent="0.3">
      <c r="A462" s="4">
        <v>748</v>
      </c>
      <c r="B462" s="5" t="s">
        <v>5992</v>
      </c>
      <c r="C462" t="s">
        <v>6033</v>
      </c>
      <c r="D462" t="s">
        <v>6217</v>
      </c>
      <c r="E462" t="s">
        <v>6481</v>
      </c>
      <c r="F462" t="s">
        <v>6675</v>
      </c>
      <c r="G462" s="1"/>
      <c r="H462">
        <v>2018</v>
      </c>
      <c r="K462">
        <v>661</v>
      </c>
      <c r="L462">
        <v>671</v>
      </c>
      <c r="M462" t="s">
        <v>6946</v>
      </c>
      <c r="N462" t="s">
        <v>7197</v>
      </c>
      <c r="O462" t="s">
        <v>7338</v>
      </c>
      <c r="P462" t="s">
        <v>7124</v>
      </c>
      <c r="R462" t="str">
        <f>HYPERLINK("http://dx.doi.org/10.1007/978-3-319-67180-2_64","http://dx.doi.org/10.1007/978-3-319-67180-2_64")</f>
        <v>http://dx.doi.org/10.1007/978-3-319-67180-2_64</v>
      </c>
      <c r="S462" t="s">
        <v>7456</v>
      </c>
      <c r="AB462" s="1"/>
      <c r="AE462" t="s">
        <v>7615</v>
      </c>
      <c r="AF462" t="s">
        <v>7607</v>
      </c>
      <c r="AG462" t="s">
        <v>5988</v>
      </c>
      <c r="AH462" s="20" t="s">
        <v>7687</v>
      </c>
      <c r="AI462" s="20" t="s">
        <v>7687</v>
      </c>
      <c r="AK462" t="s">
        <v>7685</v>
      </c>
      <c r="AM462" t="s">
        <v>7688</v>
      </c>
      <c r="AN462">
        <f>IEEE45637[[#This Row],[End Page]]-IEEE45637[[#This Row],[Start Page]]</f>
        <v>10</v>
      </c>
      <c r="AP462" s="20"/>
    </row>
    <row r="463" spans="1:43" x14ac:dyDescent="0.3">
      <c r="A463" s="3">
        <v>751</v>
      </c>
      <c r="B463" s="14" t="s">
        <v>5992</v>
      </c>
      <c r="C463" t="s">
        <v>6035</v>
      </c>
      <c r="D463" t="s">
        <v>6220</v>
      </c>
      <c r="E463" t="s">
        <v>6483</v>
      </c>
      <c r="F463" t="s">
        <v>6717</v>
      </c>
      <c r="G463" s="1"/>
      <c r="H463">
        <v>2022</v>
      </c>
      <c r="K463" t="s">
        <v>2830</v>
      </c>
      <c r="L463" t="s">
        <v>2830</v>
      </c>
      <c r="M463" t="s">
        <v>6948</v>
      </c>
      <c r="N463" t="s">
        <v>7228</v>
      </c>
      <c r="O463" t="s">
        <v>2830</v>
      </c>
      <c r="P463" t="s">
        <v>7125</v>
      </c>
      <c r="R463" t="str">
        <f>HYPERLINK("http://dx.doi.org/10.1016/j.ymssp.2021.108105","http://dx.doi.org/10.1016/j.ymssp.2021.108105")</f>
        <v>http://dx.doi.org/10.1016/j.ymssp.2021.108105</v>
      </c>
      <c r="S463" t="s">
        <v>7458</v>
      </c>
      <c r="AB463" s="1"/>
      <c r="AE463" t="s">
        <v>7637</v>
      </c>
      <c r="AF463" t="s">
        <v>5981</v>
      </c>
      <c r="AG463" t="s">
        <v>5988</v>
      </c>
      <c r="AH463" t="s">
        <v>7686</v>
      </c>
      <c r="AK463" t="s">
        <v>7685</v>
      </c>
      <c r="AM463" t="s">
        <v>7688</v>
      </c>
      <c r="AN463" t="e">
        <f>IEEE45637[[#This Row],[End Page]]-IEEE45637[[#This Row],[Start Page]]</f>
        <v>#VALUE!</v>
      </c>
      <c r="AP463" s="17"/>
    </row>
    <row r="464" spans="1:43" x14ac:dyDescent="0.3">
      <c r="A464" s="3">
        <v>759</v>
      </c>
      <c r="B464" s="3" t="s">
        <v>5992</v>
      </c>
      <c r="C464" t="s">
        <v>6037</v>
      </c>
      <c r="D464" t="s">
        <v>6228</v>
      </c>
      <c r="E464" t="s">
        <v>6491</v>
      </c>
      <c r="F464" t="s">
        <v>6724</v>
      </c>
      <c r="G464" s="1"/>
      <c r="H464">
        <v>2022</v>
      </c>
      <c r="K464">
        <v>66</v>
      </c>
      <c r="L464">
        <v>78</v>
      </c>
      <c r="M464" t="s">
        <v>6953</v>
      </c>
      <c r="N464" t="s">
        <v>7232</v>
      </c>
      <c r="O464" t="s">
        <v>2830</v>
      </c>
      <c r="P464" t="s">
        <v>5083</v>
      </c>
      <c r="R464" t="str">
        <f>HYPERLINK("http://dx.doi.org/10.18799/24131830/2022/4/3590","http://dx.doi.org/10.18799/24131830/2022/4/3590")</f>
        <v>http://dx.doi.org/10.18799/24131830/2022/4/3590</v>
      </c>
      <c r="S464" t="s">
        <v>7465</v>
      </c>
      <c r="AB464" s="1"/>
      <c r="AE464" t="s">
        <v>7639</v>
      </c>
      <c r="AF464" t="s">
        <v>5981</v>
      </c>
      <c r="AG464" t="s">
        <v>5990</v>
      </c>
      <c r="AH464" s="20" t="s">
        <v>7687</v>
      </c>
      <c r="AI464" s="20" t="s">
        <v>7687</v>
      </c>
      <c r="AK464" t="s">
        <v>7685</v>
      </c>
      <c r="AM464" t="s">
        <v>7688</v>
      </c>
      <c r="AN464">
        <f>IEEE45637[[#This Row],[End Page]]-IEEE45637[[#This Row],[Start Page]]</f>
        <v>12</v>
      </c>
      <c r="AP464" s="20"/>
    </row>
    <row r="465" spans="1:42" x14ac:dyDescent="0.3">
      <c r="A465" s="4">
        <v>762</v>
      </c>
      <c r="B465" s="6" t="s">
        <v>5992</v>
      </c>
      <c r="C465" t="s">
        <v>6039</v>
      </c>
      <c r="D465" t="s">
        <v>6231</v>
      </c>
      <c r="E465" t="s">
        <v>6494</v>
      </c>
      <c r="F465" t="s">
        <v>6727</v>
      </c>
      <c r="G465" s="1"/>
      <c r="H465">
        <v>2022</v>
      </c>
      <c r="K465" t="s">
        <v>2830</v>
      </c>
      <c r="L465" t="s">
        <v>2830</v>
      </c>
      <c r="M465" t="s">
        <v>6955</v>
      </c>
      <c r="N465" t="s">
        <v>7234</v>
      </c>
      <c r="O465" t="s">
        <v>2830</v>
      </c>
      <c r="P465" t="s">
        <v>7126</v>
      </c>
      <c r="R465" t="str">
        <f>HYPERLINK("http://dx.doi.org/10.1016/j.engstruct.2022.114586","http://dx.doi.org/10.1016/j.engstruct.2022.114586")</f>
        <v>http://dx.doi.org/10.1016/j.engstruct.2022.114586</v>
      </c>
      <c r="S465" t="s">
        <v>7468</v>
      </c>
      <c r="AB465" s="1"/>
      <c r="AE465" t="s">
        <v>7625</v>
      </c>
      <c r="AF465" t="s">
        <v>5981</v>
      </c>
      <c r="AG465" t="s">
        <v>5988</v>
      </c>
      <c r="AH465" t="s">
        <v>7686</v>
      </c>
      <c r="AK465" t="s">
        <v>7685</v>
      </c>
      <c r="AM465" t="s">
        <v>7688</v>
      </c>
      <c r="AN465" t="e">
        <f>IEEE45637[[#This Row],[End Page]]-IEEE45637[[#This Row],[Start Page]]</f>
        <v>#VALUE!</v>
      </c>
      <c r="AP465" s="17"/>
    </row>
    <row r="466" spans="1:42" x14ac:dyDescent="0.3">
      <c r="A466" s="4">
        <v>768</v>
      </c>
      <c r="B466" s="5" t="s">
        <v>5992</v>
      </c>
      <c r="C466" t="s">
        <v>6042</v>
      </c>
      <c r="D466" t="s">
        <v>6237</v>
      </c>
      <c r="E466" t="s">
        <v>6500</v>
      </c>
      <c r="F466" t="s">
        <v>6732</v>
      </c>
      <c r="G466" s="1"/>
      <c r="H466">
        <v>2015</v>
      </c>
      <c r="K466" t="s">
        <v>2830</v>
      </c>
      <c r="L466" t="s">
        <v>2830</v>
      </c>
      <c r="M466" t="s">
        <v>6960</v>
      </c>
      <c r="N466" t="s">
        <v>7202</v>
      </c>
      <c r="O466" t="s">
        <v>7356</v>
      </c>
      <c r="P466" t="s">
        <v>7127</v>
      </c>
      <c r="R466" t="str">
        <f>HYPERLINK("http://dx.doi.org/10.1117/12.2205963","http://dx.doi.org/10.1117/12.2205963")</f>
        <v>http://dx.doi.org/10.1117/12.2205963</v>
      </c>
      <c r="S466" t="s">
        <v>7474</v>
      </c>
      <c r="AB466" s="1"/>
      <c r="AE466" t="s">
        <v>7622</v>
      </c>
      <c r="AF466" t="s">
        <v>7607</v>
      </c>
      <c r="AG466" t="s">
        <v>5988</v>
      </c>
      <c r="AH466" t="s">
        <v>7686</v>
      </c>
      <c r="AK466" t="s">
        <v>7685</v>
      </c>
      <c r="AM466" t="s">
        <v>7688</v>
      </c>
      <c r="AN466" t="e">
        <f>IEEE45637[[#This Row],[End Page]]-IEEE45637[[#This Row],[Start Page]]</f>
        <v>#VALUE!</v>
      </c>
      <c r="AP466" s="17"/>
    </row>
    <row r="467" spans="1:42" x14ac:dyDescent="0.3">
      <c r="A467" s="4">
        <v>778</v>
      </c>
      <c r="B467" s="6" t="s">
        <v>5992</v>
      </c>
      <c r="C467" t="s">
        <v>6044</v>
      </c>
      <c r="D467" t="s">
        <v>6246</v>
      </c>
      <c r="E467" t="s">
        <v>6509</v>
      </c>
      <c r="F467" t="s">
        <v>6726</v>
      </c>
      <c r="G467" s="1"/>
      <c r="H467">
        <v>2018</v>
      </c>
      <c r="K467">
        <v>258</v>
      </c>
      <c r="L467">
        <v>266</v>
      </c>
      <c r="M467" t="s">
        <v>6967</v>
      </c>
      <c r="N467" t="s">
        <v>7233</v>
      </c>
      <c r="O467" t="s">
        <v>2830</v>
      </c>
      <c r="P467" t="s">
        <v>7128</v>
      </c>
      <c r="R467" t="str">
        <f>HYPERLINK("http://dx.doi.org/10.1016/j.compind.2018.04.020","http://dx.doi.org/10.1016/j.compind.2018.04.020")</f>
        <v>http://dx.doi.org/10.1016/j.compind.2018.04.020</v>
      </c>
      <c r="S467" t="s">
        <v>7484</v>
      </c>
      <c r="AB467" s="1"/>
      <c r="AE467" t="s">
        <v>7619</v>
      </c>
      <c r="AF467" t="s">
        <v>5981</v>
      </c>
      <c r="AG467" t="s">
        <v>5988</v>
      </c>
      <c r="AH467" s="20" t="s">
        <v>7687</v>
      </c>
      <c r="AI467" s="20" t="s">
        <v>7687</v>
      </c>
      <c r="AK467" t="s">
        <v>7685</v>
      </c>
      <c r="AM467" t="s">
        <v>7688</v>
      </c>
      <c r="AN467">
        <f>IEEE45637[[#This Row],[End Page]]-IEEE45637[[#This Row],[Start Page]]</f>
        <v>8</v>
      </c>
      <c r="AP467" s="20"/>
    </row>
    <row r="468" spans="1:42" x14ac:dyDescent="0.3">
      <c r="A468" s="3">
        <v>787</v>
      </c>
      <c r="B468" s="3" t="s">
        <v>5992</v>
      </c>
      <c r="C468" t="s">
        <v>6047</v>
      </c>
      <c r="D468" t="s">
        <v>6255</v>
      </c>
      <c r="E468" t="s">
        <v>6517</v>
      </c>
      <c r="F468" t="s">
        <v>6748</v>
      </c>
      <c r="G468" s="1"/>
      <c r="H468">
        <v>2017</v>
      </c>
      <c r="K468">
        <v>432</v>
      </c>
      <c r="L468">
        <v>436</v>
      </c>
      <c r="M468" t="s">
        <v>6974</v>
      </c>
      <c r="N468" t="s">
        <v>2830</v>
      </c>
      <c r="O468" t="s">
        <v>7362</v>
      </c>
      <c r="P468" t="s">
        <v>7130</v>
      </c>
      <c r="R468" t="str">
        <f>HYPERLINK("http://dx.doi.org/10.1109/ICMLA.2017.0-123","http://dx.doi.org/10.1109/ICMLA.2017.0-123")</f>
        <v>http://dx.doi.org/10.1109/ICMLA.2017.0-123</v>
      </c>
      <c r="S468" t="s">
        <v>7491</v>
      </c>
      <c r="AB468" s="1"/>
      <c r="AE468" t="s">
        <v>43</v>
      </c>
      <c r="AF468" t="s">
        <v>7607</v>
      </c>
      <c r="AG468" t="s">
        <v>5988</v>
      </c>
      <c r="AH468" s="20" t="s">
        <v>7687</v>
      </c>
      <c r="AI468" s="20" t="s">
        <v>7687</v>
      </c>
      <c r="AK468" t="s">
        <v>7685</v>
      </c>
      <c r="AM468" t="s">
        <v>7688</v>
      </c>
      <c r="AN468">
        <f>IEEE45637[[#This Row],[End Page]]-IEEE45637[[#This Row],[Start Page]]</f>
        <v>4</v>
      </c>
      <c r="AP468" s="20"/>
    </row>
    <row r="469" spans="1:42" x14ac:dyDescent="0.3">
      <c r="A469" s="4">
        <v>794</v>
      </c>
      <c r="B469" s="6" t="s">
        <v>5992</v>
      </c>
      <c r="C469" t="s">
        <v>6050</v>
      </c>
      <c r="D469" t="s">
        <v>6262</v>
      </c>
      <c r="E469" t="s">
        <v>2830</v>
      </c>
      <c r="F469" t="s">
        <v>6754</v>
      </c>
      <c r="G469" s="1"/>
      <c r="H469">
        <v>2022</v>
      </c>
      <c r="K469" t="s">
        <v>2830</v>
      </c>
      <c r="L469" t="s">
        <v>2830</v>
      </c>
      <c r="M469" t="s">
        <v>6979</v>
      </c>
      <c r="N469" t="s">
        <v>7246</v>
      </c>
      <c r="O469" t="s">
        <v>2830</v>
      </c>
      <c r="P469" t="s">
        <v>7131</v>
      </c>
      <c r="R469" t="str">
        <f>HYPERLINK("http://dx.doi.org/10.4018/IJIRR.298647","http://dx.doi.org/10.4018/IJIRR.298647")</f>
        <v>http://dx.doi.org/10.4018/IJIRR.298647</v>
      </c>
      <c r="S469" t="s">
        <v>7497</v>
      </c>
      <c r="AB469" s="1"/>
      <c r="AE469" t="s">
        <v>7642</v>
      </c>
      <c r="AF469" t="s">
        <v>5981</v>
      </c>
      <c r="AG469" t="s">
        <v>5988</v>
      </c>
      <c r="AH469" t="s">
        <v>7686</v>
      </c>
      <c r="AK469" t="s">
        <v>7685</v>
      </c>
      <c r="AM469" t="s">
        <v>7688</v>
      </c>
      <c r="AN469" t="e">
        <f>IEEE45637[[#This Row],[End Page]]-IEEE45637[[#This Row],[Start Page]]</f>
        <v>#VALUE!</v>
      </c>
      <c r="AP469" s="17"/>
    </row>
    <row r="470" spans="1:42" x14ac:dyDescent="0.3">
      <c r="A470" s="3">
        <v>797</v>
      </c>
      <c r="B470" s="3" t="s">
        <v>5992</v>
      </c>
      <c r="C470" t="s">
        <v>6052</v>
      </c>
      <c r="D470" t="s">
        <v>6265</v>
      </c>
      <c r="E470" t="s">
        <v>6525</v>
      </c>
      <c r="F470" t="s">
        <v>6757</v>
      </c>
      <c r="G470" s="1"/>
      <c r="H470">
        <v>2019</v>
      </c>
      <c r="K470">
        <v>646</v>
      </c>
      <c r="L470">
        <v>652</v>
      </c>
      <c r="M470" t="s">
        <v>6982</v>
      </c>
      <c r="N470" t="s">
        <v>7248</v>
      </c>
      <c r="O470" t="s">
        <v>2830</v>
      </c>
      <c r="P470" t="s">
        <v>7133</v>
      </c>
      <c r="R470" t="str">
        <f>HYPERLINK("http://dx.doi.org/10.1016/j.eng.2019.03.012","http://dx.doi.org/10.1016/j.eng.2019.03.012")</f>
        <v>http://dx.doi.org/10.1016/j.eng.2019.03.012</v>
      </c>
      <c r="S470" t="s">
        <v>7498</v>
      </c>
      <c r="AB470" s="1"/>
      <c r="AE470" t="s">
        <v>7614</v>
      </c>
      <c r="AF470" t="s">
        <v>5981</v>
      </c>
      <c r="AG470" t="s">
        <v>5988</v>
      </c>
      <c r="AH470" t="s">
        <v>7686</v>
      </c>
      <c r="AK470" t="s">
        <v>7685</v>
      </c>
      <c r="AM470" t="s">
        <v>7688</v>
      </c>
      <c r="AN470">
        <f>IEEE45637[[#This Row],[End Page]]-IEEE45637[[#This Row],[Start Page]]</f>
        <v>6</v>
      </c>
      <c r="AP470" s="17"/>
    </row>
    <row r="471" spans="1:42" x14ac:dyDescent="0.3">
      <c r="A471" s="4">
        <v>804</v>
      </c>
      <c r="B471" s="6" t="s">
        <v>5992</v>
      </c>
      <c r="C471" t="s">
        <v>6056</v>
      </c>
      <c r="D471" t="s">
        <v>6272</v>
      </c>
      <c r="E471" t="s">
        <v>6532</v>
      </c>
      <c r="F471" t="s">
        <v>6657</v>
      </c>
      <c r="G471" s="1"/>
      <c r="H471">
        <v>2020</v>
      </c>
      <c r="K471">
        <v>16225</v>
      </c>
      <c r="L471">
        <v>16235</v>
      </c>
      <c r="M471" t="s">
        <v>6986</v>
      </c>
      <c r="N471" t="s">
        <v>148</v>
      </c>
      <c r="O471" t="s">
        <v>2830</v>
      </c>
      <c r="P471" t="s">
        <v>7134</v>
      </c>
      <c r="R471" t="str">
        <f>HYPERLINK("http://dx.doi.org/10.1109/ACCESS.2019.2962248","http://dx.doi.org/10.1109/ACCESS.2019.2962248")</f>
        <v>http://dx.doi.org/10.1109/ACCESS.2019.2962248</v>
      </c>
      <c r="S471" t="s">
        <v>7504</v>
      </c>
      <c r="AB471" s="1"/>
      <c r="AE471" t="s">
        <v>7618</v>
      </c>
      <c r="AF471" t="s">
        <v>5981</v>
      </c>
      <c r="AG471" t="s">
        <v>5988</v>
      </c>
      <c r="AH471" t="s">
        <v>7686</v>
      </c>
      <c r="AK471" t="s">
        <v>7685</v>
      </c>
      <c r="AM471" t="s">
        <v>7688</v>
      </c>
      <c r="AN471">
        <f>IEEE45637[[#This Row],[End Page]]-IEEE45637[[#This Row],[Start Page]]</f>
        <v>10</v>
      </c>
      <c r="AP471" s="17"/>
    </row>
    <row r="472" spans="1:42" x14ac:dyDescent="0.3">
      <c r="A472" s="4">
        <v>806</v>
      </c>
      <c r="B472" s="5" t="s">
        <v>5992</v>
      </c>
      <c r="C472" t="s">
        <v>6057</v>
      </c>
      <c r="D472" t="s">
        <v>6274</v>
      </c>
      <c r="E472" t="s">
        <v>6534</v>
      </c>
      <c r="F472" t="s">
        <v>6764</v>
      </c>
      <c r="G472" s="1"/>
      <c r="H472">
        <v>2016</v>
      </c>
      <c r="K472">
        <v>670</v>
      </c>
      <c r="L472">
        <v>674</v>
      </c>
      <c r="M472" t="s">
        <v>6988</v>
      </c>
      <c r="N472" t="s">
        <v>7252</v>
      </c>
      <c r="O472" t="s">
        <v>7366</v>
      </c>
      <c r="P472" t="s">
        <v>2830</v>
      </c>
      <c r="R472" t="s">
        <v>2830</v>
      </c>
      <c r="S472" t="s">
        <v>7505</v>
      </c>
      <c r="AB472" s="1"/>
      <c r="AE472" t="s">
        <v>7643</v>
      </c>
      <c r="AF472" t="s">
        <v>7607</v>
      </c>
      <c r="AG472" t="s">
        <v>5988</v>
      </c>
      <c r="AH472" t="s">
        <v>7686</v>
      </c>
      <c r="AK472" t="s">
        <v>7685</v>
      </c>
      <c r="AM472" t="s">
        <v>7688</v>
      </c>
      <c r="AN472">
        <f>IEEE45637[[#This Row],[End Page]]-IEEE45637[[#This Row],[Start Page]]</f>
        <v>4</v>
      </c>
      <c r="AP472" s="17"/>
    </row>
    <row r="473" spans="1:42" x14ac:dyDescent="0.3">
      <c r="A473" s="3">
        <v>807</v>
      </c>
      <c r="B473" s="14" t="s">
        <v>5992</v>
      </c>
      <c r="C473" t="s">
        <v>6058</v>
      </c>
      <c r="D473" t="s">
        <v>6275</v>
      </c>
      <c r="E473" t="s">
        <v>6535</v>
      </c>
      <c r="F473" t="s">
        <v>6765</v>
      </c>
      <c r="G473" s="1"/>
      <c r="H473">
        <v>2021</v>
      </c>
      <c r="K473" t="s">
        <v>2830</v>
      </c>
      <c r="L473" t="s">
        <v>2830</v>
      </c>
      <c r="M473" t="s">
        <v>6989</v>
      </c>
      <c r="N473" t="s">
        <v>2830</v>
      </c>
      <c r="O473" t="s">
        <v>2830</v>
      </c>
      <c r="P473" t="s">
        <v>5097</v>
      </c>
      <c r="R473" t="str">
        <f>HYPERLINK("http://dx.doi.org/10.3390/sym13071293","http://dx.doi.org/10.3390/sym13071293")</f>
        <v>http://dx.doi.org/10.3390/sym13071293</v>
      </c>
      <c r="S473" t="s">
        <v>7506</v>
      </c>
      <c r="AB473" s="1"/>
      <c r="AE473" t="s">
        <v>5895</v>
      </c>
      <c r="AF473" t="s">
        <v>5981</v>
      </c>
      <c r="AG473" t="s">
        <v>5988</v>
      </c>
      <c r="AH473" s="20" t="s">
        <v>7687</v>
      </c>
      <c r="AI473" s="20" t="s">
        <v>7687</v>
      </c>
      <c r="AK473" t="s">
        <v>7685</v>
      </c>
      <c r="AM473" t="s">
        <v>7688</v>
      </c>
      <c r="AN473" t="e">
        <f>IEEE45637[[#This Row],[End Page]]-IEEE45637[[#This Row],[Start Page]]</f>
        <v>#VALUE!</v>
      </c>
      <c r="AP473" s="20"/>
    </row>
    <row r="474" spans="1:42" x14ac:dyDescent="0.3">
      <c r="A474" s="3">
        <v>809</v>
      </c>
      <c r="B474" s="3" t="s">
        <v>5992</v>
      </c>
      <c r="C474" t="s">
        <v>6059</v>
      </c>
      <c r="D474" t="s">
        <v>6277</v>
      </c>
      <c r="E474" t="s">
        <v>6408</v>
      </c>
      <c r="F474" t="s">
        <v>6766</v>
      </c>
      <c r="G474" s="1"/>
      <c r="H474">
        <v>2021</v>
      </c>
      <c r="K474" t="s">
        <v>2830</v>
      </c>
      <c r="L474" t="s">
        <v>2830</v>
      </c>
      <c r="M474" t="s">
        <v>6990</v>
      </c>
      <c r="N474" t="s">
        <v>2830</v>
      </c>
      <c r="O474" t="s">
        <v>2830</v>
      </c>
      <c r="P474" t="s">
        <v>7135</v>
      </c>
      <c r="R474" t="str">
        <f>HYPERLINK("http://dx.doi.org/10.7717/peerj-cs.489","http://dx.doi.org/10.7717/peerj-cs.489")</f>
        <v>http://dx.doi.org/10.7717/peerj-cs.489</v>
      </c>
      <c r="S474" t="s">
        <v>7508</v>
      </c>
      <c r="AB474" s="1"/>
      <c r="AE474" t="s">
        <v>7644</v>
      </c>
      <c r="AF474" t="s">
        <v>5981</v>
      </c>
      <c r="AG474" t="s">
        <v>5988</v>
      </c>
      <c r="AJ474" s="17" t="s">
        <v>7686</v>
      </c>
      <c r="AK474" t="s">
        <v>7685</v>
      </c>
      <c r="AM474" t="s">
        <v>7688</v>
      </c>
      <c r="AN474" t="e">
        <f>IEEE45637[[#This Row],[End Page]]-IEEE45637[[#This Row],[Start Page]]</f>
        <v>#VALUE!</v>
      </c>
      <c r="AP474" s="17"/>
    </row>
    <row r="475" spans="1:42" x14ac:dyDescent="0.3">
      <c r="A475" s="4">
        <v>810</v>
      </c>
      <c r="B475" s="6" t="s">
        <v>5992</v>
      </c>
      <c r="C475" t="s">
        <v>6060</v>
      </c>
      <c r="D475" t="s">
        <v>6278</v>
      </c>
      <c r="E475" t="s">
        <v>6537</v>
      </c>
      <c r="F475" t="s">
        <v>6657</v>
      </c>
      <c r="G475" s="1"/>
      <c r="H475">
        <v>2019</v>
      </c>
      <c r="K475">
        <v>24788</v>
      </c>
      <c r="L475">
        <v>24805</v>
      </c>
      <c r="M475" t="s">
        <v>1356</v>
      </c>
      <c r="N475" t="s">
        <v>148</v>
      </c>
      <c r="O475" t="s">
        <v>2830</v>
      </c>
      <c r="P475" t="s">
        <v>1357</v>
      </c>
      <c r="R475" t="str">
        <f>HYPERLINK("http://dx.doi.org/10.1109/ACCESS.2019.2896129","http://dx.doi.org/10.1109/ACCESS.2019.2896129")</f>
        <v>http://dx.doi.org/10.1109/ACCESS.2019.2896129</v>
      </c>
      <c r="S475" t="s">
        <v>7509</v>
      </c>
      <c r="AB475" s="1"/>
      <c r="AE475" t="s">
        <v>7618</v>
      </c>
      <c r="AF475" t="s">
        <v>5981</v>
      </c>
      <c r="AG475" t="s">
        <v>5988</v>
      </c>
      <c r="AH475" s="20" t="s">
        <v>7687</v>
      </c>
      <c r="AI475" s="20" t="s">
        <v>7687</v>
      </c>
      <c r="AK475" t="s">
        <v>7685</v>
      </c>
      <c r="AM475" t="s">
        <v>7688</v>
      </c>
      <c r="AN475">
        <f>IEEE45637[[#This Row],[End Page]]-IEEE45637[[#This Row],[Start Page]]</f>
        <v>17</v>
      </c>
      <c r="AP475" s="20"/>
    </row>
    <row r="476" spans="1:42" x14ac:dyDescent="0.3">
      <c r="A476" s="3">
        <v>823</v>
      </c>
      <c r="B476" s="3" t="s">
        <v>5992</v>
      </c>
      <c r="C476" t="s">
        <v>6063</v>
      </c>
      <c r="D476" t="s">
        <v>6289</v>
      </c>
      <c r="E476" t="s">
        <v>6546</v>
      </c>
      <c r="F476" t="s">
        <v>6776</v>
      </c>
      <c r="G476" s="1"/>
      <c r="H476">
        <v>2021</v>
      </c>
      <c r="K476" t="s">
        <v>2830</v>
      </c>
      <c r="L476" t="s">
        <v>2830</v>
      </c>
      <c r="M476" t="s">
        <v>6998</v>
      </c>
      <c r="N476" t="s">
        <v>2830</v>
      </c>
      <c r="O476" t="s">
        <v>2830</v>
      </c>
      <c r="P476" t="s">
        <v>7137</v>
      </c>
      <c r="R476" t="str">
        <f>HYPERLINK("http://dx.doi.org/10.3390/su132212337","http://dx.doi.org/10.3390/su132212337")</f>
        <v>http://dx.doi.org/10.3390/su132212337</v>
      </c>
      <c r="S476" t="s">
        <v>7519</v>
      </c>
      <c r="AB476" s="1"/>
      <c r="AE476" t="s">
        <v>5895</v>
      </c>
      <c r="AF476" t="s">
        <v>5981</v>
      </c>
      <c r="AG476" t="s">
        <v>5988</v>
      </c>
      <c r="AH476" t="s">
        <v>7686</v>
      </c>
      <c r="AK476" t="s">
        <v>7685</v>
      </c>
      <c r="AM476" t="s">
        <v>7688</v>
      </c>
      <c r="AN476" t="e">
        <f>IEEE45637[[#This Row],[End Page]]-IEEE45637[[#This Row],[Start Page]]</f>
        <v>#VALUE!</v>
      </c>
      <c r="AP476" s="17"/>
    </row>
    <row r="477" spans="1:42" x14ac:dyDescent="0.3">
      <c r="A477" s="3">
        <v>829</v>
      </c>
      <c r="B477" s="14" t="s">
        <v>5992</v>
      </c>
      <c r="C477" t="s">
        <v>6065</v>
      </c>
      <c r="D477" t="s">
        <v>6295</v>
      </c>
      <c r="E477" t="s">
        <v>6551</v>
      </c>
      <c r="F477" t="s">
        <v>6781</v>
      </c>
      <c r="G477" s="1"/>
      <c r="H477">
        <v>2021</v>
      </c>
      <c r="K477" t="s">
        <v>2830</v>
      </c>
      <c r="L477" t="s">
        <v>2830</v>
      </c>
      <c r="M477" t="s">
        <v>7002</v>
      </c>
      <c r="N477" t="s">
        <v>7262</v>
      </c>
      <c r="O477" t="s">
        <v>2830</v>
      </c>
      <c r="P477" t="s">
        <v>5094</v>
      </c>
      <c r="R477" t="str">
        <f>HYPERLINK("http://dx.doi.org/10.1016/j.comnet.2021.108413","http://dx.doi.org/10.1016/j.comnet.2021.108413")</f>
        <v>http://dx.doi.org/10.1016/j.comnet.2021.108413</v>
      </c>
      <c r="S477" t="s">
        <v>7525</v>
      </c>
      <c r="AB477" s="1"/>
      <c r="AE477" t="s">
        <v>7614</v>
      </c>
      <c r="AF477" t="s">
        <v>5981</v>
      </c>
      <c r="AG477" t="s">
        <v>5988</v>
      </c>
      <c r="AH477" t="s">
        <v>7686</v>
      </c>
      <c r="AK477" t="s">
        <v>7685</v>
      </c>
      <c r="AM477" t="s">
        <v>7688</v>
      </c>
      <c r="AN477" t="e">
        <f>IEEE45637[[#This Row],[End Page]]-IEEE45637[[#This Row],[Start Page]]</f>
        <v>#VALUE!</v>
      </c>
      <c r="AP477" s="17"/>
    </row>
    <row r="478" spans="1:42" x14ac:dyDescent="0.3">
      <c r="A478" s="3">
        <v>831</v>
      </c>
      <c r="B478" s="3" t="s">
        <v>5992</v>
      </c>
      <c r="C478" t="s">
        <v>6066</v>
      </c>
      <c r="D478" t="s">
        <v>6297</v>
      </c>
      <c r="E478" t="s">
        <v>6552</v>
      </c>
      <c r="F478" t="s">
        <v>6783</v>
      </c>
      <c r="G478" s="1"/>
      <c r="H478">
        <v>2020</v>
      </c>
      <c r="K478">
        <v>998</v>
      </c>
      <c r="L478">
        <v>1013</v>
      </c>
      <c r="M478" t="s">
        <v>7004</v>
      </c>
      <c r="N478" t="s">
        <v>7263</v>
      </c>
      <c r="O478" t="s">
        <v>2830</v>
      </c>
      <c r="P478" t="s">
        <v>7138</v>
      </c>
      <c r="R478" t="str">
        <f>HYPERLINK("http://dx.doi.org/10.1080/24725854.2019.1676937","http://dx.doi.org/10.1080/24725854.2019.1676937")</f>
        <v>http://dx.doi.org/10.1080/24725854.2019.1676937</v>
      </c>
      <c r="S478" t="s">
        <v>7526</v>
      </c>
      <c r="AB478" s="1"/>
      <c r="AE478" t="s">
        <v>7620</v>
      </c>
      <c r="AF478" t="s">
        <v>5981</v>
      </c>
      <c r="AG478" t="s">
        <v>5988</v>
      </c>
      <c r="AH478" t="s">
        <v>7686</v>
      </c>
      <c r="AK478" t="s">
        <v>7685</v>
      </c>
      <c r="AM478" t="s">
        <v>7688</v>
      </c>
      <c r="AN478">
        <f>IEEE45637[[#This Row],[End Page]]-IEEE45637[[#This Row],[Start Page]]</f>
        <v>15</v>
      </c>
      <c r="AP478" s="17"/>
    </row>
    <row r="479" spans="1:42" x14ac:dyDescent="0.3">
      <c r="A479" s="4">
        <v>838</v>
      </c>
      <c r="B479" s="6" t="s">
        <v>5992</v>
      </c>
      <c r="C479" t="s">
        <v>6068</v>
      </c>
      <c r="D479" t="s">
        <v>6304</v>
      </c>
      <c r="E479" t="s">
        <v>6557</v>
      </c>
      <c r="F479" t="s">
        <v>6789</v>
      </c>
      <c r="G479" s="1"/>
      <c r="H479">
        <v>2021</v>
      </c>
      <c r="K479">
        <v>210</v>
      </c>
      <c r="L479">
        <v>236</v>
      </c>
      <c r="M479" t="s">
        <v>7009</v>
      </c>
      <c r="N479" t="s">
        <v>7267</v>
      </c>
      <c r="O479" t="s">
        <v>2830</v>
      </c>
      <c r="P479" t="s">
        <v>7139</v>
      </c>
      <c r="R479" t="str">
        <f>HYPERLINK("http://dx.doi.org/10.1016/j.jfranklin.2019.03.037","http://dx.doi.org/10.1016/j.jfranklin.2019.03.037")</f>
        <v>http://dx.doi.org/10.1016/j.jfranklin.2019.03.037</v>
      </c>
      <c r="S479" t="s">
        <v>2830</v>
      </c>
      <c r="AB479" s="1"/>
      <c r="AE479" t="s">
        <v>7617</v>
      </c>
      <c r="AF479" t="s">
        <v>5981</v>
      </c>
      <c r="AG479" t="s">
        <v>5988</v>
      </c>
      <c r="AH479" s="20" t="s">
        <v>7687</v>
      </c>
      <c r="AI479" s="20" t="s">
        <v>7687</v>
      </c>
      <c r="AK479" t="s">
        <v>7685</v>
      </c>
      <c r="AM479" t="s">
        <v>7688</v>
      </c>
      <c r="AN479">
        <f>IEEE45637[[#This Row],[End Page]]-IEEE45637[[#This Row],[Start Page]]</f>
        <v>26</v>
      </c>
      <c r="AP479" s="20"/>
    </row>
    <row r="480" spans="1:42" x14ac:dyDescent="0.3">
      <c r="A480" s="3">
        <v>843</v>
      </c>
      <c r="B480" s="3" t="s">
        <v>5992</v>
      </c>
      <c r="C480" t="s">
        <v>6069</v>
      </c>
      <c r="D480" t="s">
        <v>6309</v>
      </c>
      <c r="E480" t="s">
        <v>6562</v>
      </c>
      <c r="F480" t="s">
        <v>6793</v>
      </c>
      <c r="G480" s="1"/>
      <c r="H480">
        <v>2021</v>
      </c>
      <c r="K480">
        <v>3693</v>
      </c>
      <c r="L480">
        <v>3712</v>
      </c>
      <c r="M480" t="s">
        <v>7011</v>
      </c>
      <c r="N480" t="s">
        <v>7270</v>
      </c>
      <c r="O480" t="s">
        <v>2830</v>
      </c>
      <c r="P480" t="s">
        <v>7140</v>
      </c>
      <c r="R480" t="str">
        <f>HYPERLINK("http://dx.doi.org/10.1002/qre.2942","http://dx.doi.org/10.1002/qre.2942")</f>
        <v>http://dx.doi.org/10.1002/qre.2942</v>
      </c>
      <c r="S480" t="s">
        <v>7536</v>
      </c>
      <c r="AB480" s="1"/>
      <c r="AE480" t="s">
        <v>7626</v>
      </c>
      <c r="AF480" t="s">
        <v>5981</v>
      </c>
      <c r="AG480" t="s">
        <v>5988</v>
      </c>
      <c r="AH480" s="20" t="s">
        <v>7687</v>
      </c>
      <c r="AI480" s="20" t="s">
        <v>7687</v>
      </c>
      <c r="AK480" t="s">
        <v>7685</v>
      </c>
      <c r="AM480" t="s">
        <v>7688</v>
      </c>
      <c r="AN480">
        <f>IEEE45637[[#This Row],[End Page]]-IEEE45637[[#This Row],[Start Page]]</f>
        <v>19</v>
      </c>
      <c r="AP480" s="20"/>
    </row>
    <row r="481" spans="1:42" x14ac:dyDescent="0.3">
      <c r="A481" s="3">
        <v>845</v>
      </c>
      <c r="B481" s="14" t="s">
        <v>5992</v>
      </c>
      <c r="C481" t="s">
        <v>6070</v>
      </c>
      <c r="D481" t="s">
        <v>6311</v>
      </c>
      <c r="E481" t="s">
        <v>6564</v>
      </c>
      <c r="F481" t="s">
        <v>6794</v>
      </c>
      <c r="G481" s="1"/>
      <c r="H481">
        <v>2020</v>
      </c>
      <c r="K481">
        <v>418</v>
      </c>
      <c r="L481">
        <v>435</v>
      </c>
      <c r="M481" t="s">
        <v>7012</v>
      </c>
      <c r="N481" t="s">
        <v>7271</v>
      </c>
      <c r="O481" t="s">
        <v>2830</v>
      </c>
      <c r="P481" t="s">
        <v>2830</v>
      </c>
      <c r="R481" t="s">
        <v>2830</v>
      </c>
      <c r="S481" t="s">
        <v>7538</v>
      </c>
      <c r="AB481" s="1"/>
      <c r="AE481" t="s">
        <v>7652</v>
      </c>
      <c r="AF481" t="s">
        <v>5985</v>
      </c>
      <c r="AG481" t="s">
        <v>5988</v>
      </c>
      <c r="AK481" t="s">
        <v>7685</v>
      </c>
      <c r="AM481" s="17" t="s">
        <v>7687</v>
      </c>
      <c r="AN481" s="17">
        <f>IEEE45637[[#This Row],[End Page]]-IEEE45637[[#This Row],[Start Page]]</f>
        <v>17</v>
      </c>
      <c r="AP481" s="17"/>
    </row>
    <row r="482" spans="1:42" x14ac:dyDescent="0.3">
      <c r="A482" s="4">
        <v>846</v>
      </c>
      <c r="B482" s="5" t="s">
        <v>5992</v>
      </c>
      <c r="C482" t="s">
        <v>6071</v>
      </c>
      <c r="D482" t="s">
        <v>6312</v>
      </c>
      <c r="E482" t="s">
        <v>2830</v>
      </c>
      <c r="F482" t="s">
        <v>6795</v>
      </c>
      <c r="G482" s="1"/>
      <c r="H482">
        <v>2017</v>
      </c>
      <c r="K482">
        <v>804</v>
      </c>
      <c r="L482">
        <v>811</v>
      </c>
      <c r="M482" t="s">
        <v>7013</v>
      </c>
      <c r="N482" t="s">
        <v>7272</v>
      </c>
      <c r="O482" t="s">
        <v>1237</v>
      </c>
      <c r="P482" t="s">
        <v>7141</v>
      </c>
      <c r="R482" t="str">
        <f>HYPERLINK("http://dx.doi.org/10.1109/ICDMW.2017.111","http://dx.doi.org/10.1109/ICDMW.2017.111")</f>
        <v>http://dx.doi.org/10.1109/ICDMW.2017.111</v>
      </c>
      <c r="S482" t="s">
        <v>2830</v>
      </c>
      <c r="AB482" s="1"/>
      <c r="AE482" t="s">
        <v>43</v>
      </c>
      <c r="AF482" t="s">
        <v>7607</v>
      </c>
      <c r="AG482" t="s">
        <v>5988</v>
      </c>
      <c r="AH482" s="20" t="s">
        <v>7687</v>
      </c>
      <c r="AI482" s="20" t="s">
        <v>7687</v>
      </c>
      <c r="AK482" t="s">
        <v>7685</v>
      </c>
      <c r="AM482" t="s">
        <v>7688</v>
      </c>
      <c r="AN482">
        <f>IEEE45637[[#This Row],[End Page]]-IEEE45637[[#This Row],[Start Page]]</f>
        <v>7</v>
      </c>
      <c r="AP482" s="20"/>
    </row>
    <row r="483" spans="1:42" x14ac:dyDescent="0.3">
      <c r="A483" s="4">
        <v>856</v>
      </c>
      <c r="B483" s="6" t="s">
        <v>5992</v>
      </c>
      <c r="C483" t="s">
        <v>6075</v>
      </c>
      <c r="D483" t="s">
        <v>6321</v>
      </c>
      <c r="E483" t="s">
        <v>6572</v>
      </c>
      <c r="F483" t="s">
        <v>6803</v>
      </c>
      <c r="G483" s="1"/>
      <c r="H483">
        <v>2017</v>
      </c>
      <c r="K483">
        <v>358</v>
      </c>
      <c r="L483">
        <v>369</v>
      </c>
      <c r="M483" t="s">
        <v>7023</v>
      </c>
      <c r="N483" t="s">
        <v>7276</v>
      </c>
      <c r="O483" t="s">
        <v>2830</v>
      </c>
      <c r="P483" t="s">
        <v>7143</v>
      </c>
      <c r="R483" t="str">
        <f>HYPERLINK("http://dx.doi.org/10.1109/TASE.2016.2542186","http://dx.doi.org/10.1109/TASE.2016.2542186")</f>
        <v>http://dx.doi.org/10.1109/TASE.2016.2542186</v>
      </c>
      <c r="S483" t="s">
        <v>7545</v>
      </c>
      <c r="AB483" s="1"/>
      <c r="AE483" t="s">
        <v>7618</v>
      </c>
      <c r="AF483" t="s">
        <v>5981</v>
      </c>
      <c r="AG483" t="s">
        <v>5988</v>
      </c>
      <c r="AH483" s="20" t="s">
        <v>7687</v>
      </c>
      <c r="AI483" s="20" t="s">
        <v>7687</v>
      </c>
      <c r="AK483" t="s">
        <v>7685</v>
      </c>
      <c r="AM483" t="s">
        <v>7688</v>
      </c>
      <c r="AN483">
        <f>IEEE45637[[#This Row],[End Page]]-IEEE45637[[#This Row],[Start Page]]</f>
        <v>11</v>
      </c>
      <c r="AP483" s="20"/>
    </row>
    <row r="484" spans="1:42" x14ac:dyDescent="0.3">
      <c r="A484" s="3">
        <v>857</v>
      </c>
      <c r="B484" s="3" t="s">
        <v>5992</v>
      </c>
      <c r="C484" t="s">
        <v>6076</v>
      </c>
      <c r="D484" t="s">
        <v>6322</v>
      </c>
      <c r="E484" t="s">
        <v>6573</v>
      </c>
      <c r="F484" t="s">
        <v>6804</v>
      </c>
      <c r="G484" s="1"/>
      <c r="H484">
        <v>2016</v>
      </c>
      <c r="K484">
        <v>957</v>
      </c>
      <c r="L484">
        <v>970</v>
      </c>
      <c r="M484" t="s">
        <v>7024</v>
      </c>
      <c r="N484" t="s">
        <v>7277</v>
      </c>
      <c r="O484" t="s">
        <v>2830</v>
      </c>
      <c r="P484" t="s">
        <v>7144</v>
      </c>
      <c r="R484" t="str">
        <f>HYPERLINK("http://dx.doi.org/10.1093/jigpal/jzw056","http://dx.doi.org/10.1093/jigpal/jzw056")</f>
        <v>http://dx.doi.org/10.1093/jigpal/jzw056</v>
      </c>
      <c r="S484" t="s">
        <v>7546</v>
      </c>
      <c r="AB484" s="1"/>
      <c r="AE484" t="s">
        <v>7654</v>
      </c>
      <c r="AF484" t="s">
        <v>5981</v>
      </c>
      <c r="AG484" t="s">
        <v>5988</v>
      </c>
      <c r="AH484" t="s">
        <v>7686</v>
      </c>
      <c r="AK484" t="s">
        <v>7685</v>
      </c>
      <c r="AM484" t="s">
        <v>7688</v>
      </c>
      <c r="AN484">
        <f>IEEE45637[[#This Row],[End Page]]-IEEE45637[[#This Row],[Start Page]]</f>
        <v>13</v>
      </c>
      <c r="AP484" s="17"/>
    </row>
    <row r="485" spans="1:42" x14ac:dyDescent="0.3">
      <c r="A485" s="3">
        <v>859</v>
      </c>
      <c r="B485" s="14" t="s">
        <v>5992</v>
      </c>
      <c r="C485" t="s">
        <v>6078</v>
      </c>
      <c r="D485" t="s">
        <v>6324</v>
      </c>
      <c r="E485" t="s">
        <v>6574</v>
      </c>
      <c r="F485" t="s">
        <v>6650</v>
      </c>
      <c r="G485" s="1"/>
      <c r="H485">
        <v>2021</v>
      </c>
      <c r="K485" t="s">
        <v>2830</v>
      </c>
      <c r="L485" t="s">
        <v>2830</v>
      </c>
      <c r="M485" t="s">
        <v>7026</v>
      </c>
      <c r="N485" t="s">
        <v>7196</v>
      </c>
      <c r="O485" t="s">
        <v>2830</v>
      </c>
      <c r="P485" t="s">
        <v>7145</v>
      </c>
      <c r="R485" t="str">
        <f>HYPERLINK("http://dx.doi.org/10.1016/j.cose.2020.102152","http://dx.doi.org/10.1016/j.cose.2020.102152")</f>
        <v>http://dx.doi.org/10.1016/j.cose.2020.102152</v>
      </c>
      <c r="S485" t="s">
        <v>7548</v>
      </c>
      <c r="AB485" s="1"/>
      <c r="AE485" t="s">
        <v>7616</v>
      </c>
      <c r="AF485" t="s">
        <v>5981</v>
      </c>
      <c r="AG485" t="s">
        <v>5988</v>
      </c>
      <c r="AH485" s="20" t="s">
        <v>7687</v>
      </c>
      <c r="AI485" s="20" t="s">
        <v>7687</v>
      </c>
      <c r="AK485" t="s">
        <v>7685</v>
      </c>
      <c r="AM485" t="s">
        <v>7688</v>
      </c>
      <c r="AN485" t="e">
        <f>IEEE45637[[#This Row],[End Page]]-IEEE45637[[#This Row],[Start Page]]</f>
        <v>#VALUE!</v>
      </c>
      <c r="AP485" s="20"/>
    </row>
    <row r="486" spans="1:42" x14ac:dyDescent="0.3">
      <c r="A486" s="3">
        <v>863</v>
      </c>
      <c r="B486" s="3" t="s">
        <v>5992</v>
      </c>
      <c r="C486" t="s">
        <v>6081</v>
      </c>
      <c r="D486" t="s">
        <v>6328</v>
      </c>
      <c r="E486" t="s">
        <v>6578</v>
      </c>
      <c r="F486" t="s">
        <v>6809</v>
      </c>
      <c r="G486" s="1"/>
      <c r="H486">
        <v>2021</v>
      </c>
      <c r="K486" t="s">
        <v>2830</v>
      </c>
      <c r="L486" t="s">
        <v>2830</v>
      </c>
      <c r="M486" t="s">
        <v>7028</v>
      </c>
      <c r="N486" t="s">
        <v>7279</v>
      </c>
      <c r="O486" t="s">
        <v>2830</v>
      </c>
      <c r="P486" t="s">
        <v>7146</v>
      </c>
      <c r="R486" t="str">
        <f>HYPERLINK("http://dx.doi.org/10.1016/j.dss.2020.113422","http://dx.doi.org/10.1016/j.dss.2020.113422")</f>
        <v>http://dx.doi.org/10.1016/j.dss.2020.113422</v>
      </c>
      <c r="S486" t="s">
        <v>7552</v>
      </c>
      <c r="AB486" s="1"/>
      <c r="AE486" t="s">
        <v>7614</v>
      </c>
      <c r="AF486" t="s">
        <v>5981</v>
      </c>
      <c r="AG486" t="s">
        <v>5988</v>
      </c>
      <c r="AH486" t="s">
        <v>7686</v>
      </c>
      <c r="AK486" t="s">
        <v>7685</v>
      </c>
      <c r="AM486" t="s">
        <v>7688</v>
      </c>
      <c r="AN486" t="e">
        <f>IEEE45637[[#This Row],[End Page]]-IEEE45637[[#This Row],[Start Page]]</f>
        <v>#VALUE!</v>
      </c>
      <c r="AP486" s="17"/>
    </row>
    <row r="487" spans="1:42" x14ac:dyDescent="0.3">
      <c r="A487" s="3">
        <v>865</v>
      </c>
      <c r="B487" s="14" t="s">
        <v>5992</v>
      </c>
      <c r="C487" t="s">
        <v>6082</v>
      </c>
      <c r="D487" t="s">
        <v>6330</v>
      </c>
      <c r="E487" t="s">
        <v>6580</v>
      </c>
      <c r="F487" t="s">
        <v>6657</v>
      </c>
      <c r="G487" s="1"/>
      <c r="H487">
        <v>2021</v>
      </c>
      <c r="K487">
        <v>57542</v>
      </c>
      <c r="L487">
        <v>57564</v>
      </c>
      <c r="M487" t="s">
        <v>7029</v>
      </c>
      <c r="N487" t="s">
        <v>148</v>
      </c>
      <c r="O487" t="s">
        <v>2830</v>
      </c>
      <c r="P487" t="s">
        <v>7147</v>
      </c>
      <c r="R487" t="str">
        <f>HYPERLINK("http://dx.doi.org/10.1109/ACCESS.2021.3071263","http://dx.doi.org/10.1109/ACCESS.2021.3071263")</f>
        <v>http://dx.doi.org/10.1109/ACCESS.2021.3071263</v>
      </c>
      <c r="S487" t="s">
        <v>7554</v>
      </c>
      <c r="AB487" s="1"/>
      <c r="AE487" t="s">
        <v>7618</v>
      </c>
      <c r="AF487" t="s">
        <v>5981</v>
      </c>
      <c r="AG487" t="s">
        <v>5988</v>
      </c>
      <c r="AK487" t="s">
        <v>7685</v>
      </c>
      <c r="AM487" s="17" t="s">
        <v>7687</v>
      </c>
      <c r="AN487" s="17">
        <f>IEEE45637[[#This Row],[End Page]]-IEEE45637[[#This Row],[Start Page]]</f>
        <v>22</v>
      </c>
      <c r="AP487" s="17"/>
    </row>
    <row r="488" spans="1:42" x14ac:dyDescent="0.3">
      <c r="A488" s="3">
        <v>871</v>
      </c>
      <c r="B488" s="3" t="s">
        <v>5992</v>
      </c>
      <c r="C488" t="s">
        <v>6084</v>
      </c>
      <c r="D488" t="s">
        <v>6336</v>
      </c>
      <c r="E488" t="s">
        <v>6585</v>
      </c>
      <c r="F488" t="s">
        <v>6816</v>
      </c>
      <c r="G488" s="1"/>
      <c r="H488">
        <v>2021</v>
      </c>
      <c r="K488">
        <v>364</v>
      </c>
      <c r="L488">
        <v>379</v>
      </c>
      <c r="M488" t="s">
        <v>7035</v>
      </c>
      <c r="N488" t="s">
        <v>7282</v>
      </c>
      <c r="O488" t="s">
        <v>2830</v>
      </c>
      <c r="P488" t="s">
        <v>7148</v>
      </c>
      <c r="R488" t="str">
        <f>HYPERLINK("http://dx.doi.org/10.15507/2658-4123.031.202103.364-379","http://dx.doi.org/10.15507/2658-4123.031.202103.364-379")</f>
        <v>http://dx.doi.org/10.15507/2658-4123.031.202103.364-379</v>
      </c>
      <c r="S488" t="s">
        <v>7560</v>
      </c>
      <c r="AB488" s="1"/>
      <c r="AE488" t="s">
        <v>7657</v>
      </c>
      <c r="AF488" t="s">
        <v>5981</v>
      </c>
      <c r="AG488" t="s">
        <v>5990</v>
      </c>
      <c r="AK488" s="17" t="s">
        <v>7686</v>
      </c>
      <c r="AM488" t="s">
        <v>7688</v>
      </c>
      <c r="AN488">
        <f>IEEE45637[[#This Row],[End Page]]-IEEE45637[[#This Row],[Start Page]]</f>
        <v>15</v>
      </c>
      <c r="AP488" s="17"/>
    </row>
    <row r="489" spans="1:42" x14ac:dyDescent="0.3">
      <c r="A489" s="4">
        <v>874</v>
      </c>
      <c r="B489" s="6" t="s">
        <v>5992</v>
      </c>
      <c r="C489" t="s">
        <v>6085</v>
      </c>
      <c r="D489" t="s">
        <v>6339</v>
      </c>
      <c r="E489" t="s">
        <v>6587</v>
      </c>
      <c r="F489" t="s">
        <v>6791</v>
      </c>
      <c r="G489" s="1"/>
      <c r="H489">
        <v>2017</v>
      </c>
      <c r="K489">
        <v>893</v>
      </c>
      <c r="L489">
        <v>913</v>
      </c>
      <c r="M489" t="s">
        <v>7038</v>
      </c>
      <c r="N489" t="s">
        <v>7268</v>
      </c>
      <c r="O489" t="s">
        <v>2830</v>
      </c>
      <c r="P489" t="s">
        <v>7149</v>
      </c>
      <c r="R489" t="str">
        <f>HYPERLINK("http://dx.doi.org/10.1109/TR.2017.2693821","http://dx.doi.org/10.1109/TR.2017.2693821")</f>
        <v>http://dx.doi.org/10.1109/TR.2017.2693821</v>
      </c>
      <c r="S489" t="s">
        <v>7563</v>
      </c>
      <c r="AB489" s="1"/>
      <c r="AE489" t="s">
        <v>7618</v>
      </c>
      <c r="AF489" t="s">
        <v>5981</v>
      </c>
      <c r="AG489" t="s">
        <v>5988</v>
      </c>
      <c r="AH489" t="s">
        <v>7686</v>
      </c>
      <c r="AK489" t="s">
        <v>7685</v>
      </c>
      <c r="AM489" t="s">
        <v>7688</v>
      </c>
      <c r="AN489">
        <f>IEEE45637[[#This Row],[End Page]]-IEEE45637[[#This Row],[Start Page]]</f>
        <v>20</v>
      </c>
      <c r="AP489" s="17"/>
    </row>
    <row r="490" spans="1:42" x14ac:dyDescent="0.3">
      <c r="A490" s="3">
        <v>877</v>
      </c>
      <c r="B490" s="3" t="s">
        <v>5992</v>
      </c>
      <c r="C490" t="s">
        <v>6086</v>
      </c>
      <c r="D490" t="s">
        <v>6342</v>
      </c>
      <c r="E490" t="s">
        <v>6589</v>
      </c>
      <c r="F490" t="s">
        <v>6821</v>
      </c>
      <c r="G490" s="1"/>
      <c r="H490" t="s">
        <v>2830</v>
      </c>
      <c r="K490" t="s">
        <v>2830</v>
      </c>
      <c r="L490" t="s">
        <v>2830</v>
      </c>
      <c r="M490" t="s">
        <v>7040</v>
      </c>
      <c r="N490" t="s">
        <v>7284</v>
      </c>
      <c r="O490" t="s">
        <v>2830</v>
      </c>
      <c r="P490" t="s">
        <v>7150</v>
      </c>
      <c r="R490" t="str">
        <f>HYPERLINK("http://dx.doi.org/10.1002/dac.5296","http://dx.doi.org/10.1002/dac.5296")</f>
        <v>http://dx.doi.org/10.1002/dac.5296</v>
      </c>
      <c r="S490" t="s">
        <v>7564</v>
      </c>
      <c r="AB490" s="1"/>
      <c r="AE490" t="s">
        <v>7626</v>
      </c>
      <c r="AF490" t="s">
        <v>7608</v>
      </c>
      <c r="AG490" t="s">
        <v>5988</v>
      </c>
      <c r="AK490" t="s">
        <v>7685</v>
      </c>
      <c r="AM490" s="17" t="s">
        <v>7687</v>
      </c>
      <c r="AN490" s="17" t="e">
        <f>IEEE45637[[#This Row],[End Page]]-IEEE45637[[#This Row],[Start Page]]</f>
        <v>#VALUE!</v>
      </c>
      <c r="AP490" s="17"/>
    </row>
    <row r="491" spans="1:42" x14ac:dyDescent="0.3">
      <c r="A491" s="4">
        <v>878</v>
      </c>
      <c r="B491" s="6" t="s">
        <v>5992</v>
      </c>
      <c r="C491" t="s">
        <v>6087</v>
      </c>
      <c r="D491" t="s">
        <v>6343</v>
      </c>
      <c r="E491" t="s">
        <v>2830</v>
      </c>
      <c r="F491" t="s">
        <v>6822</v>
      </c>
      <c r="G491" s="1"/>
      <c r="H491">
        <v>2018</v>
      </c>
      <c r="K491" t="s">
        <v>2830</v>
      </c>
      <c r="L491" t="s">
        <v>2830</v>
      </c>
      <c r="M491" t="s">
        <v>7041</v>
      </c>
      <c r="N491" t="s">
        <v>7285</v>
      </c>
      <c r="O491" t="s">
        <v>7377</v>
      </c>
      <c r="P491" t="s">
        <v>7151</v>
      </c>
      <c r="R491" t="str">
        <f>HYPERLINK("http://dx.doi.org/10.1063/1.5039117","http://dx.doi.org/10.1063/1.5039117")</f>
        <v>http://dx.doi.org/10.1063/1.5039117</v>
      </c>
      <c r="S491" t="s">
        <v>7565</v>
      </c>
      <c r="AB491" s="1"/>
      <c r="AE491" t="s">
        <v>7651</v>
      </c>
      <c r="AF491" t="s">
        <v>7607</v>
      </c>
      <c r="AG491" t="s">
        <v>5988</v>
      </c>
      <c r="AH491" t="s">
        <v>7686</v>
      </c>
      <c r="AK491" t="s">
        <v>7685</v>
      </c>
      <c r="AM491" t="s">
        <v>7688</v>
      </c>
      <c r="AN491" t="e">
        <f>IEEE45637[[#This Row],[End Page]]-IEEE45637[[#This Row],[Start Page]]</f>
        <v>#VALUE!</v>
      </c>
      <c r="AP491" s="17"/>
    </row>
    <row r="492" spans="1:42" x14ac:dyDescent="0.3">
      <c r="A492" s="3">
        <v>879</v>
      </c>
      <c r="B492" s="3" t="s">
        <v>5992</v>
      </c>
      <c r="C492" t="s">
        <v>6088</v>
      </c>
      <c r="D492" t="s">
        <v>6344</v>
      </c>
      <c r="E492" t="s">
        <v>6590</v>
      </c>
      <c r="F492" t="s">
        <v>6823</v>
      </c>
      <c r="G492" s="1"/>
      <c r="H492">
        <v>2022</v>
      </c>
      <c r="K492" t="s">
        <v>2830</v>
      </c>
      <c r="L492" t="s">
        <v>2830</v>
      </c>
      <c r="M492" t="s">
        <v>7042</v>
      </c>
      <c r="N492" t="s">
        <v>7286</v>
      </c>
      <c r="O492" t="s">
        <v>2830</v>
      </c>
      <c r="P492" t="s">
        <v>7152</v>
      </c>
      <c r="R492" t="str">
        <f>HYPERLINK("http://dx.doi.org/10.1016/j.addma.2022.103007","http://dx.doi.org/10.1016/j.addma.2022.103007")</f>
        <v>http://dx.doi.org/10.1016/j.addma.2022.103007</v>
      </c>
      <c r="S492" t="s">
        <v>7566</v>
      </c>
      <c r="AB492" s="1"/>
      <c r="AE492" t="s">
        <v>7614</v>
      </c>
      <c r="AF492" t="s">
        <v>5981</v>
      </c>
      <c r="AG492" t="s">
        <v>5988</v>
      </c>
      <c r="AH492" t="s">
        <v>7686</v>
      </c>
      <c r="AK492" t="s">
        <v>7685</v>
      </c>
      <c r="AM492" t="s">
        <v>7688</v>
      </c>
      <c r="AN492" t="e">
        <f>IEEE45637[[#This Row],[End Page]]-IEEE45637[[#This Row],[Start Page]]</f>
        <v>#VALUE!</v>
      </c>
      <c r="AP492" s="17"/>
    </row>
    <row r="493" spans="1:42" x14ac:dyDescent="0.3">
      <c r="A493" s="4">
        <v>880</v>
      </c>
      <c r="B493" s="6" t="s">
        <v>5992</v>
      </c>
      <c r="C493" t="s">
        <v>6089</v>
      </c>
      <c r="D493" t="s">
        <v>6345</v>
      </c>
      <c r="E493" t="s">
        <v>6591</v>
      </c>
      <c r="F493" t="s">
        <v>6824</v>
      </c>
      <c r="G493" s="1"/>
      <c r="H493">
        <v>2022</v>
      </c>
      <c r="K493">
        <v>181</v>
      </c>
      <c r="L493">
        <v>204</v>
      </c>
      <c r="M493" t="s">
        <v>7043</v>
      </c>
      <c r="N493" t="s">
        <v>7287</v>
      </c>
      <c r="O493" t="s">
        <v>2830</v>
      </c>
      <c r="P493" t="s">
        <v>7153</v>
      </c>
      <c r="R493" t="str">
        <f>HYPERLINK("http://dx.doi.org/10.1080/17452759.2022.2028380","http://dx.doi.org/10.1080/17452759.2022.2028380")</f>
        <v>http://dx.doi.org/10.1080/17452759.2022.2028380</v>
      </c>
      <c r="S493" t="s">
        <v>7567</v>
      </c>
      <c r="AB493" s="1"/>
      <c r="AE493" t="s">
        <v>7658</v>
      </c>
      <c r="AF493" t="s">
        <v>5981</v>
      </c>
      <c r="AG493" t="s">
        <v>5988</v>
      </c>
      <c r="AH493" t="s">
        <v>7686</v>
      </c>
      <c r="AK493" t="s">
        <v>7685</v>
      </c>
      <c r="AM493" t="s">
        <v>7688</v>
      </c>
      <c r="AN493">
        <f>IEEE45637[[#This Row],[End Page]]-IEEE45637[[#This Row],[Start Page]]</f>
        <v>23</v>
      </c>
      <c r="AP493" s="17"/>
    </row>
    <row r="494" spans="1:42" x14ac:dyDescent="0.3">
      <c r="A494" s="3">
        <v>881</v>
      </c>
      <c r="B494" s="3" t="s">
        <v>5992</v>
      </c>
      <c r="C494" t="s">
        <v>6090</v>
      </c>
      <c r="D494" t="s">
        <v>6346</v>
      </c>
      <c r="E494" t="s">
        <v>6592</v>
      </c>
      <c r="F494" t="s">
        <v>6825</v>
      </c>
      <c r="G494" s="1"/>
      <c r="H494" t="s">
        <v>2830</v>
      </c>
      <c r="K494" t="s">
        <v>2830</v>
      </c>
      <c r="L494" t="s">
        <v>2830</v>
      </c>
      <c r="M494" t="s">
        <v>7044</v>
      </c>
      <c r="N494" t="s">
        <v>7288</v>
      </c>
      <c r="O494" t="s">
        <v>2830</v>
      </c>
      <c r="P494" t="s">
        <v>7154</v>
      </c>
      <c r="R494" t="str">
        <f>HYPERLINK("http://dx.doi.org/10.1002/cjce.24701","http://dx.doi.org/10.1002/cjce.24701")</f>
        <v>http://dx.doi.org/10.1002/cjce.24701</v>
      </c>
      <c r="S494" t="s">
        <v>7568</v>
      </c>
      <c r="AB494" s="1"/>
      <c r="AE494" t="s">
        <v>7626</v>
      </c>
      <c r="AF494" t="s">
        <v>7608</v>
      </c>
      <c r="AG494" t="s">
        <v>5988</v>
      </c>
      <c r="AH494" t="s">
        <v>7686</v>
      </c>
      <c r="AK494" t="s">
        <v>7685</v>
      </c>
      <c r="AM494" t="s">
        <v>7688</v>
      </c>
      <c r="AN494" t="e">
        <f>IEEE45637[[#This Row],[End Page]]-IEEE45637[[#This Row],[Start Page]]</f>
        <v>#VALUE!</v>
      </c>
      <c r="AP494" s="17"/>
    </row>
    <row r="495" spans="1:42" x14ac:dyDescent="0.3">
      <c r="A495" s="4">
        <v>882</v>
      </c>
      <c r="B495" s="6" t="s">
        <v>5992</v>
      </c>
      <c r="C495" t="s">
        <v>6091</v>
      </c>
      <c r="D495" t="s">
        <v>6347</v>
      </c>
      <c r="E495" t="s">
        <v>6593</v>
      </c>
      <c r="F495" t="s">
        <v>6826</v>
      </c>
      <c r="G495" s="1"/>
      <c r="H495">
        <v>2021</v>
      </c>
      <c r="K495">
        <v>7480</v>
      </c>
      <c r="L495">
        <v>7488</v>
      </c>
      <c r="M495" t="s">
        <v>7045</v>
      </c>
      <c r="N495" t="s">
        <v>7289</v>
      </c>
      <c r="O495" t="s">
        <v>2830</v>
      </c>
      <c r="P495" t="s">
        <v>7155</v>
      </c>
      <c r="R495" t="str">
        <f>HYPERLINK("http://dx.doi.org/10.3168/jds.2020-19808","http://dx.doi.org/10.3168/jds.2020-19808")</f>
        <v>http://dx.doi.org/10.3168/jds.2020-19808</v>
      </c>
      <c r="S495" t="s">
        <v>7569</v>
      </c>
      <c r="AB495" s="1"/>
      <c r="AE495" t="s">
        <v>7613</v>
      </c>
      <c r="AF495" t="s">
        <v>5981</v>
      </c>
      <c r="AG495" t="s">
        <v>5988</v>
      </c>
      <c r="AH495" t="s">
        <v>7686</v>
      </c>
      <c r="AK495" t="s">
        <v>7685</v>
      </c>
      <c r="AM495" t="s">
        <v>7688</v>
      </c>
      <c r="AN495">
        <f>IEEE45637[[#This Row],[End Page]]-IEEE45637[[#This Row],[Start Page]]</f>
        <v>8</v>
      </c>
      <c r="AP495" s="17"/>
    </row>
    <row r="496" spans="1:42" x14ac:dyDescent="0.3">
      <c r="A496" s="3">
        <v>883</v>
      </c>
      <c r="B496" s="3" t="s">
        <v>5992</v>
      </c>
      <c r="C496" t="s">
        <v>6092</v>
      </c>
      <c r="D496" t="s">
        <v>6348</v>
      </c>
      <c r="E496" t="s">
        <v>6594</v>
      </c>
      <c r="F496" t="s">
        <v>6827</v>
      </c>
      <c r="G496" s="1"/>
      <c r="H496">
        <v>2022</v>
      </c>
      <c r="K496" t="s">
        <v>2830</v>
      </c>
      <c r="L496" t="s">
        <v>2830</v>
      </c>
      <c r="M496" t="s">
        <v>7046</v>
      </c>
      <c r="N496" t="s">
        <v>7290</v>
      </c>
      <c r="O496" t="s">
        <v>2830</v>
      </c>
      <c r="P496" t="s">
        <v>7156</v>
      </c>
      <c r="R496" t="str">
        <f>HYPERLINK("http://dx.doi.org/10.1016/j.measurement.2022.110939","http://dx.doi.org/10.1016/j.measurement.2022.110939")</f>
        <v>http://dx.doi.org/10.1016/j.measurement.2022.110939</v>
      </c>
      <c r="S496" t="s">
        <v>7570</v>
      </c>
      <c r="AB496" s="1"/>
      <c r="AE496" t="s">
        <v>7625</v>
      </c>
      <c r="AF496" t="s">
        <v>5985</v>
      </c>
      <c r="AG496" t="s">
        <v>5988</v>
      </c>
      <c r="AK496" t="s">
        <v>7685</v>
      </c>
      <c r="AM496" s="17" t="s">
        <v>7687</v>
      </c>
      <c r="AN496" s="17" t="e">
        <f>IEEE45637[[#This Row],[End Page]]-IEEE45637[[#This Row],[Start Page]]</f>
        <v>#VALUE!</v>
      </c>
      <c r="AP496" s="17"/>
    </row>
    <row r="497" spans="1:42" x14ac:dyDescent="0.3">
      <c r="A497" s="3">
        <v>887</v>
      </c>
      <c r="B497" s="14" t="s">
        <v>5992</v>
      </c>
      <c r="C497" t="s">
        <v>6093</v>
      </c>
      <c r="D497" t="s">
        <v>6352</v>
      </c>
      <c r="E497" t="s">
        <v>6598</v>
      </c>
      <c r="F497" t="s">
        <v>6830</v>
      </c>
      <c r="G497" s="1"/>
      <c r="H497">
        <v>2013</v>
      </c>
      <c r="K497">
        <v>413</v>
      </c>
      <c r="L497">
        <v>424</v>
      </c>
      <c r="M497" t="s">
        <v>7049</v>
      </c>
      <c r="N497" t="s">
        <v>7293</v>
      </c>
      <c r="O497" t="s">
        <v>2830</v>
      </c>
      <c r="P497" t="s">
        <v>7157</v>
      </c>
      <c r="R497" t="str">
        <f>HYPERLINK("http://dx.doi.org/10.1007/s10126-013-9493-4","http://dx.doi.org/10.1007/s10126-013-9493-4")</f>
        <v>http://dx.doi.org/10.1007/s10126-013-9493-4</v>
      </c>
      <c r="S497" t="s">
        <v>7574</v>
      </c>
      <c r="AB497" s="1"/>
      <c r="AE497" t="s">
        <v>7611</v>
      </c>
      <c r="AF497" t="s">
        <v>5981</v>
      </c>
      <c r="AG497" t="s">
        <v>5988</v>
      </c>
      <c r="AH497" t="s">
        <v>7686</v>
      </c>
      <c r="AK497" t="s">
        <v>7685</v>
      </c>
      <c r="AM497" t="s">
        <v>7688</v>
      </c>
      <c r="AN497">
        <f>IEEE45637[[#This Row],[End Page]]-IEEE45637[[#This Row],[Start Page]]</f>
        <v>11</v>
      </c>
      <c r="AP497" s="17"/>
    </row>
    <row r="498" spans="1:42" x14ac:dyDescent="0.3">
      <c r="A498" s="3">
        <v>889</v>
      </c>
      <c r="B498" s="3" t="s">
        <v>5992</v>
      </c>
      <c r="C498" t="s">
        <v>6094</v>
      </c>
      <c r="D498" t="s">
        <v>6354</v>
      </c>
      <c r="E498" t="s">
        <v>2830</v>
      </c>
      <c r="F498" t="s">
        <v>6832</v>
      </c>
      <c r="G498" s="1"/>
      <c r="H498">
        <v>2016</v>
      </c>
      <c r="K498">
        <v>309</v>
      </c>
      <c r="L498">
        <v>319</v>
      </c>
      <c r="M498" t="s">
        <v>4508</v>
      </c>
      <c r="N498" t="s">
        <v>7294</v>
      </c>
      <c r="O498" t="s">
        <v>2830</v>
      </c>
      <c r="P498" t="s">
        <v>7158</v>
      </c>
      <c r="R498" t="str">
        <f>HYPERLINK("http://dx.doi.org/10.32964/TJ15.5.309","http://dx.doi.org/10.32964/TJ15.5.309")</f>
        <v>http://dx.doi.org/10.32964/TJ15.5.309</v>
      </c>
      <c r="S498" t="s">
        <v>2830</v>
      </c>
      <c r="AB498" s="1"/>
      <c r="AE498" t="s">
        <v>7660</v>
      </c>
      <c r="AF498" t="s">
        <v>5981</v>
      </c>
      <c r="AG498" t="s">
        <v>5988</v>
      </c>
      <c r="AH498" s="20" t="s">
        <v>7687</v>
      </c>
      <c r="AI498" s="20" t="s">
        <v>7687</v>
      </c>
      <c r="AK498" t="s">
        <v>7685</v>
      </c>
      <c r="AM498" t="s">
        <v>7688</v>
      </c>
      <c r="AN498">
        <f>IEEE45637[[#This Row],[End Page]]-IEEE45637[[#This Row],[Start Page]]</f>
        <v>10</v>
      </c>
      <c r="AP498" s="20"/>
    </row>
    <row r="499" spans="1:42" x14ac:dyDescent="0.3">
      <c r="A499" s="4">
        <v>890</v>
      </c>
      <c r="B499" s="6" t="s">
        <v>5992</v>
      </c>
      <c r="C499" t="s">
        <v>6095</v>
      </c>
      <c r="D499" t="s">
        <v>6355</v>
      </c>
      <c r="E499" t="s">
        <v>6600</v>
      </c>
      <c r="F499" t="s">
        <v>6833</v>
      </c>
      <c r="G499" s="1"/>
      <c r="H499">
        <v>2014</v>
      </c>
      <c r="K499" t="s">
        <v>2830</v>
      </c>
      <c r="L499" t="s">
        <v>2830</v>
      </c>
      <c r="M499" t="s">
        <v>7051</v>
      </c>
      <c r="N499" t="s">
        <v>7295</v>
      </c>
      <c r="O499" t="s">
        <v>2830</v>
      </c>
      <c r="P499" t="s">
        <v>7159</v>
      </c>
      <c r="R499" t="str">
        <f>HYPERLINK("http://dx.doi.org/10.1186/1475-2859-13-85","http://dx.doi.org/10.1186/1475-2859-13-85")</f>
        <v>http://dx.doi.org/10.1186/1475-2859-13-85</v>
      </c>
      <c r="S499" t="s">
        <v>2830</v>
      </c>
      <c r="AB499" s="1"/>
      <c r="AE499" t="s">
        <v>7661</v>
      </c>
      <c r="AF499" t="s">
        <v>5981</v>
      </c>
      <c r="AG499" t="s">
        <v>5988</v>
      </c>
      <c r="AH499" t="s">
        <v>7686</v>
      </c>
      <c r="AK499" t="s">
        <v>7685</v>
      </c>
      <c r="AM499" t="s">
        <v>7688</v>
      </c>
      <c r="AN499" t="e">
        <f>IEEE45637[[#This Row],[End Page]]-IEEE45637[[#This Row],[Start Page]]</f>
        <v>#VALUE!</v>
      </c>
      <c r="AP499" s="17"/>
    </row>
    <row r="500" spans="1:42" x14ac:dyDescent="0.3">
      <c r="A500" s="3">
        <v>893</v>
      </c>
      <c r="B500" s="3" t="s">
        <v>5992</v>
      </c>
      <c r="C500" t="s">
        <v>6098</v>
      </c>
      <c r="D500" t="s">
        <v>6358</v>
      </c>
      <c r="E500" t="s">
        <v>6602</v>
      </c>
      <c r="F500" t="s">
        <v>6836</v>
      </c>
      <c r="G500" s="1"/>
      <c r="H500">
        <v>2015</v>
      </c>
      <c r="K500">
        <v>292</v>
      </c>
      <c r="L500">
        <v>304</v>
      </c>
      <c r="M500" t="s">
        <v>7053</v>
      </c>
      <c r="N500" t="s">
        <v>7298</v>
      </c>
      <c r="O500" t="s">
        <v>2830</v>
      </c>
      <c r="P500" t="s">
        <v>7160</v>
      </c>
      <c r="R500" t="str">
        <f>HYPERLINK("http://dx.doi.org/10.1007/s13361-014-1058-x","http://dx.doi.org/10.1007/s13361-014-1058-x")</f>
        <v>http://dx.doi.org/10.1007/s13361-014-1058-x</v>
      </c>
      <c r="S500" t="s">
        <v>7575</v>
      </c>
      <c r="AB500" s="1"/>
      <c r="AE500" t="s">
        <v>7663</v>
      </c>
      <c r="AF500" t="s">
        <v>5981</v>
      </c>
      <c r="AG500" t="s">
        <v>5988</v>
      </c>
      <c r="AH500" t="s">
        <v>7686</v>
      </c>
      <c r="AK500" t="s">
        <v>7685</v>
      </c>
      <c r="AM500" t="s">
        <v>7688</v>
      </c>
      <c r="AN500">
        <f>IEEE45637[[#This Row],[End Page]]-IEEE45637[[#This Row],[Start Page]]</f>
        <v>12</v>
      </c>
      <c r="AP500" s="17"/>
    </row>
    <row r="501" spans="1:42" x14ac:dyDescent="0.3">
      <c r="A501" s="3">
        <v>897</v>
      </c>
      <c r="B501" s="14" t="s">
        <v>5992</v>
      </c>
      <c r="C501" t="s">
        <v>6100</v>
      </c>
      <c r="D501" t="s">
        <v>6362</v>
      </c>
      <c r="E501" t="s">
        <v>6605</v>
      </c>
      <c r="F501" t="s">
        <v>6840</v>
      </c>
      <c r="G501" s="1"/>
      <c r="H501">
        <v>2020</v>
      </c>
      <c r="K501">
        <v>1204</v>
      </c>
      <c r="L501">
        <v>1211</v>
      </c>
      <c r="M501" t="s">
        <v>7057</v>
      </c>
      <c r="N501" t="s">
        <v>7301</v>
      </c>
      <c r="O501" t="s">
        <v>2830</v>
      </c>
      <c r="P501" t="s">
        <v>7161</v>
      </c>
      <c r="R501" t="str">
        <f>HYPERLINK("http://dx.doi.org/10.1021/acschembio.9b00907","http://dx.doi.org/10.1021/acschembio.9b00907")</f>
        <v>http://dx.doi.org/10.1021/acschembio.9b00907</v>
      </c>
      <c r="S501" t="s">
        <v>2830</v>
      </c>
      <c r="AB501" s="1"/>
      <c r="AE501" t="s">
        <v>7663</v>
      </c>
      <c r="AF501" t="s">
        <v>5981</v>
      </c>
      <c r="AG501" t="s">
        <v>5988</v>
      </c>
      <c r="AH501" t="s">
        <v>7686</v>
      </c>
      <c r="AK501" t="s">
        <v>7685</v>
      </c>
      <c r="AM501" t="s">
        <v>7688</v>
      </c>
      <c r="AN501">
        <f>IEEE45637[[#This Row],[End Page]]-IEEE45637[[#This Row],[Start Page]]</f>
        <v>7</v>
      </c>
      <c r="AP501" s="17"/>
    </row>
    <row r="502" spans="1:42" x14ac:dyDescent="0.3">
      <c r="A502" s="4">
        <v>906</v>
      </c>
      <c r="B502" s="5" t="s">
        <v>5992</v>
      </c>
      <c r="C502" t="s">
        <v>6106</v>
      </c>
      <c r="D502" t="s">
        <v>6371</v>
      </c>
      <c r="E502" t="s">
        <v>6611</v>
      </c>
      <c r="F502" t="s">
        <v>6849</v>
      </c>
      <c r="G502" s="1"/>
      <c r="H502">
        <v>2017</v>
      </c>
      <c r="K502">
        <v>77</v>
      </c>
      <c r="L502">
        <v>84</v>
      </c>
      <c r="M502" t="s">
        <v>7063</v>
      </c>
      <c r="N502" t="s">
        <v>7304</v>
      </c>
      <c r="O502" t="s">
        <v>2830</v>
      </c>
      <c r="P502" t="s">
        <v>7163</v>
      </c>
      <c r="R502" t="str">
        <f>HYPERLINK("http://dx.doi.org/10.1016/j.colsurfb.2017.02.011","http://dx.doi.org/10.1016/j.colsurfb.2017.02.011")</f>
        <v>http://dx.doi.org/10.1016/j.colsurfb.2017.02.011</v>
      </c>
      <c r="S502" t="s">
        <v>7583</v>
      </c>
      <c r="AB502" s="1"/>
      <c r="AE502" t="s">
        <v>7619</v>
      </c>
      <c r="AF502" t="s">
        <v>5981</v>
      </c>
      <c r="AG502" t="s">
        <v>5988</v>
      </c>
      <c r="AH502" t="s">
        <v>7686</v>
      </c>
      <c r="AK502" t="s">
        <v>7685</v>
      </c>
      <c r="AM502" t="s">
        <v>7688</v>
      </c>
      <c r="AN502">
        <f>IEEE45637[[#This Row],[End Page]]-IEEE45637[[#This Row],[Start Page]]</f>
        <v>7</v>
      </c>
      <c r="AP502" s="17"/>
    </row>
    <row r="503" spans="1:42" x14ac:dyDescent="0.3">
      <c r="A503" s="3">
        <v>907</v>
      </c>
      <c r="B503" s="14" t="s">
        <v>5992</v>
      </c>
      <c r="C503" t="s">
        <v>6107</v>
      </c>
      <c r="D503" t="s">
        <v>6372</v>
      </c>
      <c r="E503" t="s">
        <v>6612</v>
      </c>
      <c r="F503" t="s">
        <v>6850</v>
      </c>
      <c r="G503" s="1"/>
      <c r="H503">
        <v>2014</v>
      </c>
      <c r="K503">
        <v>589</v>
      </c>
      <c r="L503">
        <v>603</v>
      </c>
      <c r="M503" t="s">
        <v>7064</v>
      </c>
      <c r="N503" t="s">
        <v>7305</v>
      </c>
      <c r="O503" t="s">
        <v>2830</v>
      </c>
      <c r="P503" t="s">
        <v>7164</v>
      </c>
      <c r="R503" t="str">
        <f>HYPERLINK("http://dx.doi.org/10.1016/j.jmsy.2014.05.007","http://dx.doi.org/10.1016/j.jmsy.2014.05.007")</f>
        <v>http://dx.doi.org/10.1016/j.jmsy.2014.05.007</v>
      </c>
      <c r="S503" t="s">
        <v>7584</v>
      </c>
      <c r="AB503" s="1"/>
      <c r="AE503" t="s">
        <v>7625</v>
      </c>
      <c r="AF503" t="s">
        <v>5981</v>
      </c>
      <c r="AG503" t="s">
        <v>5988</v>
      </c>
      <c r="AK503" t="s">
        <v>7685</v>
      </c>
      <c r="AM503" s="17" t="s">
        <v>7687</v>
      </c>
      <c r="AN503">
        <f>IEEE45637[[#This Row],[End Page]]-IEEE45637[[#This Row],[Start Page]]</f>
        <v>14</v>
      </c>
      <c r="AP503" s="17"/>
    </row>
    <row r="504" spans="1:42" x14ac:dyDescent="0.3">
      <c r="A504" s="3">
        <v>911</v>
      </c>
      <c r="B504" s="3" t="s">
        <v>5992</v>
      </c>
      <c r="C504" t="s">
        <v>6108</v>
      </c>
      <c r="D504" t="s">
        <v>6376</v>
      </c>
      <c r="E504" t="s">
        <v>6614</v>
      </c>
      <c r="F504" t="s">
        <v>6853</v>
      </c>
      <c r="G504" s="1"/>
      <c r="H504">
        <v>2016</v>
      </c>
      <c r="K504">
        <v>38</v>
      </c>
      <c r="L504">
        <v>48</v>
      </c>
      <c r="M504" t="s">
        <v>7068</v>
      </c>
      <c r="N504" t="s">
        <v>7307</v>
      </c>
      <c r="O504" t="s">
        <v>2830</v>
      </c>
      <c r="P504" t="s">
        <v>7165</v>
      </c>
      <c r="R504" t="str">
        <f>HYPERLINK("http://dx.doi.org/10.1016/j.jembe.2015.11.009","http://dx.doi.org/10.1016/j.jembe.2015.11.009")</f>
        <v>http://dx.doi.org/10.1016/j.jembe.2015.11.009</v>
      </c>
      <c r="S504" t="s">
        <v>7587</v>
      </c>
      <c r="AB504" s="1"/>
      <c r="AE504" t="s">
        <v>7614</v>
      </c>
      <c r="AF504" t="s">
        <v>5981</v>
      </c>
      <c r="AG504" t="s">
        <v>5988</v>
      </c>
      <c r="AH504" t="s">
        <v>7686</v>
      </c>
      <c r="AK504" t="s">
        <v>7685</v>
      </c>
      <c r="AM504" t="s">
        <v>7688</v>
      </c>
      <c r="AN504">
        <f>IEEE45637[[#This Row],[End Page]]-IEEE45637[[#This Row],[Start Page]]</f>
        <v>10</v>
      </c>
      <c r="AP504" s="17"/>
    </row>
    <row r="505" spans="1:42" x14ac:dyDescent="0.3">
      <c r="A505" s="3">
        <v>919</v>
      </c>
      <c r="B505" s="14" t="s">
        <v>5992</v>
      </c>
      <c r="C505" t="s">
        <v>6114</v>
      </c>
      <c r="D505" t="s">
        <v>6384</v>
      </c>
      <c r="E505" t="s">
        <v>6620</v>
      </c>
      <c r="F505" t="s">
        <v>6861</v>
      </c>
      <c r="G505" s="1"/>
      <c r="H505">
        <v>2013</v>
      </c>
      <c r="K505">
        <v>1131</v>
      </c>
      <c r="L505">
        <v>1140</v>
      </c>
      <c r="M505" t="s">
        <v>7075</v>
      </c>
      <c r="N505" t="s">
        <v>7309</v>
      </c>
      <c r="O505" t="s">
        <v>2830</v>
      </c>
      <c r="P505" t="s">
        <v>7166</v>
      </c>
      <c r="R505" t="str">
        <f>HYPERLINK("http://dx.doi.org/10.1644/13-MAMM-A-001.1","http://dx.doi.org/10.1644/13-MAMM-A-001.1")</f>
        <v>http://dx.doi.org/10.1644/13-MAMM-A-001.1</v>
      </c>
      <c r="S505" t="s">
        <v>7590</v>
      </c>
      <c r="AB505" s="1"/>
      <c r="AE505" t="s">
        <v>7667</v>
      </c>
      <c r="AF505" t="s">
        <v>5981</v>
      </c>
      <c r="AG505" t="s">
        <v>5988</v>
      </c>
      <c r="AH505" t="s">
        <v>7686</v>
      </c>
      <c r="AK505" t="s">
        <v>7685</v>
      </c>
      <c r="AM505" t="s">
        <v>7688</v>
      </c>
      <c r="AN505">
        <f>IEEE45637[[#This Row],[End Page]]-IEEE45637[[#This Row],[Start Page]]</f>
        <v>9</v>
      </c>
      <c r="AP505" s="17"/>
    </row>
    <row r="506" spans="1:42" x14ac:dyDescent="0.3">
      <c r="A506" s="4">
        <v>920</v>
      </c>
      <c r="B506" s="5" t="s">
        <v>5992</v>
      </c>
      <c r="C506" t="s">
        <v>6115</v>
      </c>
      <c r="D506" t="s">
        <v>6385</v>
      </c>
      <c r="E506" t="s">
        <v>6621</v>
      </c>
      <c r="F506" t="s">
        <v>6862</v>
      </c>
      <c r="G506" s="1"/>
      <c r="H506">
        <v>2022</v>
      </c>
      <c r="K506" t="s">
        <v>2830</v>
      </c>
      <c r="L506" t="s">
        <v>2830</v>
      </c>
      <c r="M506" t="s">
        <v>7076</v>
      </c>
      <c r="N506" t="s">
        <v>7310</v>
      </c>
      <c r="O506" t="s">
        <v>2830</v>
      </c>
      <c r="P506" t="s">
        <v>7167</v>
      </c>
      <c r="R506" t="str">
        <f>HYPERLINK("http://dx.doi.org/10.34133/2022/9761095","http://dx.doi.org/10.34133/2022/9761095")</f>
        <v>http://dx.doi.org/10.34133/2022/9761095</v>
      </c>
      <c r="S506" t="s">
        <v>2830</v>
      </c>
      <c r="AB506" s="1"/>
      <c r="AE506" t="s">
        <v>7668</v>
      </c>
      <c r="AF506" t="s">
        <v>5981</v>
      </c>
      <c r="AG506" t="s">
        <v>5988</v>
      </c>
      <c r="AH506" t="s">
        <v>7686</v>
      </c>
      <c r="AK506" t="s">
        <v>7685</v>
      </c>
      <c r="AM506" t="s">
        <v>7688</v>
      </c>
      <c r="AN506" t="e">
        <f>IEEE45637[[#This Row],[End Page]]-IEEE45637[[#This Row],[Start Page]]</f>
        <v>#VALUE!</v>
      </c>
      <c r="AP506" s="17"/>
    </row>
    <row r="507" spans="1:42" x14ac:dyDescent="0.3">
      <c r="A507" s="3">
        <v>921</v>
      </c>
      <c r="B507" s="14" t="s">
        <v>5992</v>
      </c>
      <c r="C507" t="s">
        <v>6116</v>
      </c>
      <c r="D507" t="s">
        <v>6386</v>
      </c>
      <c r="E507" t="s">
        <v>6622</v>
      </c>
      <c r="F507" t="s">
        <v>6863</v>
      </c>
      <c r="G507" s="1"/>
      <c r="H507">
        <v>2022</v>
      </c>
      <c r="K507" t="s">
        <v>2830</v>
      </c>
      <c r="L507" t="s">
        <v>2830</v>
      </c>
      <c r="M507" t="s">
        <v>7077</v>
      </c>
      <c r="N507" t="s">
        <v>7202</v>
      </c>
      <c r="O507" t="s">
        <v>7387</v>
      </c>
      <c r="P507" t="s">
        <v>7168</v>
      </c>
      <c r="R507" t="str">
        <f>HYPERLINK("http://dx.doi.org/10.1117/12.2605264","http://dx.doi.org/10.1117/12.2605264")</f>
        <v>http://dx.doi.org/10.1117/12.2605264</v>
      </c>
      <c r="S507" t="s">
        <v>7591</v>
      </c>
      <c r="AB507" s="1"/>
      <c r="AE507" t="s">
        <v>7622</v>
      </c>
      <c r="AF507" t="s">
        <v>7607</v>
      </c>
      <c r="AG507" t="s">
        <v>5988</v>
      </c>
      <c r="AH507" t="s">
        <v>7686</v>
      </c>
      <c r="AK507" t="s">
        <v>7685</v>
      </c>
      <c r="AM507" t="s">
        <v>7688</v>
      </c>
      <c r="AN507" t="e">
        <f>IEEE45637[[#This Row],[End Page]]-IEEE45637[[#This Row],[Start Page]]</f>
        <v>#VALUE!</v>
      </c>
      <c r="AP507" s="17"/>
    </row>
    <row r="508" spans="1:42" x14ac:dyDescent="0.3">
      <c r="A508" s="4">
        <v>922</v>
      </c>
      <c r="B508" s="5" t="s">
        <v>5992</v>
      </c>
      <c r="C508" t="s">
        <v>6117</v>
      </c>
      <c r="D508" t="s">
        <v>6387</v>
      </c>
      <c r="E508" t="s">
        <v>6593</v>
      </c>
      <c r="F508" t="s">
        <v>6826</v>
      </c>
      <c r="G508" s="1"/>
      <c r="H508">
        <v>2021</v>
      </c>
      <c r="K508">
        <v>6508</v>
      </c>
      <c r="L508">
        <v>6515</v>
      </c>
      <c r="M508" t="s">
        <v>7078</v>
      </c>
      <c r="N508" t="s">
        <v>7289</v>
      </c>
      <c r="O508" t="s">
        <v>2830</v>
      </c>
      <c r="P508" t="s">
        <v>7169</v>
      </c>
      <c r="R508" t="str">
        <f>HYPERLINK("http://dx.doi.org/10.3168/jds.2020-19837","http://dx.doi.org/10.3168/jds.2020-19837")</f>
        <v>http://dx.doi.org/10.3168/jds.2020-19837</v>
      </c>
      <c r="S508" t="s">
        <v>7592</v>
      </c>
      <c r="AB508" s="1"/>
      <c r="AE508" t="s">
        <v>7613</v>
      </c>
      <c r="AF508" t="s">
        <v>5981</v>
      </c>
      <c r="AG508" t="s">
        <v>5988</v>
      </c>
      <c r="AH508" t="s">
        <v>7686</v>
      </c>
      <c r="AK508" t="s">
        <v>7685</v>
      </c>
      <c r="AM508" t="s">
        <v>7688</v>
      </c>
      <c r="AN508">
        <f>IEEE45637[[#This Row],[End Page]]-IEEE45637[[#This Row],[Start Page]]</f>
        <v>7</v>
      </c>
      <c r="AP508" s="17"/>
    </row>
    <row r="509" spans="1:42" x14ac:dyDescent="0.3">
      <c r="A509" s="3">
        <v>923</v>
      </c>
      <c r="B509" s="14" t="s">
        <v>5992</v>
      </c>
      <c r="C509" t="s">
        <v>6118</v>
      </c>
      <c r="D509" t="s">
        <v>6388</v>
      </c>
      <c r="E509" t="s">
        <v>6623</v>
      </c>
      <c r="F509" t="s">
        <v>6864</v>
      </c>
      <c r="G509" s="1"/>
      <c r="H509">
        <v>2021</v>
      </c>
      <c r="K509">
        <v>617</v>
      </c>
      <c r="L509">
        <v>630</v>
      </c>
      <c r="M509" t="s">
        <v>7079</v>
      </c>
      <c r="N509" t="s">
        <v>7311</v>
      </c>
      <c r="O509" t="s">
        <v>2830</v>
      </c>
      <c r="P509" t="s">
        <v>7170</v>
      </c>
      <c r="R509" t="str">
        <f>HYPERLINK("http://dx.doi.org/10.1002/jwmg.21996","http://dx.doi.org/10.1002/jwmg.21996")</f>
        <v>http://dx.doi.org/10.1002/jwmg.21996</v>
      </c>
      <c r="S509" t="s">
        <v>7593</v>
      </c>
      <c r="AB509" s="1"/>
      <c r="AE509" t="s">
        <v>7626</v>
      </c>
      <c r="AF509" t="s">
        <v>5981</v>
      </c>
      <c r="AG509" t="s">
        <v>5988</v>
      </c>
      <c r="AH509" t="s">
        <v>7686</v>
      </c>
      <c r="AK509" t="s">
        <v>7685</v>
      </c>
      <c r="AM509" t="s">
        <v>7688</v>
      </c>
      <c r="AN509">
        <f>IEEE45637[[#This Row],[End Page]]-IEEE45637[[#This Row],[Start Page]]</f>
        <v>13</v>
      </c>
      <c r="AP509" s="17"/>
    </row>
    <row r="510" spans="1:42" x14ac:dyDescent="0.3">
      <c r="A510" s="4">
        <v>924</v>
      </c>
      <c r="B510" s="5" t="s">
        <v>5992</v>
      </c>
      <c r="C510" t="s">
        <v>6119</v>
      </c>
      <c r="D510" t="s">
        <v>6389</v>
      </c>
      <c r="E510" t="s">
        <v>6419</v>
      </c>
      <c r="F510" t="s">
        <v>6865</v>
      </c>
      <c r="G510" s="1"/>
      <c r="H510">
        <v>2022</v>
      </c>
      <c r="K510">
        <v>121</v>
      </c>
      <c r="L510">
        <v>127</v>
      </c>
      <c r="M510" t="s">
        <v>7080</v>
      </c>
      <c r="N510" t="s">
        <v>7312</v>
      </c>
      <c r="O510" t="s">
        <v>2830</v>
      </c>
      <c r="P510" t="s">
        <v>7171</v>
      </c>
      <c r="R510" t="str">
        <f>HYPERLINK("http://dx.doi.org/10.3103/S1052618822020091","http://dx.doi.org/10.3103/S1052618822020091")</f>
        <v>http://dx.doi.org/10.3103/S1052618822020091</v>
      </c>
      <c r="S510" t="s">
        <v>7594</v>
      </c>
      <c r="AB510" s="1"/>
      <c r="AE510" t="s">
        <v>7669</v>
      </c>
      <c r="AF510" t="s">
        <v>5981</v>
      </c>
      <c r="AG510" t="s">
        <v>5988</v>
      </c>
      <c r="AH510" t="s">
        <v>7686</v>
      </c>
      <c r="AK510" t="s">
        <v>7685</v>
      </c>
      <c r="AM510" t="s">
        <v>7688</v>
      </c>
      <c r="AN510">
        <f>IEEE45637[[#This Row],[End Page]]-IEEE45637[[#This Row],[Start Page]]</f>
        <v>6</v>
      </c>
      <c r="AP510" s="17"/>
    </row>
    <row r="511" spans="1:42" x14ac:dyDescent="0.3">
      <c r="A511" s="3">
        <v>925</v>
      </c>
      <c r="B511" s="14" t="s">
        <v>5992</v>
      </c>
      <c r="C511" t="s">
        <v>6120</v>
      </c>
      <c r="D511" t="s">
        <v>6390</v>
      </c>
      <c r="E511" t="s">
        <v>6624</v>
      </c>
      <c r="F511" t="s">
        <v>6866</v>
      </c>
      <c r="G511" s="1"/>
      <c r="H511">
        <v>2021</v>
      </c>
      <c r="K511" t="s">
        <v>2830</v>
      </c>
      <c r="L511" t="s">
        <v>2830</v>
      </c>
      <c r="M511" t="s">
        <v>7081</v>
      </c>
      <c r="N511" t="s">
        <v>2830</v>
      </c>
      <c r="O511" t="s">
        <v>2830</v>
      </c>
      <c r="P511" t="s">
        <v>7172</v>
      </c>
      <c r="R511" t="str">
        <f>HYPERLINK("http://dx.doi.org/10.2196/20739","http://dx.doi.org/10.2196/20739")</f>
        <v>http://dx.doi.org/10.2196/20739</v>
      </c>
      <c r="S511" t="s">
        <v>7595</v>
      </c>
      <c r="AB511" s="1"/>
      <c r="AE511" t="s">
        <v>7670</v>
      </c>
      <c r="AF511" t="s">
        <v>5981</v>
      </c>
      <c r="AG511" t="s">
        <v>5988</v>
      </c>
      <c r="AH511" t="s">
        <v>7686</v>
      </c>
      <c r="AK511" t="s">
        <v>7685</v>
      </c>
      <c r="AM511" t="s">
        <v>7688</v>
      </c>
      <c r="AN511" t="e">
        <f>IEEE45637[[#This Row],[End Page]]-IEEE45637[[#This Row],[Start Page]]</f>
        <v>#VALUE!</v>
      </c>
      <c r="AP511" s="17"/>
    </row>
    <row r="512" spans="1:42" x14ac:dyDescent="0.3">
      <c r="A512" s="3">
        <v>927</v>
      </c>
      <c r="B512" s="3" t="s">
        <v>5992</v>
      </c>
      <c r="C512" t="s">
        <v>6121</v>
      </c>
      <c r="D512" t="s">
        <v>6392</v>
      </c>
      <c r="E512" t="s">
        <v>6625</v>
      </c>
      <c r="F512" t="s">
        <v>6868</v>
      </c>
      <c r="G512" s="1"/>
      <c r="H512">
        <v>2017</v>
      </c>
      <c r="K512">
        <v>1611</v>
      </c>
      <c r="L512">
        <v>1614</v>
      </c>
      <c r="M512" t="s">
        <v>7083</v>
      </c>
      <c r="N512" t="s">
        <v>2830</v>
      </c>
      <c r="O512" t="s">
        <v>7388</v>
      </c>
      <c r="P512" t="s">
        <v>7173</v>
      </c>
      <c r="R512" t="str">
        <f>HYPERLINK("http://dx.doi.org/10.1145/3035918.3058733","http://dx.doi.org/10.1145/3035918.3058733")</f>
        <v>http://dx.doi.org/10.1145/3035918.3058733</v>
      </c>
      <c r="S512" t="s">
        <v>2830</v>
      </c>
      <c r="AB512" s="1"/>
      <c r="AE512" t="s">
        <v>7621</v>
      </c>
      <c r="AF512" t="s">
        <v>7607</v>
      </c>
      <c r="AG512" t="s">
        <v>5988</v>
      </c>
      <c r="AK512" t="s">
        <v>7685</v>
      </c>
      <c r="AM512" t="s">
        <v>7688</v>
      </c>
      <c r="AN512">
        <f>IEEE45637[[#This Row],[End Page]]-IEEE45637[[#This Row],[Start Page]]</f>
        <v>3</v>
      </c>
      <c r="AO512" s="17" t="s">
        <v>7686</v>
      </c>
      <c r="AP512" s="17"/>
    </row>
    <row r="513" spans="1:42" x14ac:dyDescent="0.3">
      <c r="A513" s="4">
        <v>928</v>
      </c>
      <c r="B513" s="6" t="s">
        <v>5992</v>
      </c>
      <c r="C513" t="s">
        <v>6122</v>
      </c>
      <c r="D513" t="s">
        <v>6393</v>
      </c>
      <c r="E513" t="s">
        <v>6626</v>
      </c>
      <c r="F513" t="s">
        <v>6869</v>
      </c>
      <c r="G513" s="1"/>
      <c r="H513">
        <v>2016</v>
      </c>
      <c r="K513">
        <v>2453</v>
      </c>
      <c r="L513">
        <v>2473</v>
      </c>
      <c r="M513" t="s">
        <v>7084</v>
      </c>
      <c r="N513" t="s">
        <v>7314</v>
      </c>
      <c r="O513" t="s">
        <v>2830</v>
      </c>
      <c r="P513" t="s">
        <v>7174</v>
      </c>
      <c r="R513" t="str">
        <f>HYPERLINK("http://dx.doi.org/10.5194/bg-13-2453-2016","http://dx.doi.org/10.5194/bg-13-2453-2016")</f>
        <v>http://dx.doi.org/10.5194/bg-13-2453-2016</v>
      </c>
      <c r="S513" t="s">
        <v>2830</v>
      </c>
      <c r="AB513" s="1"/>
      <c r="AE513" t="s">
        <v>7671</v>
      </c>
      <c r="AF513" t="s">
        <v>5981</v>
      </c>
      <c r="AG513" t="s">
        <v>5988</v>
      </c>
      <c r="AH513" t="s">
        <v>7686</v>
      </c>
      <c r="AK513" t="s">
        <v>7685</v>
      </c>
      <c r="AM513" t="s">
        <v>7688</v>
      </c>
      <c r="AN513">
        <f>IEEE45637[[#This Row],[End Page]]-IEEE45637[[#This Row],[Start Page]]</f>
        <v>20</v>
      </c>
      <c r="AP513" s="17"/>
    </row>
    <row r="514" spans="1:42" x14ac:dyDescent="0.3">
      <c r="A514" s="3">
        <v>929</v>
      </c>
      <c r="B514" s="3" t="s">
        <v>5992</v>
      </c>
      <c r="C514" t="s">
        <v>6123</v>
      </c>
      <c r="D514" t="s">
        <v>6394</v>
      </c>
      <c r="E514" t="s">
        <v>6627</v>
      </c>
      <c r="F514" t="s">
        <v>6698</v>
      </c>
      <c r="G514" s="1"/>
      <c r="H514">
        <v>2015</v>
      </c>
      <c r="K514" t="s">
        <v>2830</v>
      </c>
      <c r="L514" t="s">
        <v>2830</v>
      </c>
      <c r="M514" t="s">
        <v>7085</v>
      </c>
      <c r="N514" t="s">
        <v>7218</v>
      </c>
      <c r="O514" t="s">
        <v>2830</v>
      </c>
      <c r="P514" t="s">
        <v>7175</v>
      </c>
      <c r="R514" t="str">
        <f>HYPERLINK("http://dx.doi.org/10.1371/journal.pone.0144656","http://dx.doi.org/10.1371/journal.pone.0144656")</f>
        <v>http://dx.doi.org/10.1371/journal.pone.0144656</v>
      </c>
      <c r="S514" t="s">
        <v>2830</v>
      </c>
      <c r="AB514" s="1"/>
      <c r="AE514" t="s">
        <v>7631</v>
      </c>
      <c r="AF514" t="s">
        <v>5981</v>
      </c>
      <c r="AG514" t="s">
        <v>5988</v>
      </c>
      <c r="AH514" t="s">
        <v>7686</v>
      </c>
      <c r="AK514" t="s">
        <v>7685</v>
      </c>
      <c r="AM514" t="s">
        <v>7688</v>
      </c>
      <c r="AN514" t="e">
        <f>IEEE45637[[#This Row],[End Page]]-IEEE45637[[#This Row],[Start Page]]</f>
        <v>#VALUE!</v>
      </c>
      <c r="AP514" s="17"/>
    </row>
    <row r="515" spans="1:42" x14ac:dyDescent="0.3">
      <c r="A515" s="4">
        <v>930</v>
      </c>
      <c r="B515" s="6" t="s">
        <v>5992</v>
      </c>
      <c r="C515" t="s">
        <v>6124</v>
      </c>
      <c r="D515" t="s">
        <v>6395</v>
      </c>
      <c r="E515" t="s">
        <v>6628</v>
      </c>
      <c r="F515" t="s">
        <v>6870</v>
      </c>
      <c r="G515" s="1"/>
      <c r="H515">
        <v>2018</v>
      </c>
      <c r="K515">
        <v>493</v>
      </c>
      <c r="L515">
        <v>502</v>
      </c>
      <c r="M515" t="s">
        <v>7086</v>
      </c>
      <c r="N515" t="s">
        <v>7315</v>
      </c>
      <c r="O515" t="s">
        <v>2830</v>
      </c>
      <c r="P515" t="s">
        <v>7176</v>
      </c>
      <c r="R515" t="str">
        <f>HYPERLINK("http://dx.doi.org/10.1016/j.envint.2018.06.009","http://dx.doi.org/10.1016/j.envint.2018.06.009")</f>
        <v>http://dx.doi.org/10.1016/j.envint.2018.06.009</v>
      </c>
      <c r="S515" t="s">
        <v>7597</v>
      </c>
      <c r="AB515" s="1"/>
      <c r="AE515" t="s">
        <v>7617</v>
      </c>
      <c r="AF515" t="s">
        <v>5981</v>
      </c>
      <c r="AG515" t="s">
        <v>5988</v>
      </c>
      <c r="AH515" t="s">
        <v>7686</v>
      </c>
      <c r="AK515" t="s">
        <v>7685</v>
      </c>
      <c r="AM515" t="s">
        <v>7688</v>
      </c>
      <c r="AN515">
        <f>IEEE45637[[#This Row],[End Page]]-IEEE45637[[#This Row],[Start Page]]</f>
        <v>9</v>
      </c>
      <c r="AP515" s="17"/>
    </row>
    <row r="516" spans="1:42" x14ac:dyDescent="0.3">
      <c r="A516" s="3">
        <v>931</v>
      </c>
      <c r="B516" s="3" t="s">
        <v>5992</v>
      </c>
      <c r="C516" t="s">
        <v>6125</v>
      </c>
      <c r="D516" t="s">
        <v>6396</v>
      </c>
      <c r="E516" t="s">
        <v>6629</v>
      </c>
      <c r="F516" t="s">
        <v>6871</v>
      </c>
      <c r="G516" s="1"/>
      <c r="H516">
        <v>2015</v>
      </c>
      <c r="K516" t="s">
        <v>7099</v>
      </c>
      <c r="L516" t="s">
        <v>7102</v>
      </c>
      <c r="M516" t="s">
        <v>7087</v>
      </c>
      <c r="N516" t="s">
        <v>7316</v>
      </c>
      <c r="O516" t="s">
        <v>2830</v>
      </c>
      <c r="P516" t="s">
        <v>7177</v>
      </c>
      <c r="R516" t="str">
        <f>HYPERLINK("http://dx.doi.org/10.1111/1750-3841.12937","http://dx.doi.org/10.1111/1750-3841.12937")</f>
        <v>http://dx.doi.org/10.1111/1750-3841.12937</v>
      </c>
      <c r="S516" t="s">
        <v>7598</v>
      </c>
      <c r="AB516" s="1"/>
      <c r="AE516" t="s">
        <v>7626</v>
      </c>
      <c r="AF516" t="s">
        <v>5981</v>
      </c>
      <c r="AG516" t="s">
        <v>5988</v>
      </c>
      <c r="AH516" t="s">
        <v>7686</v>
      </c>
      <c r="AK516" t="s">
        <v>7685</v>
      </c>
      <c r="AM516" t="s">
        <v>7688</v>
      </c>
      <c r="AN516" t="e">
        <f>IEEE45637[[#This Row],[End Page]]-IEEE45637[[#This Row],[Start Page]]</f>
        <v>#VALUE!</v>
      </c>
      <c r="AP516" s="17"/>
    </row>
    <row r="517" spans="1:42" x14ac:dyDescent="0.3">
      <c r="A517" s="4">
        <v>932</v>
      </c>
      <c r="B517" s="6" t="s">
        <v>5992</v>
      </c>
      <c r="C517" t="s">
        <v>6126</v>
      </c>
      <c r="D517" t="s">
        <v>6397</v>
      </c>
      <c r="E517" t="s">
        <v>6630</v>
      </c>
      <c r="F517" t="s">
        <v>6872</v>
      </c>
      <c r="G517" s="1"/>
      <c r="H517">
        <v>2021</v>
      </c>
      <c r="K517">
        <v>428</v>
      </c>
      <c r="L517" t="s">
        <v>7100</v>
      </c>
      <c r="M517" t="s">
        <v>7088</v>
      </c>
      <c r="N517" t="s">
        <v>7317</v>
      </c>
      <c r="O517" t="s">
        <v>2830</v>
      </c>
      <c r="P517" t="s">
        <v>7178</v>
      </c>
      <c r="R517" t="str">
        <f>HYPERLINK("http://dx.doi.org/10.1038/s41586-021-03260-5","http://dx.doi.org/10.1038/s41586-021-03260-5")</f>
        <v>http://dx.doi.org/10.1038/s41586-021-03260-5</v>
      </c>
      <c r="S517" t="s">
        <v>2830</v>
      </c>
      <c r="AB517" s="1"/>
      <c r="AE517" t="s">
        <v>7672</v>
      </c>
      <c r="AF517" t="s">
        <v>5981</v>
      </c>
      <c r="AG517" t="s">
        <v>5988</v>
      </c>
      <c r="AH517" t="s">
        <v>7686</v>
      </c>
      <c r="AK517" t="s">
        <v>7685</v>
      </c>
      <c r="AM517" t="s">
        <v>7688</v>
      </c>
      <c r="AN517" t="e">
        <f>IEEE45637[[#This Row],[End Page]]-IEEE45637[[#This Row],[Start Page]]</f>
        <v>#VALUE!</v>
      </c>
      <c r="AP517" s="17"/>
    </row>
    <row r="518" spans="1:42" x14ac:dyDescent="0.3">
      <c r="A518" s="3">
        <v>933</v>
      </c>
      <c r="B518" s="3" t="s">
        <v>5992</v>
      </c>
      <c r="C518" t="s">
        <v>6127</v>
      </c>
      <c r="D518" t="s">
        <v>6398</v>
      </c>
      <c r="E518" t="s">
        <v>6631</v>
      </c>
      <c r="F518" t="s">
        <v>6873</v>
      </c>
      <c r="G518" s="1"/>
      <c r="H518">
        <v>2020</v>
      </c>
      <c r="K518" t="s">
        <v>2830</v>
      </c>
      <c r="L518" t="s">
        <v>2830</v>
      </c>
      <c r="M518" t="s">
        <v>7089</v>
      </c>
      <c r="N518" t="s">
        <v>7318</v>
      </c>
      <c r="O518" t="s">
        <v>2830</v>
      </c>
      <c r="P518" t="s">
        <v>7179</v>
      </c>
      <c r="R518" t="str">
        <f>HYPERLINK("http://dx.doi.org/10.1016/j.cbpa.2019.110583","http://dx.doi.org/10.1016/j.cbpa.2019.110583")</f>
        <v>http://dx.doi.org/10.1016/j.cbpa.2019.110583</v>
      </c>
      <c r="S518" t="s">
        <v>7599</v>
      </c>
      <c r="AB518" s="1"/>
      <c r="AE518" t="s">
        <v>7613</v>
      </c>
      <c r="AF518" t="s">
        <v>5981</v>
      </c>
      <c r="AG518" t="s">
        <v>5988</v>
      </c>
      <c r="AH518" t="s">
        <v>7686</v>
      </c>
      <c r="AK518" t="s">
        <v>7685</v>
      </c>
      <c r="AM518" t="s">
        <v>7688</v>
      </c>
      <c r="AN518" t="e">
        <f>IEEE45637[[#This Row],[End Page]]-IEEE45637[[#This Row],[Start Page]]</f>
        <v>#VALUE!</v>
      </c>
      <c r="AP518" s="17"/>
    </row>
    <row r="519" spans="1:42" x14ac:dyDescent="0.3">
      <c r="A519" s="4">
        <v>934</v>
      </c>
      <c r="B519" s="6" t="s">
        <v>5992</v>
      </c>
      <c r="C519" t="s">
        <v>6128</v>
      </c>
      <c r="D519" t="s">
        <v>6399</v>
      </c>
      <c r="E519" t="s">
        <v>6632</v>
      </c>
      <c r="F519" t="s">
        <v>6874</v>
      </c>
      <c r="G519" s="1"/>
      <c r="H519">
        <v>2019</v>
      </c>
      <c r="K519">
        <v>148</v>
      </c>
      <c r="L519">
        <v>157</v>
      </c>
      <c r="M519" t="s">
        <v>7090</v>
      </c>
      <c r="N519" t="s">
        <v>7319</v>
      </c>
      <c r="O519" t="s">
        <v>2830</v>
      </c>
      <c r="P519" t="s">
        <v>7180</v>
      </c>
      <c r="R519" t="str">
        <f>HYPERLINK("http://dx.doi.org/10.1139/bcb-2018-0198","http://dx.doi.org/10.1139/bcb-2018-0198")</f>
        <v>http://dx.doi.org/10.1139/bcb-2018-0198</v>
      </c>
      <c r="S519" t="s">
        <v>7600</v>
      </c>
      <c r="AB519" s="1"/>
      <c r="AE519" t="s">
        <v>7673</v>
      </c>
      <c r="AF519" t="s">
        <v>5981</v>
      </c>
      <c r="AG519" t="s">
        <v>5988</v>
      </c>
      <c r="AH519" t="s">
        <v>7686</v>
      </c>
      <c r="AK519" t="s">
        <v>7685</v>
      </c>
      <c r="AM519" t="s">
        <v>7688</v>
      </c>
      <c r="AN519">
        <f>IEEE45637[[#This Row],[End Page]]-IEEE45637[[#This Row],[Start Page]]</f>
        <v>9</v>
      </c>
      <c r="AP519" s="17"/>
    </row>
    <row r="520" spans="1:42" x14ac:dyDescent="0.3">
      <c r="A520" s="3">
        <v>935</v>
      </c>
      <c r="B520" s="3" t="s">
        <v>5992</v>
      </c>
      <c r="C520" t="s">
        <v>6129</v>
      </c>
      <c r="D520" t="s">
        <v>6400</v>
      </c>
      <c r="E520" t="s">
        <v>6633</v>
      </c>
      <c r="F520" t="s">
        <v>6872</v>
      </c>
      <c r="G520" s="1"/>
      <c r="H520">
        <v>2018</v>
      </c>
      <c r="K520">
        <v>413</v>
      </c>
      <c r="L520" t="s">
        <v>7100</v>
      </c>
      <c r="M520" t="s">
        <v>7091</v>
      </c>
      <c r="N520" t="s">
        <v>7317</v>
      </c>
      <c r="O520" t="s">
        <v>2830</v>
      </c>
      <c r="P520" t="s">
        <v>7181</v>
      </c>
      <c r="R520" t="str">
        <f>HYPERLINK("http://dx.doi.org/10.1038/s41586-018-0106-2","http://dx.doi.org/10.1038/s41586-018-0106-2")</f>
        <v>http://dx.doi.org/10.1038/s41586-018-0106-2</v>
      </c>
      <c r="S520" t="s">
        <v>2830</v>
      </c>
      <c r="AB520" s="1"/>
      <c r="AE520" t="s">
        <v>7674</v>
      </c>
      <c r="AF520" t="s">
        <v>5981</v>
      </c>
      <c r="AG520" t="s">
        <v>5988</v>
      </c>
      <c r="AH520" t="s">
        <v>7686</v>
      </c>
      <c r="AK520" t="s">
        <v>7685</v>
      </c>
      <c r="AM520" t="s">
        <v>7688</v>
      </c>
      <c r="AN520" t="e">
        <f>IEEE45637[[#This Row],[End Page]]-IEEE45637[[#This Row],[Start Page]]</f>
        <v>#VALUE!</v>
      </c>
      <c r="AP520" s="17"/>
    </row>
    <row r="521" spans="1:42" x14ac:dyDescent="0.3">
      <c r="A521" s="4">
        <v>936</v>
      </c>
      <c r="B521" s="6" t="s">
        <v>5992</v>
      </c>
      <c r="C521" t="s">
        <v>6130</v>
      </c>
      <c r="D521" t="s">
        <v>6401</v>
      </c>
      <c r="E521" t="s">
        <v>6634</v>
      </c>
      <c r="F521" t="s">
        <v>6875</v>
      </c>
      <c r="G521" s="1"/>
      <c r="H521">
        <v>2017</v>
      </c>
      <c r="K521">
        <v>710</v>
      </c>
      <c r="L521">
        <v>718</v>
      </c>
      <c r="M521" t="s">
        <v>7092</v>
      </c>
      <c r="N521" t="s">
        <v>7320</v>
      </c>
      <c r="O521" t="s">
        <v>2830</v>
      </c>
      <c r="P521" t="s">
        <v>7182</v>
      </c>
      <c r="R521" t="str">
        <f>HYPERLINK("http://dx.doi.org/10.1016/j.scitotenv.2016.12.017","http://dx.doi.org/10.1016/j.scitotenv.2016.12.017")</f>
        <v>http://dx.doi.org/10.1016/j.scitotenv.2016.12.017</v>
      </c>
      <c r="S521" t="s">
        <v>7601</v>
      </c>
      <c r="AB521" s="1"/>
      <c r="AE521" t="s">
        <v>7619</v>
      </c>
      <c r="AF521" t="s">
        <v>5981</v>
      </c>
      <c r="AG521" t="s">
        <v>5988</v>
      </c>
      <c r="AH521" t="s">
        <v>7686</v>
      </c>
      <c r="AK521" t="s">
        <v>7685</v>
      </c>
      <c r="AM521" t="s">
        <v>7688</v>
      </c>
      <c r="AN521">
        <f>IEEE45637[[#This Row],[End Page]]-IEEE45637[[#This Row],[Start Page]]</f>
        <v>8</v>
      </c>
      <c r="AP521" s="17"/>
    </row>
    <row r="522" spans="1:42" x14ac:dyDescent="0.3">
      <c r="A522" s="3">
        <v>937</v>
      </c>
      <c r="B522" s="3" t="s">
        <v>5992</v>
      </c>
      <c r="C522" t="s">
        <v>6131</v>
      </c>
      <c r="D522" t="s">
        <v>6402</v>
      </c>
      <c r="E522" t="s">
        <v>6635</v>
      </c>
      <c r="F522" t="s">
        <v>6876</v>
      </c>
      <c r="G522" s="1"/>
      <c r="H522">
        <v>2020</v>
      </c>
      <c r="K522" t="s">
        <v>2830</v>
      </c>
      <c r="L522" t="s">
        <v>2830</v>
      </c>
      <c r="M522" t="s">
        <v>7093</v>
      </c>
      <c r="N522" t="s">
        <v>7321</v>
      </c>
      <c r="O522" t="s">
        <v>2830</v>
      </c>
      <c r="P522" t="s">
        <v>7183</v>
      </c>
      <c r="R522" t="str">
        <f>HYPERLINK("http://dx.doi.org/10.1016/j.watres.2019.115435","http://dx.doi.org/10.1016/j.watres.2019.115435")</f>
        <v>http://dx.doi.org/10.1016/j.watres.2019.115435</v>
      </c>
      <c r="S522" t="s">
        <v>7602</v>
      </c>
      <c r="AB522" s="1"/>
      <c r="AE522" t="s">
        <v>7617</v>
      </c>
      <c r="AF522" t="s">
        <v>5981</v>
      </c>
      <c r="AG522" t="s">
        <v>5988</v>
      </c>
      <c r="AH522" t="s">
        <v>7686</v>
      </c>
      <c r="AK522" t="s">
        <v>7685</v>
      </c>
      <c r="AM522" t="s">
        <v>7688</v>
      </c>
      <c r="AN522" t="e">
        <f>IEEE45637[[#This Row],[End Page]]-IEEE45637[[#This Row],[Start Page]]</f>
        <v>#VALUE!</v>
      </c>
      <c r="AP522" s="17"/>
    </row>
    <row r="523" spans="1:42" x14ac:dyDescent="0.3">
      <c r="A523" s="4">
        <v>938</v>
      </c>
      <c r="B523" s="6" t="s">
        <v>5992</v>
      </c>
      <c r="C523" t="s">
        <v>6132</v>
      </c>
      <c r="D523" t="s">
        <v>6403</v>
      </c>
      <c r="E523" t="s">
        <v>6636</v>
      </c>
      <c r="F523" t="s">
        <v>6716</v>
      </c>
      <c r="G523" s="1"/>
      <c r="H523">
        <v>2017</v>
      </c>
      <c r="K523">
        <v>2227</v>
      </c>
      <c r="L523">
        <v>2240</v>
      </c>
      <c r="M523" t="s">
        <v>7094</v>
      </c>
      <c r="N523" t="s">
        <v>7227</v>
      </c>
      <c r="O523" t="s">
        <v>2830</v>
      </c>
      <c r="P523" t="s">
        <v>7184</v>
      </c>
      <c r="R523" t="str">
        <f>HYPERLINK("http://dx.doi.org/10.1109/TII.2017.2695583","http://dx.doi.org/10.1109/TII.2017.2695583")</f>
        <v>http://dx.doi.org/10.1109/TII.2017.2695583</v>
      </c>
      <c r="S523" t="s">
        <v>7603</v>
      </c>
      <c r="AB523" s="1"/>
      <c r="AE523" t="s">
        <v>7618</v>
      </c>
      <c r="AF523" t="s">
        <v>5981</v>
      </c>
      <c r="AG523" t="s">
        <v>5988</v>
      </c>
      <c r="AH523" t="s">
        <v>7686</v>
      </c>
      <c r="AK523" t="s">
        <v>7685</v>
      </c>
      <c r="AM523" t="s">
        <v>7688</v>
      </c>
      <c r="AN523">
        <f>IEEE45637[[#This Row],[End Page]]-IEEE45637[[#This Row],[Start Page]]</f>
        <v>13</v>
      </c>
      <c r="AP523" s="17"/>
    </row>
    <row r="524" spans="1:42" x14ac:dyDescent="0.3">
      <c r="A524" s="3">
        <v>939</v>
      </c>
      <c r="B524" s="3" t="s">
        <v>5992</v>
      </c>
      <c r="C524" t="s">
        <v>6133</v>
      </c>
      <c r="D524" t="s">
        <v>6404</v>
      </c>
      <c r="E524" t="s">
        <v>6637</v>
      </c>
      <c r="F524" t="s">
        <v>6877</v>
      </c>
      <c r="G524" s="1"/>
      <c r="H524">
        <v>2020</v>
      </c>
      <c r="K524" t="s">
        <v>2830</v>
      </c>
      <c r="L524" t="s">
        <v>2830</v>
      </c>
      <c r="M524" t="s">
        <v>7095</v>
      </c>
      <c r="N524" t="s">
        <v>7322</v>
      </c>
      <c r="O524" t="s">
        <v>2830</v>
      </c>
      <c r="P524" t="s">
        <v>7185</v>
      </c>
      <c r="R524" t="str">
        <f>HYPERLINK("http://dx.doi.org/10.1016/j.apradiso.2019.109023","http://dx.doi.org/10.1016/j.apradiso.2019.109023")</f>
        <v>http://dx.doi.org/10.1016/j.apradiso.2019.109023</v>
      </c>
      <c r="S524" t="s">
        <v>7604</v>
      </c>
      <c r="AB524" s="1"/>
      <c r="AE524" t="s">
        <v>7617</v>
      </c>
      <c r="AF524" t="s">
        <v>7609</v>
      </c>
      <c r="AG524" t="s">
        <v>5988</v>
      </c>
      <c r="AH524" t="s">
        <v>7686</v>
      </c>
      <c r="AK524" t="s">
        <v>7685</v>
      </c>
      <c r="AM524" t="s">
        <v>7688</v>
      </c>
      <c r="AN524" t="e">
        <f>IEEE45637[[#This Row],[End Page]]-IEEE45637[[#This Row],[Start Page]]</f>
        <v>#VALUE!</v>
      </c>
      <c r="AP524" s="17"/>
    </row>
    <row r="525" spans="1:42" x14ac:dyDescent="0.3">
      <c r="A525" s="4">
        <v>940</v>
      </c>
      <c r="B525" s="6" t="s">
        <v>5992</v>
      </c>
      <c r="C525" t="s">
        <v>6134</v>
      </c>
      <c r="D525" t="s">
        <v>6405</v>
      </c>
      <c r="E525" t="s">
        <v>6638</v>
      </c>
      <c r="F525" t="s">
        <v>6878</v>
      </c>
      <c r="G525" s="1"/>
      <c r="H525">
        <v>2018</v>
      </c>
      <c r="K525" t="s">
        <v>2830</v>
      </c>
      <c r="L525" t="s">
        <v>2830</v>
      </c>
      <c r="M525" t="s">
        <v>7096</v>
      </c>
      <c r="N525" t="s">
        <v>7323</v>
      </c>
      <c r="O525" t="s">
        <v>2830</v>
      </c>
      <c r="P525" t="s">
        <v>7186</v>
      </c>
      <c r="R525" t="str">
        <f>HYPERLINK("http://dx.doi.org/10.3791/57928","http://dx.doi.org/10.3791/57928")</f>
        <v>http://dx.doi.org/10.3791/57928</v>
      </c>
      <c r="S525" t="s">
        <v>7605</v>
      </c>
      <c r="AB525" s="1"/>
      <c r="AE525" t="s">
        <v>7675</v>
      </c>
      <c r="AF525" t="s">
        <v>5981</v>
      </c>
      <c r="AG525" t="s">
        <v>5988</v>
      </c>
      <c r="AH525" t="s">
        <v>7686</v>
      </c>
      <c r="AK525" t="s">
        <v>7685</v>
      </c>
      <c r="AM525" t="s">
        <v>7688</v>
      </c>
      <c r="AN525" t="e">
        <f>IEEE45637[[#This Row],[End Page]]-IEEE45637[[#This Row],[Start Page]]</f>
        <v>#VALUE!</v>
      </c>
      <c r="AP525" s="17"/>
    </row>
    <row r="526" spans="1:42" x14ac:dyDescent="0.3">
      <c r="A526" s="3">
        <v>941</v>
      </c>
      <c r="B526" s="3" t="s">
        <v>5992</v>
      </c>
      <c r="C526" t="s">
        <v>6135</v>
      </c>
      <c r="D526" t="s">
        <v>6406</v>
      </c>
      <c r="E526" t="s">
        <v>6639</v>
      </c>
      <c r="F526" t="s">
        <v>6879</v>
      </c>
      <c r="G526" s="1"/>
      <c r="H526">
        <v>2018</v>
      </c>
      <c r="K526">
        <v>5607</v>
      </c>
      <c r="L526">
        <v>5617</v>
      </c>
      <c r="M526" t="s">
        <v>7097</v>
      </c>
      <c r="N526" t="s">
        <v>7324</v>
      </c>
      <c r="O526" t="s">
        <v>2830</v>
      </c>
      <c r="P526" t="s">
        <v>7187</v>
      </c>
      <c r="R526" t="str">
        <f>HYPERLINK("http://dx.doi.org/10.1029/2017JD027827","http://dx.doi.org/10.1029/2017JD027827")</f>
        <v>http://dx.doi.org/10.1029/2017JD027827</v>
      </c>
      <c r="S526" t="s">
        <v>7606</v>
      </c>
      <c r="AB526" s="1"/>
      <c r="AE526" t="s">
        <v>7676</v>
      </c>
      <c r="AF526" t="s">
        <v>5981</v>
      </c>
      <c r="AG526" t="s">
        <v>5988</v>
      </c>
      <c r="AH526" t="s">
        <v>7686</v>
      </c>
      <c r="AK526" t="s">
        <v>7685</v>
      </c>
      <c r="AM526" t="s">
        <v>7688</v>
      </c>
      <c r="AN526">
        <f>IEEE45637[[#This Row],[End Page]]-IEEE45637[[#This Row],[Start Page]]</f>
        <v>10</v>
      </c>
      <c r="AP526" s="17"/>
    </row>
    <row r="528" spans="1:42" x14ac:dyDescent="0.3">
      <c r="AO528" s="17"/>
      <c r="AP528" t="e" cm="1">
        <f t="array" aca="1" ref="AP528" ca="1">CountBycolor(AP2:AP525,AO528)</f>
        <v>#NAME?</v>
      </c>
    </row>
    <row r="529" spans="41:42" x14ac:dyDescent="0.3">
      <c r="AO529" s="20"/>
      <c r="AP529" t="e" cm="1">
        <f t="array" aca="1" ref="AP529" ca="1">CountBycolor(AP2:AP525,AO529)</f>
        <v>#NAME?</v>
      </c>
    </row>
    <row r="530" spans="41:42" x14ac:dyDescent="0.3">
      <c r="AO530" t="s">
        <v>7693</v>
      </c>
      <c r="AP530" t="e">
        <f ca="1">AP528+AP529</f>
        <v>#NAME?</v>
      </c>
    </row>
  </sheetData>
  <phoneticPr fontId="19" type="noConversion"/>
  <conditionalFormatting sqref="A776:A1048576 A1:C1 C2:C526">
    <cfRule type="duplicateValues" dxfId="19" priority="1"/>
  </conditionalFormatting>
  <hyperlinks>
    <hyperlink ref="R154" r:id="rId1" xr:uid="{2872258C-4FF6-498C-87E9-2F3C7300C34C}"/>
    <hyperlink ref="R407" r:id="rId2" xr:uid="{BFB734F6-C222-4728-8C6F-BF32B39C6796}"/>
  </hyperlinks>
  <pageMargins left="0.7" right="0.7" top="0.75" bottom="0.75" header="0.3" footer="0.3"/>
  <pageSetup orientation="portrait"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0CA54-C42F-4ABA-A49B-062F0C69DEE5}">
  <sheetPr codeName="Sheet7"/>
  <dimension ref="A1:AT137"/>
  <sheetViews>
    <sheetView tabSelected="1" topLeftCell="V1" zoomScaleNormal="100" workbookViewId="0">
      <pane ySplit="1" topLeftCell="A81" activePane="bottomLeft" state="frozen"/>
      <selection pane="bottomLeft" activeCell="AM137" sqref="AM137"/>
    </sheetView>
  </sheetViews>
  <sheetFormatPr defaultRowHeight="14.4" x14ac:dyDescent="0.3"/>
  <cols>
    <col min="1" max="1" width="6.109375" customWidth="1"/>
    <col min="2" max="2" width="8.77734375" customWidth="1"/>
    <col min="3" max="3" width="90.109375" customWidth="1"/>
    <col min="4" max="4" width="4.109375" customWidth="1"/>
    <col min="5" max="5" width="3.6640625" customWidth="1"/>
    <col min="6" max="6" width="4.21875" customWidth="1"/>
    <col min="7" max="7" width="3.5546875" customWidth="1"/>
    <col min="8" max="8" width="4.21875" customWidth="1"/>
    <col min="9" max="9" width="3.109375" customWidth="1"/>
    <col min="10" max="10" width="2.6640625" customWidth="1"/>
    <col min="11" max="11" width="2.88671875" customWidth="1"/>
    <col min="12" max="12" width="2.6640625" customWidth="1"/>
    <col min="13" max="13" width="3.664062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3.44140625" customWidth="1"/>
    <col min="21" max="21" width="3.5546875" customWidth="1"/>
    <col min="22" max="22" width="4"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2" width="4.88671875" customWidth="1"/>
    <col min="33" max="33" width="7.109375" customWidth="1"/>
    <col min="34" max="34" width="6.5546875" customWidth="1"/>
    <col min="35" max="35" width="6" customWidth="1"/>
    <col min="36" max="36" width="6.88671875" customWidth="1"/>
    <col min="37" max="37" width="5.44140625" customWidth="1"/>
    <col min="38" max="38" width="8.6640625" customWidth="1"/>
    <col min="39" max="39" width="5.21875" customWidth="1"/>
    <col min="40" max="40" width="0" hidden="1" customWidth="1"/>
    <col min="41" max="41" width="4.33203125" customWidth="1"/>
    <col min="42" max="42" width="4" customWidth="1"/>
    <col min="45" max="45" width="32.44140625" customWidth="1"/>
    <col min="46" max="46" width="20.6640625" customWidth="1"/>
    <col min="47" max="47" width="12.21875" customWidth="1"/>
  </cols>
  <sheetData>
    <row r="1" spans="1:46" x14ac:dyDescent="0.3">
      <c r="A1" t="s">
        <v>3012</v>
      </c>
      <c r="B1" t="s">
        <v>3013</v>
      </c>
      <c r="C1" t="s">
        <v>0</v>
      </c>
      <c r="D1" t="s">
        <v>1</v>
      </c>
      <c r="E1" t="s">
        <v>2</v>
      </c>
      <c r="F1" t="s">
        <v>3</v>
      </c>
      <c r="G1" t="s">
        <v>4</v>
      </c>
      <c r="H1" t="s">
        <v>5</v>
      </c>
      <c r="I1" t="s">
        <v>6</v>
      </c>
      <c r="J1" t="s">
        <v>7</v>
      </c>
      <c r="K1" t="s">
        <v>8</v>
      </c>
      <c r="L1" t="s">
        <v>9</v>
      </c>
      <c r="M1" t="s">
        <v>10</v>
      </c>
      <c r="N1" t="s">
        <v>11</v>
      </c>
      <c r="O1" t="s">
        <v>12</v>
      </c>
      <c r="P1" t="s">
        <v>13</v>
      </c>
      <c r="Q1" t="s">
        <v>14</v>
      </c>
      <c r="R1" t="s">
        <v>15</v>
      </c>
      <c r="S1" t="s">
        <v>16</v>
      </c>
      <c r="T1" t="s">
        <v>17</v>
      </c>
      <c r="U1" t="s">
        <v>18</v>
      </c>
      <c r="V1" t="s">
        <v>19</v>
      </c>
      <c r="W1" t="s">
        <v>20</v>
      </c>
      <c r="X1" t="s">
        <v>21</v>
      </c>
      <c r="Y1" t="s">
        <v>22</v>
      </c>
      <c r="Z1" t="s">
        <v>23</v>
      </c>
      <c r="AA1" t="s">
        <v>24</v>
      </c>
      <c r="AB1" t="s">
        <v>25</v>
      </c>
      <c r="AC1" t="s">
        <v>26</v>
      </c>
      <c r="AD1" t="s">
        <v>27</v>
      </c>
      <c r="AE1" t="s">
        <v>28</v>
      </c>
      <c r="AF1" t="s">
        <v>29</v>
      </c>
      <c r="AG1" t="s">
        <v>5987</v>
      </c>
      <c r="AH1" s="15" t="s">
        <v>7678</v>
      </c>
      <c r="AI1" s="15" t="s">
        <v>7692</v>
      </c>
      <c r="AJ1" s="15" t="s">
        <v>7691</v>
      </c>
      <c r="AK1" s="15" t="s">
        <v>7684</v>
      </c>
      <c r="AL1" s="15" t="s">
        <v>7690</v>
      </c>
      <c r="AM1" s="16" t="s">
        <v>7679</v>
      </c>
      <c r="AN1" s="16" t="s">
        <v>7689</v>
      </c>
      <c r="AO1" s="16" t="s">
        <v>7680</v>
      </c>
      <c r="AP1" s="16" t="s">
        <v>7681</v>
      </c>
      <c r="AQ1" s="16" t="s">
        <v>7682</v>
      </c>
      <c r="AR1" s="16" t="s">
        <v>7683</v>
      </c>
      <c r="AS1" t="s">
        <v>7677</v>
      </c>
      <c r="AT1" t="s">
        <v>7697</v>
      </c>
    </row>
    <row r="2" spans="1:46" x14ac:dyDescent="0.3">
      <c r="A2" s="3">
        <v>1</v>
      </c>
      <c r="B2" s="14" t="s">
        <v>43</v>
      </c>
      <c r="C2" t="s">
        <v>30</v>
      </c>
      <c r="D2" t="s">
        <v>31</v>
      </c>
      <c r="E2" t="s">
        <v>32</v>
      </c>
      <c r="F2" t="s">
        <v>33</v>
      </c>
      <c r="G2" s="1">
        <v>43054</v>
      </c>
      <c r="H2">
        <v>2017</v>
      </c>
      <c r="I2" t="s">
        <v>2828</v>
      </c>
      <c r="J2">
        <v>12</v>
      </c>
      <c r="K2">
        <v>3397</v>
      </c>
      <c r="L2" t="s">
        <v>2829</v>
      </c>
      <c r="M2" t="s">
        <v>34</v>
      </c>
      <c r="N2" t="s">
        <v>35</v>
      </c>
      <c r="O2" t="s">
        <v>2830</v>
      </c>
      <c r="P2" t="s">
        <v>36</v>
      </c>
      <c r="Q2" t="s">
        <v>37</v>
      </c>
      <c r="R2" t="s">
        <v>38</v>
      </c>
      <c r="S2" t="s">
        <v>39</v>
      </c>
      <c r="T2" t="s">
        <v>40</v>
      </c>
      <c r="U2" t="s">
        <v>41</v>
      </c>
      <c r="V2" t="s">
        <v>42</v>
      </c>
      <c r="W2" t="s">
        <v>2830</v>
      </c>
      <c r="X2">
        <v>16</v>
      </c>
      <c r="Z2">
        <v>35</v>
      </c>
      <c r="AA2" t="s">
        <v>43</v>
      </c>
      <c r="AB2" s="1">
        <v>42720</v>
      </c>
      <c r="AC2" t="s">
        <v>2830</v>
      </c>
      <c r="AD2" t="s">
        <v>2830</v>
      </c>
      <c r="AE2" t="s">
        <v>43</v>
      </c>
      <c r="AF2" t="s">
        <v>44</v>
      </c>
      <c r="AH2" s="20" t="s">
        <v>7687</v>
      </c>
      <c r="AI2" s="20" t="s">
        <v>7687</v>
      </c>
      <c r="AK2" t="s">
        <v>7685</v>
      </c>
      <c r="AM2" t="s">
        <v>7688</v>
      </c>
      <c r="AN2">
        <f>IEEE456378[[#This Row],[End Page]]-IEEE456378[[#This Row],[Start Page]]</f>
        <v>20</v>
      </c>
      <c r="AS2" s="20"/>
    </row>
    <row r="3" spans="1:46" x14ac:dyDescent="0.3">
      <c r="A3" s="3">
        <v>3</v>
      </c>
      <c r="B3" s="3" t="s">
        <v>43</v>
      </c>
      <c r="C3" t="s">
        <v>58</v>
      </c>
      <c r="D3" t="s">
        <v>59</v>
      </c>
      <c r="E3" t="s">
        <v>60</v>
      </c>
      <c r="F3" t="s">
        <v>61</v>
      </c>
      <c r="G3" s="1">
        <v>43304</v>
      </c>
      <c r="H3">
        <v>2018</v>
      </c>
      <c r="I3" t="s">
        <v>2830</v>
      </c>
      <c r="K3">
        <v>1052</v>
      </c>
      <c r="L3" t="s">
        <v>2831</v>
      </c>
      <c r="M3" t="s">
        <v>62</v>
      </c>
      <c r="N3" t="s">
        <v>63</v>
      </c>
      <c r="O3" t="s">
        <v>64</v>
      </c>
      <c r="P3" t="s">
        <v>65</v>
      </c>
      <c r="Q3" t="s">
        <v>2830</v>
      </c>
      <c r="R3" t="s">
        <v>66</v>
      </c>
      <c r="S3" t="s">
        <v>67</v>
      </c>
      <c r="T3" t="s">
        <v>68</v>
      </c>
      <c r="U3" t="s">
        <v>69</v>
      </c>
      <c r="V3" t="s">
        <v>70</v>
      </c>
      <c r="W3" t="s">
        <v>2830</v>
      </c>
      <c r="X3">
        <v>39</v>
      </c>
      <c r="Z3">
        <v>36</v>
      </c>
      <c r="AA3" t="s">
        <v>43</v>
      </c>
      <c r="AB3" s="1">
        <v>43304</v>
      </c>
      <c r="AC3" t="s">
        <v>2830</v>
      </c>
      <c r="AD3" t="s">
        <v>2830</v>
      </c>
      <c r="AE3" t="s">
        <v>43</v>
      </c>
      <c r="AF3" t="s">
        <v>57</v>
      </c>
      <c r="AH3" s="20" t="s">
        <v>7687</v>
      </c>
      <c r="AI3" s="20" t="s">
        <v>7687</v>
      </c>
      <c r="AK3" t="s">
        <v>7685</v>
      </c>
      <c r="AM3" t="s">
        <v>7688</v>
      </c>
      <c r="AN3">
        <f>IEEE456378[[#This Row],[End Page]]-IEEE456378[[#This Row],[Start Page]]</f>
        <v>10</v>
      </c>
      <c r="AS3" s="20"/>
    </row>
    <row r="4" spans="1:46" x14ac:dyDescent="0.3">
      <c r="A4" s="3">
        <v>5</v>
      </c>
      <c r="B4" s="14" t="s">
        <v>43</v>
      </c>
      <c r="C4" t="s">
        <v>82</v>
      </c>
      <c r="D4" t="s">
        <v>83</v>
      </c>
      <c r="E4" t="s">
        <v>84</v>
      </c>
      <c r="F4" t="s">
        <v>85</v>
      </c>
      <c r="G4" s="1">
        <v>44568</v>
      </c>
      <c r="H4">
        <v>2021</v>
      </c>
      <c r="I4" t="s">
        <v>2830</v>
      </c>
      <c r="K4">
        <v>1</v>
      </c>
      <c r="L4" t="s">
        <v>2833</v>
      </c>
      <c r="M4" t="s">
        <v>86</v>
      </c>
      <c r="N4" t="s">
        <v>2830</v>
      </c>
      <c r="O4" t="s">
        <v>87</v>
      </c>
      <c r="P4" t="s">
        <v>88</v>
      </c>
      <c r="Q4" t="s">
        <v>2830</v>
      </c>
      <c r="R4" t="s">
        <v>89</v>
      </c>
      <c r="S4" t="s">
        <v>90</v>
      </c>
      <c r="T4" t="s">
        <v>91</v>
      </c>
      <c r="U4" t="s">
        <v>92</v>
      </c>
      <c r="V4" t="s">
        <v>93</v>
      </c>
      <c r="W4" t="s">
        <v>2830</v>
      </c>
      <c r="Z4">
        <v>25</v>
      </c>
      <c r="AA4" t="s">
        <v>43</v>
      </c>
      <c r="AB4" s="1">
        <v>44568</v>
      </c>
      <c r="AC4" t="s">
        <v>2830</v>
      </c>
      <c r="AD4" t="s">
        <v>2830</v>
      </c>
      <c r="AE4" t="s">
        <v>43</v>
      </c>
      <c r="AF4" t="s">
        <v>57</v>
      </c>
      <c r="AH4" s="20" t="s">
        <v>7687</v>
      </c>
      <c r="AI4" s="20" t="s">
        <v>7687</v>
      </c>
      <c r="AK4" t="s">
        <v>7685</v>
      </c>
      <c r="AM4" t="s">
        <v>7688</v>
      </c>
      <c r="AN4">
        <f>IEEE456378[[#This Row],[End Page]]-IEEE456378[[#This Row],[Start Page]]</f>
        <v>5</v>
      </c>
      <c r="AS4" s="20"/>
    </row>
    <row r="5" spans="1:46" x14ac:dyDescent="0.3">
      <c r="A5" s="3">
        <v>7</v>
      </c>
      <c r="B5" s="3" t="s">
        <v>43</v>
      </c>
      <c r="C5" t="s">
        <v>106</v>
      </c>
      <c r="D5" t="s">
        <v>107</v>
      </c>
      <c r="E5" t="s">
        <v>108</v>
      </c>
      <c r="F5" t="s">
        <v>109</v>
      </c>
      <c r="G5" s="1">
        <v>43896</v>
      </c>
      <c r="H5">
        <v>2020</v>
      </c>
      <c r="I5" t="s">
        <v>2836</v>
      </c>
      <c r="J5">
        <v>6</v>
      </c>
      <c r="K5">
        <v>3871</v>
      </c>
      <c r="L5" t="s">
        <v>2837</v>
      </c>
      <c r="M5" t="s">
        <v>110</v>
      </c>
      <c r="N5" t="s">
        <v>111</v>
      </c>
      <c r="O5" t="s">
        <v>2830</v>
      </c>
      <c r="P5" t="s">
        <v>112</v>
      </c>
      <c r="Q5" t="s">
        <v>113</v>
      </c>
      <c r="R5" t="s">
        <v>114</v>
      </c>
      <c r="S5" t="s">
        <v>115</v>
      </c>
      <c r="T5" t="s">
        <v>116</v>
      </c>
      <c r="U5" t="s">
        <v>117</v>
      </c>
      <c r="V5" t="s">
        <v>118</v>
      </c>
      <c r="W5" t="s">
        <v>2830</v>
      </c>
      <c r="X5">
        <v>3</v>
      </c>
      <c r="Z5">
        <v>40</v>
      </c>
      <c r="AA5" t="s">
        <v>43</v>
      </c>
      <c r="AB5" s="1">
        <v>43740</v>
      </c>
      <c r="AC5" t="s">
        <v>2830</v>
      </c>
      <c r="AD5" t="s">
        <v>2830</v>
      </c>
      <c r="AE5" t="s">
        <v>43</v>
      </c>
      <c r="AF5" t="s">
        <v>44</v>
      </c>
      <c r="AH5" s="20" t="s">
        <v>7687</v>
      </c>
      <c r="AI5" s="20" t="s">
        <v>7687</v>
      </c>
      <c r="AK5" t="s">
        <v>7685</v>
      </c>
      <c r="AM5" t="s">
        <v>7688</v>
      </c>
      <c r="AN5">
        <f>IEEE456378[[#This Row],[End Page]]-IEEE456378[[#This Row],[Start Page]]</f>
        <v>9</v>
      </c>
      <c r="AS5" s="20"/>
    </row>
    <row r="6" spans="1:46" x14ac:dyDescent="0.3">
      <c r="A6" s="4">
        <v>8</v>
      </c>
      <c r="B6" s="6" t="s">
        <v>43</v>
      </c>
      <c r="C6" t="s">
        <v>119</v>
      </c>
      <c r="D6" t="s">
        <v>120</v>
      </c>
      <c r="E6" t="s">
        <v>121</v>
      </c>
      <c r="F6" t="s">
        <v>122</v>
      </c>
      <c r="G6" s="1">
        <v>44323</v>
      </c>
      <c r="H6">
        <v>2020</v>
      </c>
      <c r="I6" t="s">
        <v>2830</v>
      </c>
      <c r="K6">
        <v>81</v>
      </c>
      <c r="L6" t="s">
        <v>2838</v>
      </c>
      <c r="M6" t="s">
        <v>123</v>
      </c>
      <c r="N6" t="s">
        <v>2830</v>
      </c>
      <c r="O6" t="s">
        <v>124</v>
      </c>
      <c r="P6" t="s">
        <v>125</v>
      </c>
      <c r="Q6" t="s">
        <v>2830</v>
      </c>
      <c r="R6" t="s">
        <v>126</v>
      </c>
      <c r="S6" t="s">
        <v>127</v>
      </c>
      <c r="T6" t="s">
        <v>128</v>
      </c>
      <c r="U6" t="s">
        <v>129</v>
      </c>
      <c r="V6" t="s">
        <v>130</v>
      </c>
      <c r="W6" t="s">
        <v>2830</v>
      </c>
      <c r="X6">
        <v>1</v>
      </c>
      <c r="Z6">
        <v>25</v>
      </c>
      <c r="AA6" t="s">
        <v>43</v>
      </c>
      <c r="AB6" s="1">
        <v>44323</v>
      </c>
      <c r="AC6" t="s">
        <v>2830</v>
      </c>
      <c r="AD6" t="s">
        <v>2830</v>
      </c>
      <c r="AE6" t="s">
        <v>43</v>
      </c>
      <c r="AF6" t="s">
        <v>57</v>
      </c>
      <c r="AH6" s="20" t="s">
        <v>7687</v>
      </c>
      <c r="AI6" s="20" t="s">
        <v>7687</v>
      </c>
      <c r="AK6" t="s">
        <v>7685</v>
      </c>
      <c r="AM6" t="s">
        <v>7688</v>
      </c>
      <c r="AN6">
        <f>IEEE456378[[#This Row],[End Page]]-IEEE456378[[#This Row],[Start Page]]</f>
        <v>5</v>
      </c>
      <c r="AS6" s="20"/>
    </row>
    <row r="7" spans="1:46" x14ac:dyDescent="0.3">
      <c r="A7" s="3">
        <v>9</v>
      </c>
      <c r="B7" s="3" t="s">
        <v>43</v>
      </c>
      <c r="C7" t="s">
        <v>131</v>
      </c>
      <c r="D7" t="s">
        <v>132</v>
      </c>
      <c r="E7" t="s">
        <v>133</v>
      </c>
      <c r="F7" t="s">
        <v>134</v>
      </c>
      <c r="G7" s="1">
        <v>43941</v>
      </c>
      <c r="H7">
        <v>2020</v>
      </c>
      <c r="I7" t="s">
        <v>2830</v>
      </c>
      <c r="K7">
        <v>1</v>
      </c>
      <c r="L7" t="s">
        <v>2833</v>
      </c>
      <c r="M7" t="s">
        <v>135</v>
      </c>
      <c r="N7" t="s">
        <v>2830</v>
      </c>
      <c r="O7" t="s">
        <v>136</v>
      </c>
      <c r="P7" t="s">
        <v>137</v>
      </c>
      <c r="Q7" t="s">
        <v>2830</v>
      </c>
      <c r="R7" t="s">
        <v>138</v>
      </c>
      <c r="S7" t="s">
        <v>139</v>
      </c>
      <c r="T7" t="s">
        <v>140</v>
      </c>
      <c r="U7" t="s">
        <v>141</v>
      </c>
      <c r="V7" t="s">
        <v>142</v>
      </c>
      <c r="W7" t="s">
        <v>2830</v>
      </c>
      <c r="X7">
        <v>1</v>
      </c>
      <c r="Z7">
        <v>20</v>
      </c>
      <c r="AA7" t="s">
        <v>43</v>
      </c>
      <c r="AB7" s="1">
        <v>43941</v>
      </c>
      <c r="AC7" t="s">
        <v>2830</v>
      </c>
      <c r="AD7" t="s">
        <v>2830</v>
      </c>
      <c r="AE7" t="s">
        <v>43</v>
      </c>
      <c r="AF7" t="s">
        <v>57</v>
      </c>
      <c r="AH7" s="20" t="s">
        <v>7687</v>
      </c>
      <c r="AI7" s="20" t="s">
        <v>7687</v>
      </c>
      <c r="AK7" t="s">
        <v>7685</v>
      </c>
      <c r="AM7" t="s">
        <v>7688</v>
      </c>
      <c r="AN7">
        <f>IEEE456378[[#This Row],[End Page]]-IEEE456378[[#This Row],[Start Page]]</f>
        <v>5</v>
      </c>
      <c r="AS7" s="20"/>
      <c r="AT7" s="32"/>
    </row>
    <row r="8" spans="1:46" x14ac:dyDescent="0.3">
      <c r="A8" s="4">
        <v>10</v>
      </c>
      <c r="B8" s="6" t="s">
        <v>43</v>
      </c>
      <c r="C8" t="s">
        <v>143</v>
      </c>
      <c r="D8" t="s">
        <v>144</v>
      </c>
      <c r="E8" t="s">
        <v>145</v>
      </c>
      <c r="F8" t="s">
        <v>146</v>
      </c>
      <c r="G8" s="1">
        <v>44305</v>
      </c>
      <c r="H8">
        <v>2021</v>
      </c>
      <c r="I8" t="s">
        <v>2839</v>
      </c>
      <c r="K8">
        <v>58088</v>
      </c>
      <c r="L8" t="s">
        <v>2840</v>
      </c>
      <c r="M8" t="s">
        <v>147</v>
      </c>
      <c r="N8" t="s">
        <v>148</v>
      </c>
      <c r="O8" t="s">
        <v>2830</v>
      </c>
      <c r="P8" t="s">
        <v>149</v>
      </c>
      <c r="Q8" t="s">
        <v>150</v>
      </c>
      <c r="R8" t="s">
        <v>151</v>
      </c>
      <c r="S8" t="s">
        <v>152</v>
      </c>
      <c r="T8" t="s">
        <v>153</v>
      </c>
      <c r="U8" t="s">
        <v>154</v>
      </c>
      <c r="V8" t="s">
        <v>155</v>
      </c>
      <c r="W8" t="s">
        <v>2830</v>
      </c>
      <c r="X8">
        <v>6</v>
      </c>
      <c r="Z8">
        <v>42</v>
      </c>
      <c r="AA8" t="s">
        <v>156</v>
      </c>
      <c r="AB8" s="1">
        <v>44294</v>
      </c>
      <c r="AC8" t="s">
        <v>2830</v>
      </c>
      <c r="AD8" t="s">
        <v>2830</v>
      </c>
      <c r="AE8" t="s">
        <v>43</v>
      </c>
      <c r="AF8" t="s">
        <v>44</v>
      </c>
      <c r="AH8" s="20" t="s">
        <v>7687</v>
      </c>
      <c r="AI8" s="20" t="s">
        <v>7687</v>
      </c>
      <c r="AK8" t="s">
        <v>7685</v>
      </c>
      <c r="AM8" t="s">
        <v>7688</v>
      </c>
      <c r="AN8">
        <f>IEEE456378[[#This Row],[End Page]]-IEEE456378[[#This Row],[Start Page]]</f>
        <v>13</v>
      </c>
      <c r="AS8" s="20"/>
    </row>
    <row r="9" spans="1:46" x14ac:dyDescent="0.3">
      <c r="A9" s="4">
        <v>12</v>
      </c>
      <c r="B9" s="5" t="s">
        <v>43</v>
      </c>
      <c r="C9" t="s">
        <v>169</v>
      </c>
      <c r="D9" t="s">
        <v>170</v>
      </c>
      <c r="E9" t="s">
        <v>171</v>
      </c>
      <c r="F9" t="s">
        <v>172</v>
      </c>
      <c r="G9" s="1">
        <v>44236</v>
      </c>
      <c r="H9">
        <v>2020</v>
      </c>
      <c r="I9" t="s">
        <v>2830</v>
      </c>
      <c r="K9">
        <v>1920</v>
      </c>
      <c r="L9" t="s">
        <v>2843</v>
      </c>
      <c r="M9" t="s">
        <v>173</v>
      </c>
      <c r="N9" t="s">
        <v>174</v>
      </c>
      <c r="O9" t="s">
        <v>175</v>
      </c>
      <c r="P9" t="s">
        <v>176</v>
      </c>
      <c r="Q9" t="s">
        <v>2830</v>
      </c>
      <c r="R9" t="s">
        <v>177</v>
      </c>
      <c r="S9" t="s">
        <v>178</v>
      </c>
      <c r="T9" t="s">
        <v>179</v>
      </c>
      <c r="U9" t="s">
        <v>180</v>
      </c>
      <c r="V9" t="s">
        <v>181</v>
      </c>
      <c r="W9" t="s">
        <v>2830</v>
      </c>
      <c r="X9">
        <v>7</v>
      </c>
      <c r="Z9">
        <v>34</v>
      </c>
      <c r="AA9" t="s">
        <v>43</v>
      </c>
      <c r="AB9" s="1">
        <v>44236</v>
      </c>
      <c r="AC9" t="s">
        <v>2830</v>
      </c>
      <c r="AD9" t="s">
        <v>2830</v>
      </c>
      <c r="AE9" t="s">
        <v>43</v>
      </c>
      <c r="AF9" t="s">
        <v>57</v>
      </c>
      <c r="AH9" s="20" t="s">
        <v>7687</v>
      </c>
      <c r="AI9" s="20" t="s">
        <v>7687</v>
      </c>
      <c r="AK9" t="s">
        <v>7685</v>
      </c>
      <c r="AM9" t="s">
        <v>7688</v>
      </c>
      <c r="AN9">
        <f>IEEE456378[[#This Row],[End Page]]-IEEE456378[[#This Row],[Start Page]]</f>
        <v>5</v>
      </c>
      <c r="AS9" s="20"/>
    </row>
    <row r="10" spans="1:46" x14ac:dyDescent="0.3">
      <c r="A10" s="4">
        <v>18</v>
      </c>
      <c r="B10" s="6" t="s">
        <v>43</v>
      </c>
      <c r="C10" t="s">
        <v>241</v>
      </c>
      <c r="D10" t="s">
        <v>242</v>
      </c>
      <c r="E10" t="s">
        <v>243</v>
      </c>
      <c r="F10" t="s">
        <v>244</v>
      </c>
      <c r="G10" s="1">
        <v>44882</v>
      </c>
      <c r="H10">
        <v>2022</v>
      </c>
      <c r="I10" t="s">
        <v>2830</v>
      </c>
      <c r="K10">
        <v>1</v>
      </c>
      <c r="L10" t="s">
        <v>2833</v>
      </c>
      <c r="M10" t="s">
        <v>245</v>
      </c>
      <c r="N10" t="s">
        <v>2830</v>
      </c>
      <c r="O10" t="s">
        <v>246</v>
      </c>
      <c r="P10" t="s">
        <v>247</v>
      </c>
      <c r="Q10" t="s">
        <v>2830</v>
      </c>
      <c r="R10" t="s">
        <v>248</v>
      </c>
      <c r="S10" t="s">
        <v>249</v>
      </c>
      <c r="T10" t="s">
        <v>250</v>
      </c>
      <c r="U10" t="s">
        <v>251</v>
      </c>
      <c r="V10" t="s">
        <v>252</v>
      </c>
      <c r="W10" t="s">
        <v>2830</v>
      </c>
      <c r="Z10">
        <v>17</v>
      </c>
      <c r="AA10" t="s">
        <v>43</v>
      </c>
      <c r="AB10" s="1">
        <v>44882</v>
      </c>
      <c r="AC10" t="s">
        <v>2830</v>
      </c>
      <c r="AD10" t="s">
        <v>2830</v>
      </c>
      <c r="AE10" t="s">
        <v>43</v>
      </c>
      <c r="AF10" t="s">
        <v>57</v>
      </c>
      <c r="AH10" s="20" t="s">
        <v>7687</v>
      </c>
      <c r="AI10" s="20" t="s">
        <v>7687</v>
      </c>
      <c r="AK10" t="s">
        <v>7685</v>
      </c>
      <c r="AM10" t="s">
        <v>7688</v>
      </c>
      <c r="AN10">
        <f>IEEE456378[[#This Row],[End Page]]-IEEE456378[[#This Row],[Start Page]]</f>
        <v>5</v>
      </c>
      <c r="AS10" s="20"/>
    </row>
    <row r="11" spans="1:46" x14ac:dyDescent="0.3">
      <c r="A11" s="3">
        <v>19</v>
      </c>
      <c r="B11" s="3" t="s">
        <v>43</v>
      </c>
      <c r="C11" t="s">
        <v>253</v>
      </c>
      <c r="D11" t="s">
        <v>254</v>
      </c>
      <c r="E11" t="s">
        <v>255</v>
      </c>
      <c r="F11" t="s">
        <v>256</v>
      </c>
      <c r="G11" s="1">
        <v>44732</v>
      </c>
      <c r="H11">
        <v>2022</v>
      </c>
      <c r="I11" t="s">
        <v>2830</v>
      </c>
      <c r="K11">
        <v>623</v>
      </c>
      <c r="L11" t="s">
        <v>2850</v>
      </c>
      <c r="M11" t="s">
        <v>257</v>
      </c>
      <c r="N11" t="s">
        <v>258</v>
      </c>
      <c r="O11" t="s">
        <v>259</v>
      </c>
      <c r="P11" t="s">
        <v>260</v>
      </c>
      <c r="Q11" t="s">
        <v>2830</v>
      </c>
      <c r="R11" t="s">
        <v>261</v>
      </c>
      <c r="S11" t="s">
        <v>262</v>
      </c>
      <c r="T11" t="s">
        <v>263</v>
      </c>
      <c r="U11" t="s">
        <v>264</v>
      </c>
      <c r="V11" t="s">
        <v>265</v>
      </c>
      <c r="W11" t="s">
        <v>2830</v>
      </c>
      <c r="X11">
        <v>1</v>
      </c>
      <c r="Z11">
        <v>44</v>
      </c>
      <c r="AA11" t="s">
        <v>2830</v>
      </c>
      <c r="AB11" s="1">
        <v>44732</v>
      </c>
      <c r="AC11" t="s">
        <v>2830</v>
      </c>
      <c r="AD11" t="s">
        <v>2830</v>
      </c>
      <c r="AE11" t="s">
        <v>43</v>
      </c>
      <c r="AF11" t="s">
        <v>57</v>
      </c>
      <c r="AH11" s="20" t="s">
        <v>7687</v>
      </c>
      <c r="AI11" s="20" t="s">
        <v>7687</v>
      </c>
      <c r="AK11" t="s">
        <v>7685</v>
      </c>
      <c r="AM11" t="s">
        <v>7688</v>
      </c>
      <c r="AN11">
        <f>IEEE456378[[#This Row],[End Page]]-IEEE456378[[#This Row],[Start Page]]</f>
        <v>11</v>
      </c>
      <c r="AS11" s="20"/>
    </row>
    <row r="12" spans="1:46" x14ac:dyDescent="0.3">
      <c r="A12" s="4">
        <v>20</v>
      </c>
      <c r="B12" s="6" t="s">
        <v>43</v>
      </c>
      <c r="C12" t="s">
        <v>266</v>
      </c>
      <c r="D12" t="s">
        <v>267</v>
      </c>
      <c r="E12" t="s">
        <v>268</v>
      </c>
      <c r="F12" t="s">
        <v>269</v>
      </c>
      <c r="G12" s="1">
        <v>43874</v>
      </c>
      <c r="H12">
        <v>2019</v>
      </c>
      <c r="I12" t="s">
        <v>2830</v>
      </c>
      <c r="K12">
        <v>150</v>
      </c>
      <c r="L12">
        <v>155</v>
      </c>
      <c r="M12" t="s">
        <v>270</v>
      </c>
      <c r="N12" t="s">
        <v>271</v>
      </c>
      <c r="O12" t="s">
        <v>272</v>
      </c>
      <c r="P12" t="s">
        <v>273</v>
      </c>
      <c r="Q12" t="s">
        <v>2830</v>
      </c>
      <c r="R12" t="s">
        <v>274</v>
      </c>
      <c r="S12" t="s">
        <v>275</v>
      </c>
      <c r="T12" t="s">
        <v>2830</v>
      </c>
      <c r="U12" t="s">
        <v>276</v>
      </c>
      <c r="V12" t="s">
        <v>277</v>
      </c>
      <c r="W12" t="s">
        <v>2830</v>
      </c>
      <c r="X12">
        <v>3</v>
      </c>
      <c r="Z12">
        <v>24</v>
      </c>
      <c r="AA12" t="s">
        <v>43</v>
      </c>
      <c r="AB12" s="1">
        <v>43874</v>
      </c>
      <c r="AC12" t="s">
        <v>2830</v>
      </c>
      <c r="AD12" t="s">
        <v>2830</v>
      </c>
      <c r="AE12" t="s">
        <v>43</v>
      </c>
      <c r="AF12" t="s">
        <v>57</v>
      </c>
      <c r="AH12" s="20" t="s">
        <v>7687</v>
      </c>
      <c r="AI12" s="20" t="s">
        <v>7687</v>
      </c>
      <c r="AK12" t="s">
        <v>7685</v>
      </c>
      <c r="AM12" t="s">
        <v>7688</v>
      </c>
      <c r="AN12">
        <f>IEEE456378[[#This Row],[End Page]]-IEEE456378[[#This Row],[Start Page]]</f>
        <v>5</v>
      </c>
      <c r="AS12" s="20"/>
      <c r="AT12" s="32" t="s">
        <v>7768</v>
      </c>
    </row>
    <row r="13" spans="1:46" x14ac:dyDescent="0.3">
      <c r="A13" s="3">
        <v>21</v>
      </c>
      <c r="B13" s="3" t="s">
        <v>43</v>
      </c>
      <c r="C13" t="s">
        <v>278</v>
      </c>
      <c r="D13" t="s">
        <v>279</v>
      </c>
      <c r="E13" t="s">
        <v>280</v>
      </c>
      <c r="F13" t="s">
        <v>281</v>
      </c>
      <c r="G13" s="1">
        <v>43991</v>
      </c>
      <c r="H13">
        <v>2020</v>
      </c>
      <c r="I13" t="s">
        <v>2833</v>
      </c>
      <c r="J13">
        <v>2</v>
      </c>
      <c r="K13">
        <v>548</v>
      </c>
      <c r="L13" t="s">
        <v>2852</v>
      </c>
      <c r="M13" t="s">
        <v>282</v>
      </c>
      <c r="N13" t="s">
        <v>283</v>
      </c>
      <c r="O13" t="s">
        <v>2830</v>
      </c>
      <c r="P13" t="s">
        <v>284</v>
      </c>
      <c r="Q13" t="s">
        <v>2830</v>
      </c>
      <c r="R13" t="s">
        <v>285</v>
      </c>
      <c r="S13" t="s">
        <v>286</v>
      </c>
      <c r="T13" t="s">
        <v>287</v>
      </c>
      <c r="U13" t="s">
        <v>288</v>
      </c>
      <c r="V13" t="s">
        <v>289</v>
      </c>
      <c r="W13" t="s">
        <v>2830</v>
      </c>
      <c r="X13">
        <v>42</v>
      </c>
      <c r="Z13">
        <v>50</v>
      </c>
      <c r="AA13" t="s">
        <v>43</v>
      </c>
      <c r="AB13" s="1">
        <v>43843</v>
      </c>
      <c r="AC13" t="s">
        <v>2830</v>
      </c>
      <c r="AD13" t="s">
        <v>2830</v>
      </c>
      <c r="AE13" t="s">
        <v>43</v>
      </c>
      <c r="AF13" t="s">
        <v>44</v>
      </c>
      <c r="AH13" s="20" t="s">
        <v>7687</v>
      </c>
      <c r="AI13" s="20" t="s">
        <v>7687</v>
      </c>
      <c r="AK13" t="s">
        <v>7685</v>
      </c>
      <c r="AM13" t="s">
        <v>7688</v>
      </c>
      <c r="AN13">
        <f>IEEE456378[[#This Row],[End Page]]-IEEE456378[[#This Row],[Start Page]]</f>
        <v>13</v>
      </c>
      <c r="AS13" s="20"/>
    </row>
    <row r="14" spans="1:46" x14ac:dyDescent="0.3">
      <c r="A14" s="4">
        <v>22</v>
      </c>
      <c r="B14" s="6" t="s">
        <v>43</v>
      </c>
      <c r="C14" t="s">
        <v>290</v>
      </c>
      <c r="D14" t="s">
        <v>291</v>
      </c>
      <c r="E14" t="s">
        <v>292</v>
      </c>
      <c r="F14" t="s">
        <v>109</v>
      </c>
      <c r="G14" s="1">
        <v>43950</v>
      </c>
      <c r="H14">
        <v>2020</v>
      </c>
      <c r="I14" t="s">
        <v>2836</v>
      </c>
      <c r="J14">
        <v>8</v>
      </c>
      <c r="K14">
        <v>5244</v>
      </c>
      <c r="L14" t="s">
        <v>2853</v>
      </c>
      <c r="M14" t="s">
        <v>293</v>
      </c>
      <c r="N14" t="s">
        <v>111</v>
      </c>
      <c r="O14" t="s">
        <v>2830</v>
      </c>
      <c r="P14" t="s">
        <v>294</v>
      </c>
      <c r="Q14" t="s">
        <v>295</v>
      </c>
      <c r="R14" t="s">
        <v>296</v>
      </c>
      <c r="S14" t="s">
        <v>297</v>
      </c>
      <c r="T14" t="s">
        <v>298</v>
      </c>
      <c r="U14" t="s">
        <v>299</v>
      </c>
      <c r="V14" t="s">
        <v>300</v>
      </c>
      <c r="W14" t="s">
        <v>2830</v>
      </c>
      <c r="X14">
        <v>89</v>
      </c>
      <c r="Z14">
        <v>32</v>
      </c>
      <c r="AA14" t="s">
        <v>43</v>
      </c>
      <c r="AB14" s="1">
        <v>43780</v>
      </c>
      <c r="AC14" t="s">
        <v>2830</v>
      </c>
      <c r="AD14" t="s">
        <v>2830</v>
      </c>
      <c r="AE14" t="s">
        <v>43</v>
      </c>
      <c r="AF14" t="s">
        <v>44</v>
      </c>
      <c r="AH14" s="20" t="s">
        <v>7687</v>
      </c>
      <c r="AI14" s="20" t="s">
        <v>7687</v>
      </c>
      <c r="AK14" t="s">
        <v>7685</v>
      </c>
      <c r="AM14" t="s">
        <v>7688</v>
      </c>
      <c r="AN14">
        <f>IEEE456378[[#This Row],[End Page]]-IEEE456378[[#This Row],[Start Page]]</f>
        <v>9</v>
      </c>
      <c r="AS14" s="20"/>
      <c r="AT14" s="32"/>
    </row>
    <row r="15" spans="1:46" x14ac:dyDescent="0.3">
      <c r="A15" s="3">
        <v>23</v>
      </c>
      <c r="B15" s="3" t="s">
        <v>43</v>
      </c>
      <c r="C15" t="s">
        <v>301</v>
      </c>
      <c r="D15" t="s">
        <v>302</v>
      </c>
      <c r="E15" t="s">
        <v>303</v>
      </c>
      <c r="F15" t="s">
        <v>304</v>
      </c>
      <c r="G15" s="1">
        <v>44721</v>
      </c>
      <c r="H15">
        <v>2022</v>
      </c>
      <c r="I15" t="s">
        <v>2854</v>
      </c>
      <c r="J15">
        <v>2</v>
      </c>
      <c r="K15">
        <v>1705</v>
      </c>
      <c r="L15" t="s">
        <v>2855</v>
      </c>
      <c r="M15" t="s">
        <v>305</v>
      </c>
      <c r="N15" t="s">
        <v>306</v>
      </c>
      <c r="O15" t="s">
        <v>2830</v>
      </c>
      <c r="P15" t="s">
        <v>307</v>
      </c>
      <c r="Q15" t="s">
        <v>308</v>
      </c>
      <c r="R15" t="s">
        <v>309</v>
      </c>
      <c r="S15" t="s">
        <v>310</v>
      </c>
      <c r="T15" t="s">
        <v>311</v>
      </c>
      <c r="U15" t="s">
        <v>312</v>
      </c>
      <c r="V15" t="s">
        <v>313</v>
      </c>
      <c r="W15" t="s">
        <v>2830</v>
      </c>
      <c r="X15">
        <v>4</v>
      </c>
      <c r="Z15">
        <v>38</v>
      </c>
      <c r="AA15" t="s">
        <v>43</v>
      </c>
      <c r="AB15" s="1">
        <v>44610</v>
      </c>
      <c r="AC15" t="s">
        <v>2830</v>
      </c>
      <c r="AD15" t="s">
        <v>2830</v>
      </c>
      <c r="AE15" t="s">
        <v>43</v>
      </c>
      <c r="AF15" t="s">
        <v>44</v>
      </c>
      <c r="AH15" s="20" t="s">
        <v>7687</v>
      </c>
      <c r="AI15" s="20" t="s">
        <v>7687</v>
      </c>
      <c r="AK15" t="s">
        <v>7685</v>
      </c>
      <c r="AM15" t="s">
        <v>7688</v>
      </c>
      <c r="AN15">
        <f>IEEE456378[[#This Row],[End Page]]-IEEE456378[[#This Row],[Start Page]]</f>
        <v>11</v>
      </c>
      <c r="AS15" s="20"/>
    </row>
    <row r="16" spans="1:46" x14ac:dyDescent="0.3">
      <c r="A16" s="3">
        <v>25</v>
      </c>
      <c r="B16" s="14" t="s">
        <v>43</v>
      </c>
      <c r="C16" t="s">
        <v>327</v>
      </c>
      <c r="D16" t="s">
        <v>328</v>
      </c>
      <c r="E16" t="s">
        <v>329</v>
      </c>
      <c r="F16" t="s">
        <v>330</v>
      </c>
      <c r="G16" s="1">
        <v>43482</v>
      </c>
      <c r="H16">
        <v>2018</v>
      </c>
      <c r="I16" t="s">
        <v>2830</v>
      </c>
      <c r="K16">
        <v>3057</v>
      </c>
      <c r="L16" t="s">
        <v>2858</v>
      </c>
      <c r="M16" t="s">
        <v>331</v>
      </c>
      <c r="N16" t="s">
        <v>332</v>
      </c>
      <c r="O16" t="s">
        <v>333</v>
      </c>
      <c r="P16" t="s">
        <v>334</v>
      </c>
      <c r="Q16" t="s">
        <v>2830</v>
      </c>
      <c r="R16" t="s">
        <v>335</v>
      </c>
      <c r="S16" t="s">
        <v>336</v>
      </c>
      <c r="T16" t="s">
        <v>337</v>
      </c>
      <c r="U16" t="s">
        <v>338</v>
      </c>
      <c r="V16" t="s">
        <v>339</v>
      </c>
      <c r="W16" t="s">
        <v>2830</v>
      </c>
      <c r="X16">
        <v>8</v>
      </c>
      <c r="Z16">
        <v>18</v>
      </c>
      <c r="AA16" t="s">
        <v>43</v>
      </c>
      <c r="AB16" s="1">
        <v>43482</v>
      </c>
      <c r="AC16" t="s">
        <v>2830</v>
      </c>
      <c r="AD16" t="s">
        <v>2830</v>
      </c>
      <c r="AE16" t="s">
        <v>43</v>
      </c>
      <c r="AF16" t="s">
        <v>57</v>
      </c>
      <c r="AH16" s="20" t="s">
        <v>7687</v>
      </c>
      <c r="AI16" s="20" t="s">
        <v>7687</v>
      </c>
      <c r="AK16" t="s">
        <v>7685</v>
      </c>
      <c r="AM16" t="s">
        <v>7688</v>
      </c>
      <c r="AN16">
        <f>IEEE456378[[#This Row],[End Page]]-IEEE456378[[#This Row],[Start Page]]</f>
        <v>5</v>
      </c>
      <c r="AS16" s="20"/>
    </row>
    <row r="17" spans="1:46" x14ac:dyDescent="0.3">
      <c r="A17" s="3">
        <v>27</v>
      </c>
      <c r="B17" s="3" t="s">
        <v>43</v>
      </c>
      <c r="C17" t="s">
        <v>352</v>
      </c>
      <c r="D17" t="s">
        <v>353</v>
      </c>
      <c r="E17" t="s">
        <v>354</v>
      </c>
      <c r="F17" t="s">
        <v>355</v>
      </c>
      <c r="G17" s="1">
        <v>43413</v>
      </c>
      <c r="H17">
        <v>2018</v>
      </c>
      <c r="I17" t="s">
        <v>2860</v>
      </c>
      <c r="J17">
        <v>6</v>
      </c>
      <c r="K17">
        <v>931</v>
      </c>
      <c r="L17" t="s">
        <v>2861</v>
      </c>
      <c r="M17" t="s">
        <v>356</v>
      </c>
      <c r="N17" t="s">
        <v>357</v>
      </c>
      <c r="O17" t="s">
        <v>2830</v>
      </c>
      <c r="P17" t="s">
        <v>358</v>
      </c>
      <c r="Q17" t="s">
        <v>359</v>
      </c>
      <c r="R17" t="s">
        <v>360</v>
      </c>
      <c r="S17" t="s">
        <v>361</v>
      </c>
      <c r="T17" t="s">
        <v>362</v>
      </c>
      <c r="U17" t="s">
        <v>363</v>
      </c>
      <c r="V17" t="s">
        <v>364</v>
      </c>
      <c r="W17" t="s">
        <v>2830</v>
      </c>
      <c r="X17">
        <v>78</v>
      </c>
      <c r="Z17">
        <v>54</v>
      </c>
      <c r="AA17" t="s">
        <v>43</v>
      </c>
      <c r="AB17" s="1">
        <v>43021</v>
      </c>
      <c r="AC17" t="s">
        <v>2830</v>
      </c>
      <c r="AD17" t="s">
        <v>2830</v>
      </c>
      <c r="AE17" t="s">
        <v>43</v>
      </c>
      <c r="AF17" t="s">
        <v>44</v>
      </c>
      <c r="AH17" s="20" t="s">
        <v>7687</v>
      </c>
      <c r="AI17" s="20" t="s">
        <v>7687</v>
      </c>
      <c r="AK17" t="s">
        <v>7685</v>
      </c>
      <c r="AM17" t="s">
        <v>7688</v>
      </c>
      <c r="AN17">
        <f>IEEE456378[[#This Row],[End Page]]-IEEE456378[[#This Row],[Start Page]]</f>
        <v>13</v>
      </c>
      <c r="AS17" s="20"/>
      <c r="AT17" s="32" t="s">
        <v>8108</v>
      </c>
    </row>
    <row r="18" spans="1:46" x14ac:dyDescent="0.3">
      <c r="A18" s="4">
        <v>28</v>
      </c>
      <c r="B18" s="6" t="s">
        <v>43</v>
      </c>
      <c r="C18" t="s">
        <v>365</v>
      </c>
      <c r="D18" t="s">
        <v>366</v>
      </c>
      <c r="E18" t="s">
        <v>367</v>
      </c>
      <c r="F18" t="s">
        <v>368</v>
      </c>
      <c r="G18" s="1">
        <v>44179</v>
      </c>
      <c r="H18">
        <v>2020</v>
      </c>
      <c r="I18" t="s">
        <v>2830</v>
      </c>
      <c r="K18">
        <v>2822</v>
      </c>
      <c r="L18" t="s">
        <v>2862</v>
      </c>
      <c r="M18" t="s">
        <v>369</v>
      </c>
      <c r="N18" t="s">
        <v>332</v>
      </c>
      <c r="O18" t="s">
        <v>370</v>
      </c>
      <c r="P18" t="s">
        <v>371</v>
      </c>
      <c r="Q18" t="s">
        <v>2830</v>
      </c>
      <c r="R18" t="s">
        <v>372</v>
      </c>
      <c r="S18" t="s">
        <v>373</v>
      </c>
      <c r="T18" t="s">
        <v>374</v>
      </c>
      <c r="U18" t="s">
        <v>375</v>
      </c>
      <c r="V18" t="s">
        <v>376</v>
      </c>
      <c r="W18" t="s">
        <v>2830</v>
      </c>
      <c r="X18">
        <v>1</v>
      </c>
      <c r="Z18">
        <v>33</v>
      </c>
      <c r="AA18" t="s">
        <v>43</v>
      </c>
      <c r="AB18" s="1">
        <v>44179</v>
      </c>
      <c r="AC18" t="s">
        <v>2830</v>
      </c>
      <c r="AD18" t="s">
        <v>2830</v>
      </c>
      <c r="AE18" t="s">
        <v>43</v>
      </c>
      <c r="AF18" t="s">
        <v>57</v>
      </c>
      <c r="AH18" s="20" t="s">
        <v>7687</v>
      </c>
      <c r="AI18" s="20" t="s">
        <v>7687</v>
      </c>
      <c r="AK18" t="s">
        <v>7685</v>
      </c>
      <c r="AM18" t="s">
        <v>7688</v>
      </c>
      <c r="AN18">
        <f>IEEE456378[[#This Row],[End Page]]-IEEE456378[[#This Row],[Start Page]]</f>
        <v>7</v>
      </c>
      <c r="AS18" s="20"/>
    </row>
    <row r="19" spans="1:46" x14ac:dyDescent="0.3">
      <c r="A19" s="3">
        <v>29</v>
      </c>
      <c r="B19" s="3" t="s">
        <v>43</v>
      </c>
      <c r="C19" t="s">
        <v>377</v>
      </c>
      <c r="D19" t="s">
        <v>378</v>
      </c>
      <c r="E19" t="s">
        <v>379</v>
      </c>
      <c r="F19" t="s">
        <v>380</v>
      </c>
      <c r="G19" s="1">
        <v>44446</v>
      </c>
      <c r="H19">
        <v>2021</v>
      </c>
      <c r="I19" t="s">
        <v>2830</v>
      </c>
      <c r="K19">
        <v>19</v>
      </c>
      <c r="L19" t="s">
        <v>2863</v>
      </c>
      <c r="M19" t="s">
        <v>381</v>
      </c>
      <c r="N19" t="s">
        <v>2830</v>
      </c>
      <c r="O19" t="s">
        <v>382</v>
      </c>
      <c r="P19" t="s">
        <v>383</v>
      </c>
      <c r="Q19" t="s">
        <v>2830</v>
      </c>
      <c r="R19" t="s">
        <v>384</v>
      </c>
      <c r="S19" t="s">
        <v>385</v>
      </c>
      <c r="T19" t="s">
        <v>386</v>
      </c>
      <c r="U19" t="s">
        <v>387</v>
      </c>
      <c r="V19" t="s">
        <v>388</v>
      </c>
      <c r="W19" t="s">
        <v>2830</v>
      </c>
      <c r="Z19">
        <v>16</v>
      </c>
      <c r="AA19" t="s">
        <v>43</v>
      </c>
      <c r="AB19" s="1">
        <v>44446</v>
      </c>
      <c r="AC19" t="s">
        <v>2830</v>
      </c>
      <c r="AD19" t="s">
        <v>2830</v>
      </c>
      <c r="AE19" t="s">
        <v>43</v>
      </c>
      <c r="AF19" t="s">
        <v>57</v>
      </c>
      <c r="AH19" s="20" t="s">
        <v>7687</v>
      </c>
      <c r="AI19" s="20" t="s">
        <v>7687</v>
      </c>
      <c r="AK19" t="s">
        <v>7685</v>
      </c>
      <c r="AM19" t="s">
        <v>7688</v>
      </c>
      <c r="AN19">
        <f>IEEE456378[[#This Row],[End Page]]-IEEE456378[[#This Row],[Start Page]]</f>
        <v>5</v>
      </c>
      <c r="AS19" s="20"/>
    </row>
    <row r="20" spans="1:46" x14ac:dyDescent="0.3">
      <c r="A20" s="4">
        <v>30</v>
      </c>
      <c r="B20" s="6" t="s">
        <v>43</v>
      </c>
      <c r="C20" t="s">
        <v>389</v>
      </c>
      <c r="D20" t="s">
        <v>390</v>
      </c>
      <c r="E20" t="s">
        <v>391</v>
      </c>
      <c r="F20" t="s">
        <v>392</v>
      </c>
      <c r="G20" s="1">
        <v>44797</v>
      </c>
      <c r="H20">
        <v>2022</v>
      </c>
      <c r="I20" t="s">
        <v>2830</v>
      </c>
      <c r="K20">
        <v>321</v>
      </c>
      <c r="L20" t="s">
        <v>2864</v>
      </c>
      <c r="M20" t="s">
        <v>393</v>
      </c>
      <c r="N20" t="s">
        <v>394</v>
      </c>
      <c r="O20" t="s">
        <v>395</v>
      </c>
      <c r="P20" t="s">
        <v>396</v>
      </c>
      <c r="Q20" t="s">
        <v>2830</v>
      </c>
      <c r="R20" t="s">
        <v>397</v>
      </c>
      <c r="S20" t="s">
        <v>398</v>
      </c>
      <c r="T20" t="s">
        <v>399</v>
      </c>
      <c r="U20" t="s">
        <v>400</v>
      </c>
      <c r="V20" t="s">
        <v>401</v>
      </c>
      <c r="W20" t="s">
        <v>2830</v>
      </c>
      <c r="Z20">
        <v>18</v>
      </c>
      <c r="AA20" t="s">
        <v>43</v>
      </c>
      <c r="AB20" s="1">
        <v>44797</v>
      </c>
      <c r="AC20" t="s">
        <v>2830</v>
      </c>
      <c r="AD20" t="s">
        <v>2830</v>
      </c>
      <c r="AE20" t="s">
        <v>43</v>
      </c>
      <c r="AF20" t="s">
        <v>57</v>
      </c>
      <c r="AH20" s="20" t="s">
        <v>7687</v>
      </c>
      <c r="AI20" s="20" t="s">
        <v>7687</v>
      </c>
      <c r="AK20" t="s">
        <v>7685</v>
      </c>
      <c r="AM20" t="s">
        <v>7688</v>
      </c>
      <c r="AN20">
        <f>IEEE456378[[#This Row],[End Page]]-IEEE456378[[#This Row],[Start Page]]</f>
        <v>5</v>
      </c>
      <c r="AS20" s="20"/>
    </row>
    <row r="21" spans="1:46" x14ac:dyDescent="0.3">
      <c r="A21" s="3">
        <v>31</v>
      </c>
      <c r="B21" s="3" t="s">
        <v>43</v>
      </c>
      <c r="C21" t="s">
        <v>402</v>
      </c>
      <c r="D21" t="s">
        <v>403</v>
      </c>
      <c r="E21" t="s">
        <v>404</v>
      </c>
      <c r="F21" t="s">
        <v>405</v>
      </c>
      <c r="G21" s="1">
        <v>42383</v>
      </c>
      <c r="H21">
        <v>2015</v>
      </c>
      <c r="I21" t="s">
        <v>2830</v>
      </c>
      <c r="K21">
        <v>24</v>
      </c>
      <c r="L21" t="s">
        <v>2865</v>
      </c>
      <c r="M21" t="s">
        <v>406</v>
      </c>
      <c r="N21" t="s">
        <v>2830</v>
      </c>
      <c r="O21" t="s">
        <v>407</v>
      </c>
      <c r="P21" t="s">
        <v>408</v>
      </c>
      <c r="Q21" t="s">
        <v>2830</v>
      </c>
      <c r="R21" t="s">
        <v>409</v>
      </c>
      <c r="S21" t="s">
        <v>410</v>
      </c>
      <c r="T21" t="s">
        <v>411</v>
      </c>
      <c r="U21" t="s">
        <v>412</v>
      </c>
      <c r="V21" t="s">
        <v>413</v>
      </c>
      <c r="W21" t="s">
        <v>2830</v>
      </c>
      <c r="X21">
        <v>46</v>
      </c>
      <c r="Y21">
        <v>2</v>
      </c>
      <c r="Z21">
        <v>30</v>
      </c>
      <c r="AA21" t="s">
        <v>43</v>
      </c>
      <c r="AB21" s="1">
        <v>42383</v>
      </c>
      <c r="AC21" t="s">
        <v>2830</v>
      </c>
      <c r="AD21" t="s">
        <v>2830</v>
      </c>
      <c r="AE21" t="s">
        <v>43</v>
      </c>
      <c r="AF21" t="s">
        <v>57</v>
      </c>
      <c r="AH21" s="20" t="s">
        <v>7687</v>
      </c>
      <c r="AI21" s="20" t="s">
        <v>7687</v>
      </c>
      <c r="AK21" t="s">
        <v>7685</v>
      </c>
      <c r="AM21" t="s">
        <v>7688</v>
      </c>
      <c r="AN21">
        <f>IEEE456378[[#This Row],[End Page]]-IEEE456378[[#This Row],[Start Page]]</f>
        <v>10</v>
      </c>
      <c r="AS21" s="20"/>
    </row>
    <row r="22" spans="1:46" x14ac:dyDescent="0.3">
      <c r="A22" s="3">
        <v>33</v>
      </c>
      <c r="B22" s="14" t="s">
        <v>43</v>
      </c>
      <c r="C22" t="s">
        <v>427</v>
      </c>
      <c r="D22" t="s">
        <v>428</v>
      </c>
      <c r="E22" t="s">
        <v>429</v>
      </c>
      <c r="F22" t="s">
        <v>430</v>
      </c>
      <c r="G22" s="1">
        <v>43185</v>
      </c>
      <c r="H22">
        <v>2017</v>
      </c>
      <c r="I22" t="s">
        <v>2830</v>
      </c>
      <c r="K22">
        <v>519</v>
      </c>
      <c r="L22" t="s">
        <v>2867</v>
      </c>
      <c r="M22" t="s">
        <v>431</v>
      </c>
      <c r="N22" t="s">
        <v>2830</v>
      </c>
      <c r="O22" t="s">
        <v>432</v>
      </c>
      <c r="P22" t="s">
        <v>433</v>
      </c>
      <c r="Q22" t="s">
        <v>2830</v>
      </c>
      <c r="R22" t="s">
        <v>434</v>
      </c>
      <c r="S22" t="s">
        <v>435</v>
      </c>
      <c r="T22" t="s">
        <v>436</v>
      </c>
      <c r="U22" t="s">
        <v>437</v>
      </c>
      <c r="V22" t="s">
        <v>438</v>
      </c>
      <c r="W22" t="s">
        <v>2830</v>
      </c>
      <c r="X22">
        <v>20</v>
      </c>
      <c r="Z22">
        <v>19</v>
      </c>
      <c r="AA22" t="s">
        <v>43</v>
      </c>
      <c r="AB22" s="1">
        <v>43185</v>
      </c>
      <c r="AC22" t="s">
        <v>2830</v>
      </c>
      <c r="AD22" t="s">
        <v>2830</v>
      </c>
      <c r="AE22" t="s">
        <v>43</v>
      </c>
      <c r="AF22" t="s">
        <v>57</v>
      </c>
      <c r="AH22" s="20" t="s">
        <v>7687</v>
      </c>
      <c r="AI22" s="20" t="s">
        <v>7687</v>
      </c>
      <c r="AK22" t="s">
        <v>7685</v>
      </c>
      <c r="AM22" t="s">
        <v>7688</v>
      </c>
      <c r="AN22">
        <f>IEEE456378[[#This Row],[End Page]]-IEEE456378[[#This Row],[Start Page]]</f>
        <v>4</v>
      </c>
      <c r="AS22" s="20"/>
    </row>
    <row r="23" spans="1:46" x14ac:dyDescent="0.3">
      <c r="A23" s="3">
        <v>35</v>
      </c>
      <c r="B23" s="3" t="s">
        <v>43</v>
      </c>
      <c r="C23" t="s">
        <v>451</v>
      </c>
      <c r="D23" t="s">
        <v>452</v>
      </c>
      <c r="E23" t="s">
        <v>453</v>
      </c>
      <c r="F23" t="s">
        <v>454</v>
      </c>
      <c r="G23" s="1">
        <v>42233</v>
      </c>
      <c r="H23">
        <v>2015</v>
      </c>
      <c r="I23" t="s">
        <v>2869</v>
      </c>
      <c r="K23">
        <v>169</v>
      </c>
      <c r="L23" t="s">
        <v>2870</v>
      </c>
      <c r="M23" t="s">
        <v>455</v>
      </c>
      <c r="N23" t="s">
        <v>258</v>
      </c>
      <c r="O23" t="s">
        <v>456</v>
      </c>
      <c r="P23" t="s">
        <v>457</v>
      </c>
      <c r="Q23" t="s">
        <v>2830</v>
      </c>
      <c r="R23" t="s">
        <v>458</v>
      </c>
      <c r="S23" t="s">
        <v>459</v>
      </c>
      <c r="T23" t="s">
        <v>460</v>
      </c>
      <c r="U23" t="s">
        <v>461</v>
      </c>
      <c r="V23" t="s">
        <v>462</v>
      </c>
      <c r="W23" t="s">
        <v>2830</v>
      </c>
      <c r="X23">
        <v>47</v>
      </c>
      <c r="Z23">
        <v>31</v>
      </c>
      <c r="AA23" t="s">
        <v>43</v>
      </c>
      <c r="AB23" s="1">
        <v>42233</v>
      </c>
      <c r="AC23" t="s">
        <v>2830</v>
      </c>
      <c r="AD23" t="s">
        <v>2830</v>
      </c>
      <c r="AE23" t="s">
        <v>43</v>
      </c>
      <c r="AF23" t="s">
        <v>57</v>
      </c>
      <c r="AH23" s="20" t="s">
        <v>7687</v>
      </c>
      <c r="AI23" s="20" t="s">
        <v>7687</v>
      </c>
      <c r="AK23" t="s">
        <v>7685</v>
      </c>
      <c r="AM23" t="s">
        <v>7688</v>
      </c>
      <c r="AN23">
        <f>IEEE456378[[#This Row],[End Page]]-IEEE456378[[#This Row],[Start Page]]</f>
        <v>9</v>
      </c>
      <c r="AS23" s="20"/>
    </row>
    <row r="24" spans="1:46" x14ac:dyDescent="0.3">
      <c r="A24" s="4">
        <v>36</v>
      </c>
      <c r="B24" s="6" t="s">
        <v>43</v>
      </c>
      <c r="C24" t="s">
        <v>463</v>
      </c>
      <c r="D24" t="s">
        <v>464</v>
      </c>
      <c r="E24" t="s">
        <v>465</v>
      </c>
      <c r="F24" t="s">
        <v>466</v>
      </c>
      <c r="G24" s="1">
        <v>44791</v>
      </c>
      <c r="H24">
        <v>2022</v>
      </c>
      <c r="I24" t="s">
        <v>2830</v>
      </c>
      <c r="K24">
        <v>840</v>
      </c>
      <c r="L24" t="s">
        <v>2871</v>
      </c>
      <c r="M24" t="s">
        <v>467</v>
      </c>
      <c r="N24" t="s">
        <v>2830</v>
      </c>
      <c r="O24" t="s">
        <v>468</v>
      </c>
      <c r="P24" t="s">
        <v>469</v>
      </c>
      <c r="Q24" t="s">
        <v>2830</v>
      </c>
      <c r="R24" t="s">
        <v>470</v>
      </c>
      <c r="S24" t="s">
        <v>471</v>
      </c>
      <c r="T24" t="s">
        <v>472</v>
      </c>
      <c r="U24" t="s">
        <v>473</v>
      </c>
      <c r="V24" t="s">
        <v>474</v>
      </c>
      <c r="W24" t="s">
        <v>2830</v>
      </c>
      <c r="Z24">
        <v>28</v>
      </c>
      <c r="AA24" t="s">
        <v>43</v>
      </c>
      <c r="AB24" s="1">
        <v>44791</v>
      </c>
      <c r="AC24" t="s">
        <v>2830</v>
      </c>
      <c r="AD24" t="s">
        <v>2830</v>
      </c>
      <c r="AE24" t="s">
        <v>43</v>
      </c>
      <c r="AF24" t="s">
        <v>57</v>
      </c>
      <c r="AH24" s="20" t="s">
        <v>7687</v>
      </c>
      <c r="AI24" s="20" t="s">
        <v>7687</v>
      </c>
      <c r="AK24" t="s">
        <v>7685</v>
      </c>
      <c r="AM24" t="s">
        <v>7688</v>
      </c>
      <c r="AN24">
        <f>IEEE456378[[#This Row],[End Page]]-IEEE456378[[#This Row],[Start Page]]</f>
        <v>5</v>
      </c>
      <c r="AS24" s="20"/>
    </row>
    <row r="25" spans="1:46" x14ac:dyDescent="0.3">
      <c r="A25" s="3">
        <v>37</v>
      </c>
      <c r="B25" s="3" t="s">
        <v>43</v>
      </c>
      <c r="C25" t="s">
        <v>475</v>
      </c>
      <c r="D25" t="s">
        <v>476</v>
      </c>
      <c r="E25" t="s">
        <v>477</v>
      </c>
      <c r="F25" t="s">
        <v>478</v>
      </c>
      <c r="G25" s="1">
        <v>42712</v>
      </c>
      <c r="H25">
        <v>2016</v>
      </c>
      <c r="I25" t="s">
        <v>2830</v>
      </c>
      <c r="K25">
        <v>207</v>
      </c>
      <c r="L25" t="s">
        <v>2872</v>
      </c>
      <c r="M25" t="s">
        <v>479</v>
      </c>
      <c r="N25" t="s">
        <v>480</v>
      </c>
      <c r="O25" t="s">
        <v>481</v>
      </c>
      <c r="P25" t="s">
        <v>482</v>
      </c>
      <c r="Q25" t="s">
        <v>2830</v>
      </c>
      <c r="R25" t="s">
        <v>483</v>
      </c>
      <c r="S25" t="s">
        <v>2830</v>
      </c>
      <c r="T25" t="s">
        <v>484</v>
      </c>
      <c r="U25" t="s">
        <v>485</v>
      </c>
      <c r="V25" t="s">
        <v>486</v>
      </c>
      <c r="W25" t="s">
        <v>2830</v>
      </c>
      <c r="X25">
        <v>201</v>
      </c>
      <c r="Z25">
        <v>49</v>
      </c>
      <c r="AA25" t="s">
        <v>43</v>
      </c>
      <c r="AB25" s="1">
        <v>42712</v>
      </c>
      <c r="AC25" t="s">
        <v>2830</v>
      </c>
      <c r="AD25" t="s">
        <v>2830</v>
      </c>
      <c r="AE25" t="s">
        <v>43</v>
      </c>
      <c r="AF25" t="s">
        <v>57</v>
      </c>
      <c r="AH25" s="20" t="s">
        <v>7687</v>
      </c>
      <c r="AI25" s="20" t="s">
        <v>7687</v>
      </c>
      <c r="AK25" t="s">
        <v>7685</v>
      </c>
      <c r="AM25" t="s">
        <v>7688</v>
      </c>
      <c r="AN25">
        <f>IEEE456378[[#This Row],[End Page]]-IEEE456378[[#This Row],[Start Page]]</f>
        <v>11</v>
      </c>
      <c r="AS25" s="20"/>
      <c r="AT25" s="17"/>
    </row>
    <row r="26" spans="1:46" x14ac:dyDescent="0.3">
      <c r="A26" s="3">
        <v>39</v>
      </c>
      <c r="B26" s="14" t="s">
        <v>43</v>
      </c>
      <c r="C26" t="s">
        <v>500</v>
      </c>
      <c r="D26" t="s">
        <v>501</v>
      </c>
      <c r="E26" t="s">
        <v>502</v>
      </c>
      <c r="F26" t="s">
        <v>503</v>
      </c>
      <c r="G26" s="1">
        <v>43780</v>
      </c>
      <c r="H26">
        <v>2019</v>
      </c>
      <c r="I26" t="s">
        <v>2873</v>
      </c>
      <c r="J26">
        <v>6</v>
      </c>
      <c r="K26">
        <v>6313</v>
      </c>
      <c r="L26" t="s">
        <v>2874</v>
      </c>
      <c r="M26" t="s">
        <v>504</v>
      </c>
      <c r="N26" t="s">
        <v>505</v>
      </c>
      <c r="O26" t="s">
        <v>2830</v>
      </c>
      <c r="P26" t="s">
        <v>506</v>
      </c>
      <c r="Q26" t="s">
        <v>507</v>
      </c>
      <c r="R26" t="s">
        <v>508</v>
      </c>
      <c r="S26" t="s">
        <v>509</v>
      </c>
      <c r="T26" t="s">
        <v>510</v>
      </c>
      <c r="U26" t="s">
        <v>511</v>
      </c>
      <c r="V26" t="s">
        <v>512</v>
      </c>
      <c r="W26" t="s">
        <v>2830</v>
      </c>
      <c r="X26">
        <v>30</v>
      </c>
      <c r="Z26">
        <v>32</v>
      </c>
      <c r="AA26" t="s">
        <v>43</v>
      </c>
      <c r="AB26" s="1">
        <v>43661</v>
      </c>
      <c r="AC26" t="s">
        <v>2830</v>
      </c>
      <c r="AD26" t="s">
        <v>2830</v>
      </c>
      <c r="AE26" t="s">
        <v>43</v>
      </c>
      <c r="AF26" t="s">
        <v>44</v>
      </c>
      <c r="AH26" s="20" t="s">
        <v>7687</v>
      </c>
      <c r="AI26" s="20" t="s">
        <v>7687</v>
      </c>
      <c r="AK26" t="s">
        <v>7685</v>
      </c>
      <c r="AM26" t="s">
        <v>7688</v>
      </c>
      <c r="AN26">
        <f>IEEE456378[[#This Row],[End Page]]-IEEE456378[[#This Row],[Start Page]]</f>
        <v>10</v>
      </c>
      <c r="AS26" s="20"/>
      <c r="AT26" s="32"/>
    </row>
    <row r="27" spans="1:46" x14ac:dyDescent="0.3">
      <c r="A27" s="4">
        <v>42</v>
      </c>
      <c r="B27" s="5" t="s">
        <v>43</v>
      </c>
      <c r="C27" t="s">
        <v>538</v>
      </c>
      <c r="D27" t="s">
        <v>539</v>
      </c>
      <c r="E27" t="s">
        <v>540</v>
      </c>
      <c r="F27" t="s">
        <v>146</v>
      </c>
      <c r="G27" s="1">
        <v>44337</v>
      </c>
      <c r="H27">
        <v>2021</v>
      </c>
      <c r="I27" t="s">
        <v>2839</v>
      </c>
      <c r="K27">
        <v>73522</v>
      </c>
      <c r="L27" t="s">
        <v>2878</v>
      </c>
      <c r="M27" t="s">
        <v>541</v>
      </c>
      <c r="N27" t="s">
        <v>148</v>
      </c>
      <c r="O27" t="s">
        <v>2830</v>
      </c>
      <c r="P27" t="s">
        <v>542</v>
      </c>
      <c r="Q27" t="s">
        <v>543</v>
      </c>
      <c r="R27" t="s">
        <v>544</v>
      </c>
      <c r="S27" t="s">
        <v>545</v>
      </c>
      <c r="T27" t="s">
        <v>546</v>
      </c>
      <c r="U27" t="s">
        <v>547</v>
      </c>
      <c r="V27" t="s">
        <v>548</v>
      </c>
      <c r="W27" t="s">
        <v>2830</v>
      </c>
      <c r="X27">
        <v>4</v>
      </c>
      <c r="Z27">
        <v>45</v>
      </c>
      <c r="AA27" t="s">
        <v>549</v>
      </c>
      <c r="AB27" s="1">
        <v>44316</v>
      </c>
      <c r="AC27" t="s">
        <v>2830</v>
      </c>
      <c r="AD27" t="s">
        <v>2830</v>
      </c>
      <c r="AE27" t="s">
        <v>43</v>
      </c>
      <c r="AF27" t="s">
        <v>44</v>
      </c>
      <c r="AH27" s="20" t="s">
        <v>7687</v>
      </c>
      <c r="AI27" s="20" t="s">
        <v>7687</v>
      </c>
      <c r="AK27" t="s">
        <v>7685</v>
      </c>
      <c r="AM27" t="s">
        <v>7688</v>
      </c>
      <c r="AN27">
        <f>IEEE456378[[#This Row],[End Page]]-IEEE456378[[#This Row],[Start Page]]</f>
        <v>10</v>
      </c>
      <c r="AS27" s="20"/>
    </row>
    <row r="28" spans="1:46" x14ac:dyDescent="0.3">
      <c r="A28" s="3">
        <v>43</v>
      </c>
      <c r="B28" s="14" t="s">
        <v>43</v>
      </c>
      <c r="C28" t="s">
        <v>550</v>
      </c>
      <c r="D28" t="s">
        <v>551</v>
      </c>
      <c r="E28" t="s">
        <v>552</v>
      </c>
      <c r="F28" t="s">
        <v>553</v>
      </c>
      <c r="G28" s="1">
        <v>42394</v>
      </c>
      <c r="H28">
        <v>2015</v>
      </c>
      <c r="I28" t="s">
        <v>2830</v>
      </c>
      <c r="K28">
        <v>287</v>
      </c>
      <c r="L28" t="s">
        <v>2879</v>
      </c>
      <c r="M28" t="s">
        <v>554</v>
      </c>
      <c r="N28" t="s">
        <v>555</v>
      </c>
      <c r="O28" t="s">
        <v>556</v>
      </c>
      <c r="P28" t="s">
        <v>557</v>
      </c>
      <c r="Q28" t="s">
        <v>2830</v>
      </c>
      <c r="R28" t="s">
        <v>558</v>
      </c>
      <c r="S28" t="s">
        <v>559</v>
      </c>
      <c r="T28" t="s">
        <v>560</v>
      </c>
      <c r="U28" t="s">
        <v>561</v>
      </c>
      <c r="V28" t="s">
        <v>562</v>
      </c>
      <c r="W28" t="s">
        <v>2830</v>
      </c>
      <c r="X28">
        <v>5</v>
      </c>
      <c r="Z28">
        <v>11</v>
      </c>
      <c r="AA28" t="s">
        <v>43</v>
      </c>
      <c r="AB28" s="1">
        <v>42394</v>
      </c>
      <c r="AC28" t="s">
        <v>2830</v>
      </c>
      <c r="AD28" t="s">
        <v>2830</v>
      </c>
      <c r="AE28" t="s">
        <v>43</v>
      </c>
      <c r="AF28" t="s">
        <v>57</v>
      </c>
      <c r="AH28" s="20" t="s">
        <v>7687</v>
      </c>
      <c r="AI28" s="20" t="s">
        <v>7687</v>
      </c>
      <c r="AK28" t="s">
        <v>7685</v>
      </c>
      <c r="AM28" t="s">
        <v>7688</v>
      </c>
      <c r="AN28">
        <f>IEEE456378[[#This Row],[End Page]]-IEEE456378[[#This Row],[Start Page]]</f>
        <v>5</v>
      </c>
      <c r="AS28" s="20"/>
    </row>
    <row r="29" spans="1:46" x14ac:dyDescent="0.3">
      <c r="A29" s="4">
        <v>44</v>
      </c>
      <c r="B29" s="5" t="s">
        <v>43</v>
      </c>
      <c r="C29" t="s">
        <v>563</v>
      </c>
      <c r="D29" t="s">
        <v>564</v>
      </c>
      <c r="E29" t="s">
        <v>565</v>
      </c>
      <c r="F29" t="s">
        <v>566</v>
      </c>
      <c r="G29" s="1">
        <v>43696</v>
      </c>
      <c r="H29">
        <v>2019</v>
      </c>
      <c r="I29" t="s">
        <v>2830</v>
      </c>
      <c r="K29">
        <v>121</v>
      </c>
      <c r="L29" t="s">
        <v>2880</v>
      </c>
      <c r="M29" t="s">
        <v>567</v>
      </c>
      <c r="N29" t="s">
        <v>2830</v>
      </c>
      <c r="O29" t="s">
        <v>568</v>
      </c>
      <c r="P29" t="s">
        <v>569</v>
      </c>
      <c r="Q29" t="s">
        <v>2830</v>
      </c>
      <c r="R29" t="s">
        <v>570</v>
      </c>
      <c r="S29" t="s">
        <v>571</v>
      </c>
      <c r="T29" t="s">
        <v>572</v>
      </c>
      <c r="U29" t="s">
        <v>573</v>
      </c>
      <c r="V29" t="s">
        <v>574</v>
      </c>
      <c r="W29" t="s">
        <v>2830</v>
      </c>
      <c r="X29">
        <v>128</v>
      </c>
      <c r="Y29">
        <v>1</v>
      </c>
      <c r="Z29">
        <v>57</v>
      </c>
      <c r="AA29" t="s">
        <v>43</v>
      </c>
      <c r="AB29" s="1">
        <v>43696</v>
      </c>
      <c r="AC29" t="s">
        <v>2830</v>
      </c>
      <c r="AD29" t="s">
        <v>2830</v>
      </c>
      <c r="AE29" t="s">
        <v>43</v>
      </c>
      <c r="AF29" t="s">
        <v>57</v>
      </c>
      <c r="AH29" s="20" t="s">
        <v>7687</v>
      </c>
      <c r="AI29" s="20" t="s">
        <v>7687</v>
      </c>
      <c r="AK29" t="s">
        <v>7685</v>
      </c>
      <c r="AM29" t="s">
        <v>7688</v>
      </c>
      <c r="AN29">
        <f>IEEE456378[[#This Row],[End Page]]-IEEE456378[[#This Row],[Start Page]]</f>
        <v>9</v>
      </c>
      <c r="AS29" s="20"/>
    </row>
    <row r="30" spans="1:46" x14ac:dyDescent="0.3">
      <c r="A30" s="3">
        <v>45</v>
      </c>
      <c r="B30" s="14" t="s">
        <v>43</v>
      </c>
      <c r="C30" t="s">
        <v>575</v>
      </c>
      <c r="D30" t="s">
        <v>576</v>
      </c>
      <c r="E30" t="s">
        <v>577</v>
      </c>
      <c r="F30" t="s">
        <v>578</v>
      </c>
      <c r="G30" s="1">
        <v>43489</v>
      </c>
      <c r="H30">
        <v>2018</v>
      </c>
      <c r="I30" t="s">
        <v>2830</v>
      </c>
      <c r="K30">
        <v>781</v>
      </c>
      <c r="L30" t="s">
        <v>2881</v>
      </c>
      <c r="M30" t="s">
        <v>579</v>
      </c>
      <c r="N30" t="s">
        <v>2830</v>
      </c>
      <c r="O30" t="s">
        <v>580</v>
      </c>
      <c r="P30" t="s">
        <v>581</v>
      </c>
      <c r="Q30" t="s">
        <v>2830</v>
      </c>
      <c r="R30" t="s">
        <v>582</v>
      </c>
      <c r="S30" t="s">
        <v>583</v>
      </c>
      <c r="T30" t="s">
        <v>584</v>
      </c>
      <c r="U30" t="s">
        <v>585</v>
      </c>
      <c r="V30" t="s">
        <v>586</v>
      </c>
      <c r="W30" t="s">
        <v>2830</v>
      </c>
      <c r="X30">
        <v>3</v>
      </c>
      <c r="Z30">
        <v>35</v>
      </c>
      <c r="AA30" t="s">
        <v>43</v>
      </c>
      <c r="AB30" s="1">
        <v>43489</v>
      </c>
      <c r="AC30" t="s">
        <v>2830</v>
      </c>
      <c r="AD30" t="s">
        <v>2830</v>
      </c>
      <c r="AE30" t="s">
        <v>43</v>
      </c>
      <c r="AF30" t="s">
        <v>57</v>
      </c>
      <c r="AH30" s="20" t="s">
        <v>7687</v>
      </c>
      <c r="AI30" s="20" t="s">
        <v>7687</v>
      </c>
      <c r="AK30" t="s">
        <v>7685</v>
      </c>
      <c r="AM30" t="s">
        <v>7688</v>
      </c>
      <c r="AN30">
        <f>IEEE456378[[#This Row],[End Page]]-IEEE456378[[#This Row],[Start Page]]</f>
        <v>7</v>
      </c>
      <c r="AS30" s="20"/>
    </row>
    <row r="31" spans="1:46" x14ac:dyDescent="0.3">
      <c r="A31" s="4">
        <v>50</v>
      </c>
      <c r="B31" s="5" t="s">
        <v>43</v>
      </c>
      <c r="C31" t="s">
        <v>636</v>
      </c>
      <c r="D31" t="s">
        <v>637</v>
      </c>
      <c r="E31" t="s">
        <v>638</v>
      </c>
      <c r="F31" t="s">
        <v>146</v>
      </c>
      <c r="G31" s="1">
        <v>43276</v>
      </c>
      <c r="H31">
        <v>2018</v>
      </c>
      <c r="I31" t="s">
        <v>2833</v>
      </c>
      <c r="K31">
        <v>30602</v>
      </c>
      <c r="L31" t="s">
        <v>2886</v>
      </c>
      <c r="M31" t="s">
        <v>639</v>
      </c>
      <c r="N31" t="s">
        <v>148</v>
      </c>
      <c r="O31" t="s">
        <v>2830</v>
      </c>
      <c r="P31" t="s">
        <v>640</v>
      </c>
      <c r="Q31" t="s">
        <v>641</v>
      </c>
      <c r="R31" t="s">
        <v>642</v>
      </c>
      <c r="S31" t="s">
        <v>643</v>
      </c>
      <c r="T31" t="s">
        <v>644</v>
      </c>
      <c r="U31" t="s">
        <v>645</v>
      </c>
      <c r="V31" t="s">
        <v>646</v>
      </c>
      <c r="W31" t="s">
        <v>2830</v>
      </c>
      <c r="X31">
        <v>24</v>
      </c>
      <c r="Z31">
        <v>27</v>
      </c>
      <c r="AA31" t="s">
        <v>647</v>
      </c>
      <c r="AB31" s="1">
        <v>43255</v>
      </c>
      <c r="AC31" t="s">
        <v>2830</v>
      </c>
      <c r="AD31" t="s">
        <v>2830</v>
      </c>
      <c r="AE31" t="s">
        <v>43</v>
      </c>
      <c r="AF31" t="s">
        <v>44</v>
      </c>
      <c r="AH31" s="20" t="s">
        <v>7687</v>
      </c>
      <c r="AI31" s="20" t="s">
        <v>7687</v>
      </c>
      <c r="AK31" t="s">
        <v>7685</v>
      </c>
      <c r="AM31" t="s">
        <v>7688</v>
      </c>
      <c r="AN31">
        <f>IEEE456378[[#This Row],[End Page]]-IEEE456378[[#This Row],[Start Page]]</f>
        <v>9</v>
      </c>
      <c r="AS31" s="20"/>
    </row>
    <row r="32" spans="1:46" x14ac:dyDescent="0.3">
      <c r="A32" s="4">
        <v>52</v>
      </c>
      <c r="B32" s="6" t="s">
        <v>43</v>
      </c>
      <c r="C32" t="s">
        <v>658</v>
      </c>
      <c r="D32" t="s">
        <v>659</v>
      </c>
      <c r="E32" t="s">
        <v>660</v>
      </c>
      <c r="F32" t="s">
        <v>661</v>
      </c>
      <c r="G32" s="1">
        <v>44104</v>
      </c>
      <c r="H32">
        <v>2020</v>
      </c>
      <c r="I32" t="s">
        <v>2830</v>
      </c>
      <c r="K32">
        <v>1</v>
      </c>
      <c r="L32" t="s">
        <v>2887</v>
      </c>
      <c r="M32" t="s">
        <v>662</v>
      </c>
      <c r="N32" t="s">
        <v>663</v>
      </c>
      <c r="O32" t="s">
        <v>664</v>
      </c>
      <c r="P32" t="s">
        <v>665</v>
      </c>
      <c r="Q32" t="s">
        <v>2830</v>
      </c>
      <c r="R32" t="s">
        <v>666</v>
      </c>
      <c r="S32" t="s">
        <v>667</v>
      </c>
      <c r="T32" t="s">
        <v>668</v>
      </c>
      <c r="U32" t="s">
        <v>669</v>
      </c>
      <c r="V32" t="s">
        <v>670</v>
      </c>
      <c r="W32" t="s">
        <v>2830</v>
      </c>
      <c r="X32">
        <v>11</v>
      </c>
      <c r="Z32">
        <v>25</v>
      </c>
      <c r="AA32" t="s">
        <v>43</v>
      </c>
      <c r="AB32" s="1">
        <v>44104</v>
      </c>
      <c r="AC32" t="s">
        <v>2830</v>
      </c>
      <c r="AD32" t="s">
        <v>2830</v>
      </c>
      <c r="AE32" t="s">
        <v>43</v>
      </c>
      <c r="AF32" t="s">
        <v>57</v>
      </c>
      <c r="AH32" s="20" t="s">
        <v>7687</v>
      </c>
      <c r="AI32" s="20" t="s">
        <v>7687</v>
      </c>
      <c r="AK32" t="s">
        <v>7685</v>
      </c>
      <c r="AM32" t="s">
        <v>7688</v>
      </c>
      <c r="AN32">
        <f>IEEE456378[[#This Row],[End Page]]-IEEE456378[[#This Row],[Start Page]]</f>
        <v>6</v>
      </c>
      <c r="AS32" s="20"/>
    </row>
    <row r="33" spans="1:46" x14ac:dyDescent="0.3">
      <c r="A33" s="3">
        <v>57</v>
      </c>
      <c r="B33" s="3" t="s">
        <v>43</v>
      </c>
      <c r="C33" t="s">
        <v>719</v>
      </c>
      <c r="D33" t="s">
        <v>720</v>
      </c>
      <c r="E33" t="s">
        <v>721</v>
      </c>
      <c r="F33" t="s">
        <v>146</v>
      </c>
      <c r="G33" s="1">
        <v>44873</v>
      </c>
      <c r="H33">
        <v>2022</v>
      </c>
      <c r="I33" t="s">
        <v>2876</v>
      </c>
      <c r="K33">
        <v>115179</v>
      </c>
      <c r="L33" t="s">
        <v>2892</v>
      </c>
      <c r="M33" t="s">
        <v>722</v>
      </c>
      <c r="N33" t="s">
        <v>148</v>
      </c>
      <c r="O33" t="s">
        <v>2830</v>
      </c>
      <c r="P33" t="s">
        <v>723</v>
      </c>
      <c r="Q33" t="s">
        <v>2830</v>
      </c>
      <c r="R33" t="s">
        <v>724</v>
      </c>
      <c r="S33" t="s">
        <v>725</v>
      </c>
      <c r="T33" t="s">
        <v>726</v>
      </c>
      <c r="U33" t="s">
        <v>727</v>
      </c>
      <c r="V33" t="s">
        <v>728</v>
      </c>
      <c r="W33" t="s">
        <v>2830</v>
      </c>
      <c r="Z33">
        <v>50</v>
      </c>
      <c r="AA33" t="s">
        <v>156</v>
      </c>
      <c r="AB33" s="1">
        <v>44866</v>
      </c>
      <c r="AC33" t="s">
        <v>2830</v>
      </c>
      <c r="AD33" t="s">
        <v>2830</v>
      </c>
      <c r="AE33" t="s">
        <v>43</v>
      </c>
      <c r="AF33" t="s">
        <v>44</v>
      </c>
      <c r="AH33" s="20" t="s">
        <v>7687</v>
      </c>
      <c r="AI33" s="20" t="s">
        <v>7687</v>
      </c>
      <c r="AK33" t="s">
        <v>7685</v>
      </c>
      <c r="AM33" t="s">
        <v>7688</v>
      </c>
      <c r="AN33">
        <f>IEEE456378[[#This Row],[End Page]]-IEEE456378[[#This Row],[Start Page]]</f>
        <v>12</v>
      </c>
      <c r="AS33" s="20"/>
      <c r="AT33" s="32"/>
    </row>
    <row r="34" spans="1:46" x14ac:dyDescent="0.3">
      <c r="A34" s="4">
        <v>58</v>
      </c>
      <c r="B34" s="6" t="s">
        <v>43</v>
      </c>
      <c r="C34" t="s">
        <v>729</v>
      </c>
      <c r="D34" t="s">
        <v>730</v>
      </c>
      <c r="E34" t="s">
        <v>731</v>
      </c>
      <c r="F34" t="s">
        <v>732</v>
      </c>
      <c r="G34" s="1">
        <v>43916</v>
      </c>
      <c r="H34">
        <v>2019</v>
      </c>
      <c r="I34" t="s">
        <v>2830</v>
      </c>
      <c r="K34">
        <v>1244</v>
      </c>
      <c r="L34" t="s">
        <v>2893</v>
      </c>
      <c r="M34" t="s">
        <v>733</v>
      </c>
      <c r="N34" t="s">
        <v>2830</v>
      </c>
      <c r="O34" t="s">
        <v>734</v>
      </c>
      <c r="P34" t="s">
        <v>735</v>
      </c>
      <c r="Q34" t="s">
        <v>2830</v>
      </c>
      <c r="R34" t="s">
        <v>736</v>
      </c>
      <c r="S34" t="s">
        <v>737</v>
      </c>
      <c r="T34" t="s">
        <v>738</v>
      </c>
      <c r="U34" t="s">
        <v>739</v>
      </c>
      <c r="V34" t="s">
        <v>740</v>
      </c>
      <c r="W34" t="s">
        <v>2830</v>
      </c>
      <c r="X34">
        <v>2</v>
      </c>
      <c r="Z34">
        <v>29</v>
      </c>
      <c r="AA34" t="s">
        <v>43</v>
      </c>
      <c r="AB34" s="1">
        <v>43916</v>
      </c>
      <c r="AC34" t="s">
        <v>2830</v>
      </c>
      <c r="AD34" t="s">
        <v>2830</v>
      </c>
      <c r="AE34" t="s">
        <v>43</v>
      </c>
      <c r="AF34" t="s">
        <v>57</v>
      </c>
      <c r="AH34" s="20" t="s">
        <v>7687</v>
      </c>
      <c r="AI34" s="20" t="s">
        <v>7687</v>
      </c>
      <c r="AK34" t="s">
        <v>7685</v>
      </c>
      <c r="AM34" t="s">
        <v>7688</v>
      </c>
      <c r="AN34">
        <f>IEEE456378[[#This Row],[End Page]]-IEEE456378[[#This Row],[Start Page]]</f>
        <v>5</v>
      </c>
      <c r="AS34" s="20"/>
    </row>
    <row r="35" spans="1:46" x14ac:dyDescent="0.3">
      <c r="A35" s="4">
        <v>62</v>
      </c>
      <c r="B35" s="5" t="s">
        <v>43</v>
      </c>
      <c r="C35" t="s">
        <v>778</v>
      </c>
      <c r="D35" t="s">
        <v>779</v>
      </c>
      <c r="E35" t="s">
        <v>780</v>
      </c>
      <c r="F35" t="s">
        <v>781</v>
      </c>
      <c r="G35" s="1">
        <v>43853</v>
      </c>
      <c r="H35">
        <v>2019</v>
      </c>
      <c r="I35" t="s">
        <v>2830</v>
      </c>
      <c r="K35">
        <v>337</v>
      </c>
      <c r="L35" t="s">
        <v>2896</v>
      </c>
      <c r="M35" t="s">
        <v>782</v>
      </c>
      <c r="N35" t="s">
        <v>2830</v>
      </c>
      <c r="O35" t="s">
        <v>783</v>
      </c>
      <c r="P35" t="s">
        <v>784</v>
      </c>
      <c r="Q35" t="s">
        <v>2830</v>
      </c>
      <c r="R35" t="s">
        <v>785</v>
      </c>
      <c r="S35" t="s">
        <v>786</v>
      </c>
      <c r="T35" t="s">
        <v>2830</v>
      </c>
      <c r="U35" t="s">
        <v>787</v>
      </c>
      <c r="V35" t="s">
        <v>788</v>
      </c>
      <c r="W35" t="s">
        <v>2830</v>
      </c>
      <c r="Z35">
        <v>40</v>
      </c>
      <c r="AA35" t="s">
        <v>43</v>
      </c>
      <c r="AB35" s="1">
        <v>43853</v>
      </c>
      <c r="AC35" t="s">
        <v>2830</v>
      </c>
      <c r="AD35" t="s">
        <v>2830</v>
      </c>
      <c r="AE35" t="s">
        <v>43</v>
      </c>
      <c r="AF35" t="s">
        <v>57</v>
      </c>
      <c r="AH35" s="20" t="s">
        <v>7687</v>
      </c>
      <c r="AI35" s="20" t="s">
        <v>7687</v>
      </c>
      <c r="AK35" t="s">
        <v>7685</v>
      </c>
      <c r="AM35" t="s">
        <v>7688</v>
      </c>
      <c r="AN35">
        <f>IEEE456378[[#This Row],[End Page]]-IEEE456378[[#This Row],[Start Page]]</f>
        <v>13</v>
      </c>
      <c r="AS35" s="20"/>
    </row>
    <row r="36" spans="1:46" x14ac:dyDescent="0.3">
      <c r="A36" s="3">
        <v>63</v>
      </c>
      <c r="B36" s="14" t="s">
        <v>43</v>
      </c>
      <c r="C36" t="s">
        <v>789</v>
      </c>
      <c r="D36" t="s">
        <v>790</v>
      </c>
      <c r="E36" t="s">
        <v>791</v>
      </c>
      <c r="F36" t="s">
        <v>792</v>
      </c>
      <c r="G36" s="1">
        <v>44720</v>
      </c>
      <c r="H36">
        <v>2022</v>
      </c>
      <c r="I36" t="s">
        <v>2830</v>
      </c>
      <c r="K36">
        <v>40</v>
      </c>
      <c r="L36" t="s">
        <v>2897</v>
      </c>
      <c r="M36" t="s">
        <v>793</v>
      </c>
      <c r="N36" t="s">
        <v>794</v>
      </c>
      <c r="O36" t="s">
        <v>795</v>
      </c>
      <c r="P36" t="s">
        <v>796</v>
      </c>
      <c r="Q36" t="s">
        <v>2830</v>
      </c>
      <c r="R36" t="s">
        <v>797</v>
      </c>
      <c r="S36" t="s">
        <v>798</v>
      </c>
      <c r="T36" t="s">
        <v>799</v>
      </c>
      <c r="U36" t="s">
        <v>800</v>
      </c>
      <c r="V36" t="s">
        <v>801</v>
      </c>
      <c r="W36" t="s">
        <v>2830</v>
      </c>
      <c r="Z36">
        <v>21</v>
      </c>
      <c r="AA36" t="s">
        <v>43</v>
      </c>
      <c r="AB36" s="1">
        <v>44720</v>
      </c>
      <c r="AC36" t="s">
        <v>2830</v>
      </c>
      <c r="AD36" t="s">
        <v>2830</v>
      </c>
      <c r="AE36" t="s">
        <v>43</v>
      </c>
      <c r="AF36" t="s">
        <v>57</v>
      </c>
      <c r="AH36" s="20" t="s">
        <v>7687</v>
      </c>
      <c r="AI36" s="20" t="s">
        <v>7687</v>
      </c>
      <c r="AK36" t="s">
        <v>7685</v>
      </c>
      <c r="AM36" t="s">
        <v>7688</v>
      </c>
      <c r="AN36">
        <f>IEEE456378[[#This Row],[End Page]]-IEEE456378[[#This Row],[Start Page]]</f>
        <v>8</v>
      </c>
      <c r="AS36" s="20"/>
      <c r="AT36" s="32"/>
    </row>
    <row r="37" spans="1:46" x14ac:dyDescent="0.3">
      <c r="A37" s="4">
        <v>64</v>
      </c>
      <c r="B37" s="5" t="s">
        <v>43</v>
      </c>
      <c r="C37" t="s">
        <v>802</v>
      </c>
      <c r="D37" t="s">
        <v>803</v>
      </c>
      <c r="E37" t="s">
        <v>804</v>
      </c>
      <c r="F37" t="s">
        <v>805</v>
      </c>
      <c r="G37" s="1">
        <v>44767</v>
      </c>
      <c r="H37">
        <v>2022</v>
      </c>
      <c r="I37" t="s">
        <v>2830</v>
      </c>
      <c r="K37">
        <v>129</v>
      </c>
      <c r="L37" t="s">
        <v>2898</v>
      </c>
      <c r="M37" t="s">
        <v>806</v>
      </c>
      <c r="N37" t="s">
        <v>2830</v>
      </c>
      <c r="O37" t="s">
        <v>807</v>
      </c>
      <c r="P37" t="s">
        <v>808</v>
      </c>
      <c r="Q37" t="s">
        <v>2830</v>
      </c>
      <c r="R37" t="s">
        <v>809</v>
      </c>
      <c r="S37" t="s">
        <v>810</v>
      </c>
      <c r="T37" t="s">
        <v>811</v>
      </c>
      <c r="U37" t="s">
        <v>812</v>
      </c>
      <c r="V37" t="s">
        <v>813</v>
      </c>
      <c r="W37" t="s">
        <v>2830</v>
      </c>
      <c r="Z37">
        <v>24</v>
      </c>
      <c r="AA37" t="s">
        <v>43</v>
      </c>
      <c r="AB37" s="1">
        <v>44767</v>
      </c>
      <c r="AC37" t="s">
        <v>2830</v>
      </c>
      <c r="AD37" t="s">
        <v>2830</v>
      </c>
      <c r="AE37" t="s">
        <v>43</v>
      </c>
      <c r="AF37" t="s">
        <v>57</v>
      </c>
      <c r="AH37" s="20" t="s">
        <v>7687</v>
      </c>
      <c r="AI37" s="20" t="s">
        <v>7687</v>
      </c>
      <c r="AK37" t="s">
        <v>7685</v>
      </c>
      <c r="AM37" t="s">
        <v>7688</v>
      </c>
      <c r="AN37">
        <f>IEEE456378[[#This Row],[End Page]]-IEEE456378[[#This Row],[Start Page]]</f>
        <v>5</v>
      </c>
      <c r="AS37" s="20"/>
    </row>
    <row r="38" spans="1:46" x14ac:dyDescent="0.3">
      <c r="A38" s="3">
        <v>67</v>
      </c>
      <c r="B38" s="14" t="s">
        <v>43</v>
      </c>
      <c r="C38" t="s">
        <v>839</v>
      </c>
      <c r="D38" t="s">
        <v>840</v>
      </c>
      <c r="E38" t="s">
        <v>841</v>
      </c>
      <c r="F38" t="s">
        <v>842</v>
      </c>
      <c r="G38" s="1">
        <v>43401</v>
      </c>
      <c r="H38">
        <v>2018</v>
      </c>
      <c r="I38" t="s">
        <v>2830</v>
      </c>
      <c r="K38">
        <v>151</v>
      </c>
      <c r="L38" t="s">
        <v>2899</v>
      </c>
      <c r="M38" t="s">
        <v>843</v>
      </c>
      <c r="N38" t="s">
        <v>2830</v>
      </c>
      <c r="O38" t="s">
        <v>844</v>
      </c>
      <c r="P38" t="s">
        <v>845</v>
      </c>
      <c r="Q38" t="s">
        <v>2830</v>
      </c>
      <c r="R38" t="s">
        <v>846</v>
      </c>
      <c r="S38" t="s">
        <v>847</v>
      </c>
      <c r="T38" t="s">
        <v>848</v>
      </c>
      <c r="U38" t="s">
        <v>849</v>
      </c>
      <c r="V38" t="s">
        <v>850</v>
      </c>
      <c r="W38" t="s">
        <v>2830</v>
      </c>
      <c r="X38">
        <v>42</v>
      </c>
      <c r="Z38">
        <v>45</v>
      </c>
      <c r="AA38" t="s">
        <v>43</v>
      </c>
      <c r="AB38" s="1">
        <v>43401</v>
      </c>
      <c r="AC38" t="s">
        <v>2830</v>
      </c>
      <c r="AD38" t="s">
        <v>2830</v>
      </c>
      <c r="AE38" t="s">
        <v>43</v>
      </c>
      <c r="AF38" t="s">
        <v>57</v>
      </c>
      <c r="AH38" s="20" t="s">
        <v>7687</v>
      </c>
      <c r="AI38" s="20" t="s">
        <v>7687</v>
      </c>
      <c r="AK38" t="s">
        <v>7685</v>
      </c>
      <c r="AM38" t="s">
        <v>7688</v>
      </c>
      <c r="AN38">
        <f>IEEE456378[[#This Row],[End Page]]-IEEE456378[[#This Row],[Start Page]]</f>
        <v>7</v>
      </c>
      <c r="AS38" s="20"/>
    </row>
    <row r="39" spans="1:46" x14ac:dyDescent="0.3">
      <c r="A39" s="4">
        <v>68</v>
      </c>
      <c r="B39" s="5" t="s">
        <v>43</v>
      </c>
      <c r="C39" t="s">
        <v>851</v>
      </c>
      <c r="D39" t="s">
        <v>852</v>
      </c>
      <c r="E39" t="s">
        <v>853</v>
      </c>
      <c r="F39" t="s">
        <v>854</v>
      </c>
      <c r="G39" s="1">
        <v>42866</v>
      </c>
      <c r="H39">
        <v>2017</v>
      </c>
      <c r="I39" t="s">
        <v>2830</v>
      </c>
      <c r="K39">
        <v>1</v>
      </c>
      <c r="L39" t="s">
        <v>2833</v>
      </c>
      <c r="M39" t="s">
        <v>855</v>
      </c>
      <c r="N39" t="s">
        <v>2830</v>
      </c>
      <c r="O39" t="s">
        <v>856</v>
      </c>
      <c r="P39" t="s">
        <v>857</v>
      </c>
      <c r="Q39" t="s">
        <v>2830</v>
      </c>
      <c r="R39" t="s">
        <v>858</v>
      </c>
      <c r="S39" t="s">
        <v>859</v>
      </c>
      <c r="T39" t="s">
        <v>860</v>
      </c>
      <c r="U39" t="s">
        <v>861</v>
      </c>
      <c r="V39" t="s">
        <v>862</v>
      </c>
      <c r="W39" t="s">
        <v>2830</v>
      </c>
      <c r="X39">
        <v>17</v>
      </c>
      <c r="Z39">
        <v>20</v>
      </c>
      <c r="AA39" t="s">
        <v>43</v>
      </c>
      <c r="AB39" s="1">
        <v>42866</v>
      </c>
      <c r="AC39" t="s">
        <v>2830</v>
      </c>
      <c r="AD39" t="s">
        <v>2830</v>
      </c>
      <c r="AE39" t="s">
        <v>43</v>
      </c>
      <c r="AF39" t="s">
        <v>57</v>
      </c>
      <c r="AH39" s="20" t="s">
        <v>7687</v>
      </c>
      <c r="AI39" s="20" t="s">
        <v>7687</v>
      </c>
      <c r="AK39" t="s">
        <v>7685</v>
      </c>
      <c r="AM39" t="s">
        <v>7688</v>
      </c>
      <c r="AN39">
        <f>IEEE456378[[#This Row],[End Page]]-IEEE456378[[#This Row],[Start Page]]</f>
        <v>5</v>
      </c>
      <c r="AS39" s="20"/>
    </row>
    <row r="40" spans="1:46" x14ac:dyDescent="0.3">
      <c r="A40" s="3">
        <v>71</v>
      </c>
      <c r="B40" s="14" t="s">
        <v>43</v>
      </c>
      <c r="C40" t="s">
        <v>887</v>
      </c>
      <c r="D40" t="s">
        <v>888</v>
      </c>
      <c r="E40" t="s">
        <v>889</v>
      </c>
      <c r="F40" t="s">
        <v>890</v>
      </c>
      <c r="G40" s="1">
        <v>44096</v>
      </c>
      <c r="H40">
        <v>2020</v>
      </c>
      <c r="I40" t="s">
        <v>2830</v>
      </c>
      <c r="K40">
        <v>1005</v>
      </c>
      <c r="L40" t="s">
        <v>2901</v>
      </c>
      <c r="M40" t="s">
        <v>891</v>
      </c>
      <c r="N40" t="s">
        <v>892</v>
      </c>
      <c r="O40" t="s">
        <v>893</v>
      </c>
      <c r="P40" t="s">
        <v>894</v>
      </c>
      <c r="Q40" t="s">
        <v>2830</v>
      </c>
      <c r="R40" t="s">
        <v>895</v>
      </c>
      <c r="S40" t="s">
        <v>896</v>
      </c>
      <c r="T40" t="s">
        <v>897</v>
      </c>
      <c r="U40" t="s">
        <v>898</v>
      </c>
      <c r="V40" t="s">
        <v>899</v>
      </c>
      <c r="W40" t="s">
        <v>2830</v>
      </c>
      <c r="Z40">
        <v>15</v>
      </c>
      <c r="AA40" t="s">
        <v>43</v>
      </c>
      <c r="AB40" s="1">
        <v>44096</v>
      </c>
      <c r="AC40" t="s">
        <v>2830</v>
      </c>
      <c r="AD40" t="s">
        <v>2830</v>
      </c>
      <c r="AE40" t="s">
        <v>43</v>
      </c>
      <c r="AF40" t="s">
        <v>57</v>
      </c>
      <c r="AH40" s="20" t="s">
        <v>7687</v>
      </c>
      <c r="AI40" s="20" t="s">
        <v>7687</v>
      </c>
      <c r="AK40" t="s">
        <v>7685</v>
      </c>
      <c r="AM40" t="s">
        <v>7688</v>
      </c>
      <c r="AN40">
        <f>IEEE456378[[#This Row],[End Page]]-IEEE456378[[#This Row],[Start Page]]</f>
        <v>5</v>
      </c>
      <c r="AS40" s="20"/>
    </row>
    <row r="41" spans="1:46" x14ac:dyDescent="0.3">
      <c r="A41" s="3">
        <v>77</v>
      </c>
      <c r="B41" s="3" t="s">
        <v>43</v>
      </c>
      <c r="C41" t="s">
        <v>957</v>
      </c>
      <c r="D41" t="s">
        <v>958</v>
      </c>
      <c r="E41" t="s">
        <v>959</v>
      </c>
      <c r="F41" t="s">
        <v>960</v>
      </c>
      <c r="G41" s="1">
        <v>42383</v>
      </c>
      <c r="H41">
        <v>2015</v>
      </c>
      <c r="I41" t="s">
        <v>2830</v>
      </c>
      <c r="K41">
        <v>1</v>
      </c>
      <c r="L41" t="s">
        <v>2887</v>
      </c>
      <c r="M41" t="s">
        <v>961</v>
      </c>
      <c r="N41" t="s">
        <v>2830</v>
      </c>
      <c r="O41" t="s">
        <v>962</v>
      </c>
      <c r="P41" t="s">
        <v>963</v>
      </c>
      <c r="Q41" t="s">
        <v>2830</v>
      </c>
      <c r="R41" t="s">
        <v>964</v>
      </c>
      <c r="S41" t="s">
        <v>965</v>
      </c>
      <c r="T41" t="s">
        <v>966</v>
      </c>
      <c r="U41" t="s">
        <v>967</v>
      </c>
      <c r="V41" t="s">
        <v>968</v>
      </c>
      <c r="W41" t="s">
        <v>2830</v>
      </c>
      <c r="X41">
        <v>10</v>
      </c>
      <c r="Y41">
        <v>1</v>
      </c>
      <c r="Z41">
        <v>32</v>
      </c>
      <c r="AA41" t="s">
        <v>43</v>
      </c>
      <c r="AB41" s="1">
        <v>42383</v>
      </c>
      <c r="AC41" t="s">
        <v>2830</v>
      </c>
      <c r="AD41" t="s">
        <v>2830</v>
      </c>
      <c r="AE41" t="s">
        <v>43</v>
      </c>
      <c r="AF41" t="s">
        <v>57</v>
      </c>
      <c r="AH41" s="20" t="s">
        <v>7687</v>
      </c>
      <c r="AI41" s="20" t="s">
        <v>7687</v>
      </c>
      <c r="AK41" t="s">
        <v>7685</v>
      </c>
      <c r="AM41" t="s">
        <v>7688</v>
      </c>
      <c r="AN41">
        <f>IEEE456378[[#This Row],[End Page]]-IEEE456378[[#This Row],[Start Page]]</f>
        <v>6</v>
      </c>
      <c r="AS41" s="20"/>
    </row>
    <row r="42" spans="1:46" x14ac:dyDescent="0.3">
      <c r="A42" s="4">
        <v>86</v>
      </c>
      <c r="B42" s="6" t="s">
        <v>43</v>
      </c>
      <c r="C42" t="s">
        <v>1064</v>
      </c>
      <c r="D42" t="s">
        <v>1065</v>
      </c>
      <c r="E42" t="s">
        <v>1066</v>
      </c>
      <c r="F42" t="s">
        <v>1067</v>
      </c>
      <c r="G42" s="1">
        <v>44910</v>
      </c>
      <c r="H42">
        <v>2022</v>
      </c>
      <c r="I42" t="s">
        <v>2830</v>
      </c>
      <c r="K42">
        <v>1</v>
      </c>
      <c r="L42" t="s">
        <v>2833</v>
      </c>
      <c r="M42" t="s">
        <v>1068</v>
      </c>
      <c r="N42" t="s">
        <v>2830</v>
      </c>
      <c r="O42" t="s">
        <v>1069</v>
      </c>
      <c r="P42" t="s">
        <v>1070</v>
      </c>
      <c r="Q42" t="s">
        <v>1071</v>
      </c>
      <c r="R42" t="s">
        <v>1072</v>
      </c>
      <c r="S42" t="s">
        <v>1073</v>
      </c>
      <c r="T42" t="s">
        <v>1074</v>
      </c>
      <c r="U42" t="s">
        <v>1075</v>
      </c>
      <c r="V42" t="s">
        <v>1076</v>
      </c>
      <c r="W42" t="s">
        <v>2830</v>
      </c>
      <c r="Z42">
        <v>25</v>
      </c>
      <c r="AA42" t="s">
        <v>43</v>
      </c>
      <c r="AB42" s="1">
        <v>44910</v>
      </c>
      <c r="AC42" t="s">
        <v>2830</v>
      </c>
      <c r="AD42" t="s">
        <v>2830</v>
      </c>
      <c r="AE42" t="s">
        <v>43</v>
      </c>
      <c r="AF42" t="s">
        <v>57</v>
      </c>
      <c r="AH42" s="20" t="s">
        <v>7687</v>
      </c>
      <c r="AI42" s="20" t="s">
        <v>7687</v>
      </c>
      <c r="AK42" t="s">
        <v>7685</v>
      </c>
      <c r="AM42" t="s">
        <v>7688</v>
      </c>
      <c r="AN42">
        <f>IEEE456378[[#This Row],[End Page]]-IEEE456378[[#This Row],[Start Page]]</f>
        <v>5</v>
      </c>
      <c r="AS42" s="20"/>
    </row>
    <row r="43" spans="1:46" x14ac:dyDescent="0.3">
      <c r="A43" s="3">
        <v>89</v>
      </c>
      <c r="B43" s="3" t="s">
        <v>43</v>
      </c>
      <c r="C43" t="s">
        <v>1102</v>
      </c>
      <c r="D43" t="s">
        <v>1103</v>
      </c>
      <c r="E43" t="s">
        <v>1104</v>
      </c>
      <c r="F43" t="s">
        <v>1105</v>
      </c>
      <c r="G43" s="1">
        <v>43605</v>
      </c>
      <c r="H43">
        <v>2019</v>
      </c>
      <c r="I43" t="s">
        <v>2830</v>
      </c>
      <c r="K43">
        <v>1</v>
      </c>
      <c r="L43" t="s">
        <v>2833</v>
      </c>
      <c r="M43" t="s">
        <v>1106</v>
      </c>
      <c r="N43" t="s">
        <v>1107</v>
      </c>
      <c r="O43" t="s">
        <v>1108</v>
      </c>
      <c r="P43" t="s">
        <v>2830</v>
      </c>
      <c r="Q43" t="s">
        <v>2830</v>
      </c>
      <c r="R43" t="s">
        <v>1109</v>
      </c>
      <c r="S43" t="s">
        <v>1110</v>
      </c>
      <c r="T43" t="s">
        <v>1111</v>
      </c>
      <c r="U43" t="s">
        <v>1112</v>
      </c>
      <c r="V43" t="s">
        <v>1113</v>
      </c>
      <c r="W43" t="s">
        <v>2830</v>
      </c>
      <c r="Z43">
        <v>20</v>
      </c>
      <c r="AA43" t="s">
        <v>2830</v>
      </c>
      <c r="AB43" s="1">
        <v>43605</v>
      </c>
      <c r="AC43" t="s">
        <v>2830</v>
      </c>
      <c r="AD43" t="s">
        <v>2830</v>
      </c>
      <c r="AE43" t="s">
        <v>43</v>
      </c>
      <c r="AF43" t="s">
        <v>57</v>
      </c>
      <c r="AH43" s="20" t="s">
        <v>7687</v>
      </c>
      <c r="AI43" s="20" t="s">
        <v>7687</v>
      </c>
      <c r="AK43" t="s">
        <v>7685</v>
      </c>
      <c r="AM43" t="s">
        <v>7688</v>
      </c>
      <c r="AN43">
        <f>IEEE456378[[#This Row],[End Page]]-IEEE456378[[#This Row],[Start Page]]</f>
        <v>5</v>
      </c>
      <c r="AS43" s="20"/>
    </row>
    <row r="44" spans="1:46" x14ac:dyDescent="0.3">
      <c r="A44" s="4">
        <v>96</v>
      </c>
      <c r="B44" s="6" t="s">
        <v>43</v>
      </c>
      <c r="C44" t="s">
        <v>1184</v>
      </c>
      <c r="D44" t="s">
        <v>1185</v>
      </c>
      <c r="E44" t="s">
        <v>1186</v>
      </c>
      <c r="F44" t="s">
        <v>146</v>
      </c>
      <c r="G44" s="1">
        <v>44881</v>
      </c>
      <c r="H44">
        <v>2022</v>
      </c>
      <c r="I44" t="s">
        <v>2876</v>
      </c>
      <c r="K44">
        <v>118953</v>
      </c>
      <c r="L44" t="s">
        <v>2916</v>
      </c>
      <c r="M44" t="s">
        <v>1187</v>
      </c>
      <c r="N44" t="s">
        <v>148</v>
      </c>
      <c r="O44" t="s">
        <v>2830</v>
      </c>
      <c r="P44" t="s">
        <v>1188</v>
      </c>
      <c r="Q44" t="s">
        <v>1189</v>
      </c>
      <c r="R44" t="s">
        <v>1190</v>
      </c>
      <c r="S44" t="s">
        <v>1191</v>
      </c>
      <c r="T44" t="s">
        <v>1192</v>
      </c>
      <c r="U44" t="s">
        <v>1193</v>
      </c>
      <c r="V44" t="s">
        <v>1194</v>
      </c>
      <c r="W44" t="s">
        <v>2830</v>
      </c>
      <c r="Z44">
        <v>52</v>
      </c>
      <c r="AA44" t="s">
        <v>156</v>
      </c>
      <c r="AB44" s="1">
        <v>44875</v>
      </c>
      <c r="AC44" t="s">
        <v>2830</v>
      </c>
      <c r="AD44" t="s">
        <v>2830</v>
      </c>
      <c r="AE44" t="s">
        <v>43</v>
      </c>
      <c r="AF44" t="s">
        <v>44</v>
      </c>
      <c r="AH44" s="20" t="s">
        <v>7687</v>
      </c>
      <c r="AI44" s="20" t="s">
        <v>7687</v>
      </c>
      <c r="AK44" t="s">
        <v>7685</v>
      </c>
      <c r="AM44" t="s">
        <v>7688</v>
      </c>
      <c r="AN44">
        <f>IEEE456378[[#This Row],[End Page]]-IEEE456378[[#This Row],[Start Page]]</f>
        <v>11</v>
      </c>
      <c r="AS44" s="20"/>
    </row>
    <row r="45" spans="1:46" x14ac:dyDescent="0.3">
      <c r="A45" s="4">
        <v>100</v>
      </c>
      <c r="B45" s="5" t="s">
        <v>43</v>
      </c>
      <c r="C45" t="s">
        <v>1231</v>
      </c>
      <c r="D45" t="s">
        <v>1232</v>
      </c>
      <c r="E45" t="s">
        <v>1233</v>
      </c>
      <c r="F45" t="s">
        <v>1234</v>
      </c>
      <c r="G45" s="1">
        <v>43087</v>
      </c>
      <c r="H45">
        <v>2017</v>
      </c>
      <c r="I45" t="s">
        <v>2830</v>
      </c>
      <c r="K45">
        <v>1058</v>
      </c>
      <c r="L45" t="s">
        <v>2919</v>
      </c>
      <c r="M45" t="s">
        <v>1235</v>
      </c>
      <c r="N45" t="s">
        <v>1236</v>
      </c>
      <c r="O45" t="s">
        <v>1237</v>
      </c>
      <c r="P45" t="s">
        <v>1238</v>
      </c>
      <c r="Q45" t="s">
        <v>2830</v>
      </c>
      <c r="R45" t="s">
        <v>1239</v>
      </c>
      <c r="S45" t="s">
        <v>1240</v>
      </c>
      <c r="T45" t="s">
        <v>1241</v>
      </c>
      <c r="U45" t="s">
        <v>1242</v>
      </c>
      <c r="V45" t="s">
        <v>1243</v>
      </c>
      <c r="W45" t="s">
        <v>2830</v>
      </c>
      <c r="X45">
        <v>134</v>
      </c>
      <c r="Z45">
        <v>28</v>
      </c>
      <c r="AA45" t="s">
        <v>43</v>
      </c>
      <c r="AB45" s="1">
        <v>43087</v>
      </c>
      <c r="AC45" t="s">
        <v>2830</v>
      </c>
      <c r="AD45" t="s">
        <v>2830</v>
      </c>
      <c r="AE45" t="s">
        <v>43</v>
      </c>
      <c r="AF45" t="s">
        <v>57</v>
      </c>
      <c r="AH45" s="20" t="s">
        <v>7687</v>
      </c>
      <c r="AI45" s="20" t="s">
        <v>7687</v>
      </c>
      <c r="AK45" t="s">
        <v>7685</v>
      </c>
      <c r="AM45" t="s">
        <v>7688</v>
      </c>
      <c r="AN45">
        <f>IEEE456378[[#This Row],[End Page]]-IEEE456378[[#This Row],[Start Page]]</f>
        <v>7</v>
      </c>
      <c r="AS45" s="20"/>
    </row>
    <row r="46" spans="1:46" x14ac:dyDescent="0.3">
      <c r="A46" s="3">
        <v>101</v>
      </c>
      <c r="B46" s="14" t="s">
        <v>43</v>
      </c>
      <c r="C46" t="s">
        <v>1244</v>
      </c>
      <c r="D46" t="s">
        <v>1245</v>
      </c>
      <c r="E46" t="s">
        <v>1246</v>
      </c>
      <c r="F46" t="s">
        <v>1247</v>
      </c>
      <c r="G46" s="1">
        <v>43741</v>
      </c>
      <c r="H46">
        <v>2019</v>
      </c>
      <c r="I46" t="s">
        <v>2830</v>
      </c>
      <c r="K46">
        <v>2270</v>
      </c>
      <c r="L46" t="s">
        <v>2920</v>
      </c>
      <c r="M46" t="s">
        <v>1248</v>
      </c>
      <c r="N46" t="s">
        <v>2830</v>
      </c>
      <c r="O46" t="s">
        <v>1249</v>
      </c>
      <c r="P46" t="s">
        <v>1250</v>
      </c>
      <c r="Q46" t="s">
        <v>2830</v>
      </c>
      <c r="R46" t="s">
        <v>1251</v>
      </c>
      <c r="S46" t="s">
        <v>1252</v>
      </c>
      <c r="T46" t="s">
        <v>1253</v>
      </c>
      <c r="U46" t="s">
        <v>1254</v>
      </c>
      <c r="V46" t="s">
        <v>1255</v>
      </c>
      <c r="W46" t="s">
        <v>2830</v>
      </c>
      <c r="Z46">
        <v>18</v>
      </c>
      <c r="AA46" t="s">
        <v>43</v>
      </c>
      <c r="AB46" s="1">
        <v>43741</v>
      </c>
      <c r="AC46" t="s">
        <v>2830</v>
      </c>
      <c r="AD46" t="s">
        <v>2830</v>
      </c>
      <c r="AE46" t="s">
        <v>43</v>
      </c>
      <c r="AF46" t="s">
        <v>57</v>
      </c>
      <c r="AH46" s="20" t="s">
        <v>7687</v>
      </c>
      <c r="AI46" s="20" t="s">
        <v>7687</v>
      </c>
      <c r="AK46" t="s">
        <v>7685</v>
      </c>
      <c r="AM46" t="s">
        <v>7688</v>
      </c>
      <c r="AN46">
        <f>IEEE456378[[#This Row],[End Page]]-IEEE456378[[#This Row],[Start Page]]</f>
        <v>7</v>
      </c>
      <c r="AS46" s="20"/>
    </row>
    <row r="47" spans="1:46" x14ac:dyDescent="0.3">
      <c r="A47" s="4">
        <v>104</v>
      </c>
      <c r="B47" s="5" t="s">
        <v>43</v>
      </c>
      <c r="C47" t="s">
        <v>1281</v>
      </c>
      <c r="D47" t="s">
        <v>1282</v>
      </c>
      <c r="E47" t="s">
        <v>1283</v>
      </c>
      <c r="F47" t="s">
        <v>1284</v>
      </c>
      <c r="G47" s="1">
        <v>44581</v>
      </c>
      <c r="H47">
        <v>2021</v>
      </c>
      <c r="I47" t="s">
        <v>2830</v>
      </c>
      <c r="K47">
        <v>1353</v>
      </c>
      <c r="L47" t="s">
        <v>2923</v>
      </c>
      <c r="M47" t="s">
        <v>1285</v>
      </c>
      <c r="N47" t="s">
        <v>1286</v>
      </c>
      <c r="O47" t="s">
        <v>1287</v>
      </c>
      <c r="P47" t="s">
        <v>1288</v>
      </c>
      <c r="Q47" t="s">
        <v>2830</v>
      </c>
      <c r="R47" t="s">
        <v>1289</v>
      </c>
      <c r="S47" t="s">
        <v>1290</v>
      </c>
      <c r="T47" t="s">
        <v>1291</v>
      </c>
      <c r="U47" t="s">
        <v>1292</v>
      </c>
      <c r="V47" t="s">
        <v>1293</v>
      </c>
      <c r="W47" t="s">
        <v>2830</v>
      </c>
      <c r="Z47">
        <v>18</v>
      </c>
      <c r="AA47" t="s">
        <v>43</v>
      </c>
      <c r="AB47" s="1">
        <v>44581</v>
      </c>
      <c r="AC47" t="s">
        <v>2830</v>
      </c>
      <c r="AD47" t="s">
        <v>2830</v>
      </c>
      <c r="AE47" t="s">
        <v>43</v>
      </c>
      <c r="AF47" t="s">
        <v>57</v>
      </c>
      <c r="AH47" s="20" t="s">
        <v>7687</v>
      </c>
      <c r="AK47" t="s">
        <v>7685</v>
      </c>
      <c r="AM47" t="s">
        <v>7688</v>
      </c>
      <c r="AN47">
        <f>IEEE456378[[#This Row],[End Page]]-IEEE456378[[#This Row],[Start Page]]</f>
        <v>4</v>
      </c>
      <c r="AS47" s="20"/>
    </row>
    <row r="48" spans="1:46" x14ac:dyDescent="0.3">
      <c r="A48" s="3">
        <v>105</v>
      </c>
      <c r="B48" s="14" t="s">
        <v>43</v>
      </c>
      <c r="C48" t="s">
        <v>1294</v>
      </c>
      <c r="D48" t="s">
        <v>1295</v>
      </c>
      <c r="E48" t="s">
        <v>1296</v>
      </c>
      <c r="F48" t="s">
        <v>1297</v>
      </c>
      <c r="G48" s="1">
        <v>41130</v>
      </c>
      <c r="H48">
        <v>2012</v>
      </c>
      <c r="I48" t="s">
        <v>2830</v>
      </c>
      <c r="K48">
        <v>1</v>
      </c>
      <c r="L48" t="s">
        <v>2924</v>
      </c>
      <c r="M48" t="s">
        <v>1298</v>
      </c>
      <c r="N48" t="s">
        <v>1299</v>
      </c>
      <c r="O48" t="s">
        <v>1300</v>
      </c>
      <c r="P48" t="s">
        <v>1301</v>
      </c>
      <c r="Q48" t="s">
        <v>2830</v>
      </c>
      <c r="R48" t="s">
        <v>1302</v>
      </c>
      <c r="S48" t="s">
        <v>2830</v>
      </c>
      <c r="T48" t="s">
        <v>1303</v>
      </c>
      <c r="U48" t="s">
        <v>1304</v>
      </c>
      <c r="V48" t="s">
        <v>1305</v>
      </c>
      <c r="W48" t="s">
        <v>2830</v>
      </c>
      <c r="X48">
        <v>7</v>
      </c>
      <c r="Z48">
        <v>31</v>
      </c>
      <c r="AA48" t="s">
        <v>43</v>
      </c>
      <c r="AB48" s="1">
        <v>41130</v>
      </c>
      <c r="AC48" t="s">
        <v>2830</v>
      </c>
      <c r="AD48" t="s">
        <v>2830</v>
      </c>
      <c r="AE48" t="s">
        <v>43</v>
      </c>
      <c r="AF48" t="s">
        <v>57</v>
      </c>
      <c r="AH48" s="20" t="s">
        <v>7687</v>
      </c>
      <c r="AK48" t="s">
        <v>7685</v>
      </c>
      <c r="AM48" t="s">
        <v>7688</v>
      </c>
      <c r="AN48">
        <f>IEEE456378[[#This Row],[End Page]]-IEEE456378[[#This Row],[Start Page]]</f>
        <v>11</v>
      </c>
      <c r="AS48" s="20"/>
    </row>
    <row r="49" spans="1:46" x14ac:dyDescent="0.3">
      <c r="A49" s="4">
        <v>106</v>
      </c>
      <c r="B49" s="5" t="s">
        <v>43</v>
      </c>
      <c r="C49" t="s">
        <v>1306</v>
      </c>
      <c r="D49" t="s">
        <v>1307</v>
      </c>
      <c r="E49" t="s">
        <v>1308</v>
      </c>
      <c r="F49" t="s">
        <v>1309</v>
      </c>
      <c r="G49" s="1">
        <v>43489</v>
      </c>
      <c r="H49">
        <v>2018</v>
      </c>
      <c r="I49" t="s">
        <v>2830</v>
      </c>
      <c r="K49">
        <v>982</v>
      </c>
      <c r="L49" t="s">
        <v>2925</v>
      </c>
      <c r="M49" t="s">
        <v>1310</v>
      </c>
      <c r="N49" t="s">
        <v>2830</v>
      </c>
      <c r="O49" t="s">
        <v>1311</v>
      </c>
      <c r="P49" t="s">
        <v>1312</v>
      </c>
      <c r="Q49" t="s">
        <v>2830</v>
      </c>
      <c r="R49" t="s">
        <v>1313</v>
      </c>
      <c r="S49" t="s">
        <v>1314</v>
      </c>
      <c r="T49" t="s">
        <v>1315</v>
      </c>
      <c r="U49" t="s">
        <v>1316</v>
      </c>
      <c r="V49" t="s">
        <v>1317</v>
      </c>
      <c r="W49" t="s">
        <v>2830</v>
      </c>
      <c r="X49">
        <v>6</v>
      </c>
      <c r="Z49">
        <v>33</v>
      </c>
      <c r="AA49" t="s">
        <v>43</v>
      </c>
      <c r="AB49" s="1">
        <v>43489</v>
      </c>
      <c r="AC49" t="s">
        <v>2830</v>
      </c>
      <c r="AD49" t="s">
        <v>2830</v>
      </c>
      <c r="AE49" t="s">
        <v>43</v>
      </c>
      <c r="AF49" t="s">
        <v>57</v>
      </c>
      <c r="AH49" s="20" t="s">
        <v>7687</v>
      </c>
      <c r="AI49" s="20" t="s">
        <v>7687</v>
      </c>
      <c r="AK49" t="s">
        <v>7685</v>
      </c>
      <c r="AM49" t="s">
        <v>7688</v>
      </c>
      <c r="AN49">
        <f>IEEE456378[[#This Row],[End Page]]-IEEE456378[[#This Row],[Start Page]]</f>
        <v>10</v>
      </c>
      <c r="AS49" s="20"/>
    </row>
    <row r="50" spans="1:46" x14ac:dyDescent="0.3">
      <c r="A50" s="3">
        <v>109</v>
      </c>
      <c r="B50" s="14" t="s">
        <v>43</v>
      </c>
      <c r="C50" t="s">
        <v>1342</v>
      </c>
      <c r="D50" t="s">
        <v>1343</v>
      </c>
      <c r="E50" t="s">
        <v>1344</v>
      </c>
      <c r="F50" t="s">
        <v>1345</v>
      </c>
      <c r="G50" s="1">
        <v>42929</v>
      </c>
      <c r="H50">
        <v>2017</v>
      </c>
      <c r="I50" t="s">
        <v>2830</v>
      </c>
      <c r="K50">
        <v>472</v>
      </c>
      <c r="L50" t="s">
        <v>2927</v>
      </c>
      <c r="M50" t="s">
        <v>1346</v>
      </c>
      <c r="N50" t="s">
        <v>2830</v>
      </c>
      <c r="O50" t="s">
        <v>1347</v>
      </c>
      <c r="P50" t="s">
        <v>1348</v>
      </c>
      <c r="Q50" t="s">
        <v>2830</v>
      </c>
      <c r="R50" t="s">
        <v>1349</v>
      </c>
      <c r="S50" t="s">
        <v>2830</v>
      </c>
      <c r="T50" t="s">
        <v>1350</v>
      </c>
      <c r="U50" t="s">
        <v>1351</v>
      </c>
      <c r="V50" t="s">
        <v>1352</v>
      </c>
      <c r="W50" t="s">
        <v>2830</v>
      </c>
      <c r="X50">
        <v>1</v>
      </c>
      <c r="Z50">
        <v>27</v>
      </c>
      <c r="AA50" t="s">
        <v>2830</v>
      </c>
      <c r="AB50" s="1">
        <v>42929</v>
      </c>
      <c r="AC50" t="s">
        <v>2830</v>
      </c>
      <c r="AD50" t="s">
        <v>2830</v>
      </c>
      <c r="AE50" t="s">
        <v>43</v>
      </c>
      <c r="AF50" t="s">
        <v>57</v>
      </c>
      <c r="AH50" s="20" t="s">
        <v>7687</v>
      </c>
      <c r="AI50" s="20" t="s">
        <v>7687</v>
      </c>
      <c r="AK50" t="s">
        <v>7685</v>
      </c>
      <c r="AM50" t="s">
        <v>7688</v>
      </c>
      <c r="AN50">
        <f>IEEE456378[[#This Row],[End Page]]-IEEE456378[[#This Row],[Start Page]]</f>
        <v>5</v>
      </c>
      <c r="AS50" s="20"/>
    </row>
    <row r="51" spans="1:46" x14ac:dyDescent="0.3">
      <c r="A51" s="4">
        <v>110</v>
      </c>
      <c r="B51" s="5" t="s">
        <v>43</v>
      </c>
      <c r="C51" t="s">
        <v>1353</v>
      </c>
      <c r="D51" t="s">
        <v>1354</v>
      </c>
      <c r="E51" t="s">
        <v>1355</v>
      </c>
      <c r="F51" t="s">
        <v>146</v>
      </c>
      <c r="G51" s="1">
        <v>43529</v>
      </c>
      <c r="H51">
        <v>2019</v>
      </c>
      <c r="I51" t="s">
        <v>2887</v>
      </c>
      <c r="K51">
        <v>24788</v>
      </c>
      <c r="L51" t="s">
        <v>2928</v>
      </c>
      <c r="M51" t="s">
        <v>1356</v>
      </c>
      <c r="N51" t="s">
        <v>148</v>
      </c>
      <c r="O51" t="s">
        <v>2830</v>
      </c>
      <c r="P51" t="s">
        <v>1357</v>
      </c>
      <c r="Q51" t="s">
        <v>1358</v>
      </c>
      <c r="R51" t="s">
        <v>1359</v>
      </c>
      <c r="S51" t="s">
        <v>1360</v>
      </c>
      <c r="T51" t="s">
        <v>1361</v>
      </c>
      <c r="U51" t="s">
        <v>1362</v>
      </c>
      <c r="V51" t="s">
        <v>1363</v>
      </c>
      <c r="W51" t="s">
        <v>2830</v>
      </c>
      <c r="X51">
        <v>36</v>
      </c>
      <c r="Z51">
        <v>36</v>
      </c>
      <c r="AA51" t="s">
        <v>647</v>
      </c>
      <c r="AB51" s="1">
        <v>43496</v>
      </c>
      <c r="AC51" t="s">
        <v>2830</v>
      </c>
      <c r="AD51" t="s">
        <v>2830</v>
      </c>
      <c r="AE51" t="s">
        <v>43</v>
      </c>
      <c r="AF51" t="s">
        <v>44</v>
      </c>
      <c r="AH51" s="20" t="s">
        <v>7687</v>
      </c>
      <c r="AI51" s="20" t="s">
        <v>7687</v>
      </c>
      <c r="AK51" t="s">
        <v>7685</v>
      </c>
      <c r="AM51" t="s">
        <v>7688</v>
      </c>
      <c r="AN51">
        <f>IEEE456378[[#This Row],[End Page]]-IEEE456378[[#This Row],[Start Page]]</f>
        <v>17</v>
      </c>
      <c r="AS51" s="20"/>
    </row>
    <row r="52" spans="1:46" x14ac:dyDescent="0.3">
      <c r="A52" s="3">
        <v>113</v>
      </c>
      <c r="B52" s="14" t="s">
        <v>43</v>
      </c>
      <c r="C52" t="s">
        <v>1388</v>
      </c>
      <c r="D52" t="s">
        <v>1389</v>
      </c>
      <c r="E52" t="s">
        <v>1390</v>
      </c>
      <c r="F52" t="s">
        <v>1391</v>
      </c>
      <c r="G52" s="1">
        <v>42775</v>
      </c>
      <c r="H52">
        <v>2016</v>
      </c>
      <c r="I52" t="s">
        <v>2830</v>
      </c>
      <c r="K52">
        <v>1867</v>
      </c>
      <c r="L52" t="s">
        <v>2931</v>
      </c>
      <c r="M52" t="s">
        <v>1392</v>
      </c>
      <c r="N52" t="s">
        <v>174</v>
      </c>
      <c r="O52" t="s">
        <v>1393</v>
      </c>
      <c r="P52" t="s">
        <v>1394</v>
      </c>
      <c r="Q52" t="s">
        <v>2830</v>
      </c>
      <c r="R52" t="s">
        <v>1395</v>
      </c>
      <c r="S52" t="s">
        <v>1396</v>
      </c>
      <c r="T52" t="s">
        <v>1397</v>
      </c>
      <c r="U52" t="s">
        <v>1398</v>
      </c>
      <c r="V52" t="s">
        <v>1399</v>
      </c>
      <c r="W52" t="s">
        <v>2830</v>
      </c>
      <c r="X52">
        <v>1</v>
      </c>
      <c r="Z52">
        <v>19</v>
      </c>
      <c r="AA52" t="s">
        <v>43</v>
      </c>
      <c r="AB52" s="1">
        <v>42775</v>
      </c>
      <c r="AC52" t="s">
        <v>2830</v>
      </c>
      <c r="AD52" t="s">
        <v>2830</v>
      </c>
      <c r="AE52" t="s">
        <v>43</v>
      </c>
      <c r="AF52" t="s">
        <v>57</v>
      </c>
      <c r="AH52" s="20" t="s">
        <v>7687</v>
      </c>
      <c r="AI52" s="20" t="s">
        <v>7687</v>
      </c>
      <c r="AK52" t="s">
        <v>7685</v>
      </c>
      <c r="AM52" t="s">
        <v>7688</v>
      </c>
      <c r="AN52">
        <f>IEEE456378[[#This Row],[End Page]]-IEEE456378[[#This Row],[Start Page]]</f>
        <v>7</v>
      </c>
      <c r="AS52" s="20"/>
      <c r="AT52" s="32"/>
    </row>
    <row r="53" spans="1:46" x14ac:dyDescent="0.3">
      <c r="A53" s="4">
        <v>122</v>
      </c>
      <c r="B53" s="5" t="s">
        <v>43</v>
      </c>
      <c r="C53" t="s">
        <v>1493</v>
      </c>
      <c r="D53" t="s">
        <v>1494</v>
      </c>
      <c r="E53" t="s">
        <v>1495</v>
      </c>
      <c r="F53" t="s">
        <v>1496</v>
      </c>
      <c r="G53" s="1">
        <v>44630</v>
      </c>
      <c r="H53">
        <v>2021</v>
      </c>
      <c r="I53" t="s">
        <v>2830</v>
      </c>
      <c r="K53">
        <v>28</v>
      </c>
      <c r="L53" t="s">
        <v>2936</v>
      </c>
      <c r="M53" t="s">
        <v>1497</v>
      </c>
      <c r="N53" t="s">
        <v>1498</v>
      </c>
      <c r="O53" t="s">
        <v>1499</v>
      </c>
      <c r="P53" t="s">
        <v>1500</v>
      </c>
      <c r="Q53" t="s">
        <v>2830</v>
      </c>
      <c r="R53" t="s">
        <v>1501</v>
      </c>
      <c r="S53" t="s">
        <v>1502</v>
      </c>
      <c r="T53" t="s">
        <v>1503</v>
      </c>
      <c r="U53" t="s">
        <v>1504</v>
      </c>
      <c r="V53" t="s">
        <v>1505</v>
      </c>
      <c r="W53" t="s">
        <v>2830</v>
      </c>
      <c r="X53">
        <v>1</v>
      </c>
      <c r="Z53">
        <v>39</v>
      </c>
      <c r="AA53" t="s">
        <v>43</v>
      </c>
      <c r="AB53" s="1">
        <v>44630</v>
      </c>
      <c r="AC53" t="s">
        <v>2830</v>
      </c>
      <c r="AD53" t="s">
        <v>2830</v>
      </c>
      <c r="AE53" t="s">
        <v>43</v>
      </c>
      <c r="AF53" t="s">
        <v>57</v>
      </c>
      <c r="AH53" s="20" t="s">
        <v>7687</v>
      </c>
      <c r="AI53" s="20" t="s">
        <v>7687</v>
      </c>
      <c r="AK53" t="s">
        <v>7685</v>
      </c>
      <c r="AM53" t="s">
        <v>7688</v>
      </c>
      <c r="AN53">
        <f>IEEE456378[[#This Row],[End Page]]-IEEE456378[[#This Row],[Start Page]]</f>
        <v>11</v>
      </c>
      <c r="AS53" s="20"/>
      <c r="AT53" s="32"/>
    </row>
    <row r="54" spans="1:46" x14ac:dyDescent="0.3">
      <c r="A54" s="4">
        <v>130</v>
      </c>
      <c r="B54" s="6" t="s">
        <v>43</v>
      </c>
      <c r="C54" t="s">
        <v>1590</v>
      </c>
      <c r="D54" t="s">
        <v>1591</v>
      </c>
      <c r="E54" t="s">
        <v>1592</v>
      </c>
      <c r="F54" t="s">
        <v>1593</v>
      </c>
      <c r="G54" s="1">
        <v>43804</v>
      </c>
      <c r="H54">
        <v>2019</v>
      </c>
      <c r="I54" t="s">
        <v>2830</v>
      </c>
      <c r="K54">
        <v>1</v>
      </c>
      <c r="L54" t="s">
        <v>2894</v>
      </c>
      <c r="M54" t="s">
        <v>1594</v>
      </c>
      <c r="N54" t="s">
        <v>1595</v>
      </c>
      <c r="O54" t="s">
        <v>1596</v>
      </c>
      <c r="P54" t="s">
        <v>1597</v>
      </c>
      <c r="Q54" t="s">
        <v>2830</v>
      </c>
      <c r="R54" t="s">
        <v>1598</v>
      </c>
      <c r="S54" t="s">
        <v>1599</v>
      </c>
      <c r="T54" t="s">
        <v>1600</v>
      </c>
      <c r="U54" t="s">
        <v>1601</v>
      </c>
      <c r="V54" t="s">
        <v>1602</v>
      </c>
      <c r="W54" t="s">
        <v>2830</v>
      </c>
      <c r="X54">
        <v>2</v>
      </c>
      <c r="Z54">
        <v>11</v>
      </c>
      <c r="AA54" t="s">
        <v>43</v>
      </c>
      <c r="AB54" s="1">
        <v>43804</v>
      </c>
      <c r="AC54" t="s">
        <v>2830</v>
      </c>
      <c r="AD54" t="s">
        <v>2830</v>
      </c>
      <c r="AE54" t="s">
        <v>43</v>
      </c>
      <c r="AF54" t="s">
        <v>57</v>
      </c>
      <c r="AH54" s="20" t="s">
        <v>7687</v>
      </c>
      <c r="AI54" s="20" t="s">
        <v>7687</v>
      </c>
      <c r="AK54" t="s">
        <v>7685</v>
      </c>
      <c r="AM54" t="s">
        <v>7688</v>
      </c>
      <c r="AN54">
        <f>IEEE456378[[#This Row],[End Page]]-IEEE456378[[#This Row],[Start Page]]</f>
        <v>4</v>
      </c>
      <c r="AS54" s="20"/>
    </row>
    <row r="55" spans="1:46" x14ac:dyDescent="0.3">
      <c r="A55" s="4">
        <v>134</v>
      </c>
      <c r="B55" s="5" t="s">
        <v>43</v>
      </c>
      <c r="C55" t="s">
        <v>1638</v>
      </c>
      <c r="D55" t="s">
        <v>1639</v>
      </c>
      <c r="E55" t="s">
        <v>1640</v>
      </c>
      <c r="F55" t="s">
        <v>1641</v>
      </c>
      <c r="G55" s="1">
        <v>42779</v>
      </c>
      <c r="H55">
        <v>2016</v>
      </c>
      <c r="I55" t="s">
        <v>2830</v>
      </c>
      <c r="K55">
        <v>1</v>
      </c>
      <c r="L55" t="s">
        <v>2883</v>
      </c>
      <c r="M55" t="s">
        <v>1642</v>
      </c>
      <c r="N55" t="s">
        <v>2830</v>
      </c>
      <c r="O55" t="s">
        <v>1643</v>
      </c>
      <c r="P55" t="s">
        <v>1644</v>
      </c>
      <c r="Q55" t="s">
        <v>2830</v>
      </c>
      <c r="R55" t="s">
        <v>1645</v>
      </c>
      <c r="S55" t="s">
        <v>2830</v>
      </c>
      <c r="T55" t="s">
        <v>1646</v>
      </c>
      <c r="U55" t="s">
        <v>1647</v>
      </c>
      <c r="V55" t="s">
        <v>1648</v>
      </c>
      <c r="W55" t="s">
        <v>2830</v>
      </c>
      <c r="Z55">
        <v>12</v>
      </c>
      <c r="AA55" t="s">
        <v>43</v>
      </c>
      <c r="AB55" s="1">
        <v>42779</v>
      </c>
      <c r="AC55" t="s">
        <v>2830</v>
      </c>
      <c r="AD55" t="s">
        <v>2830</v>
      </c>
      <c r="AE55" t="s">
        <v>43</v>
      </c>
      <c r="AF55" t="s">
        <v>57</v>
      </c>
      <c r="AH55" s="20" t="s">
        <v>7687</v>
      </c>
      <c r="AI55" s="20" t="s">
        <v>7687</v>
      </c>
      <c r="AK55" t="s">
        <v>7685</v>
      </c>
      <c r="AM55" t="s">
        <v>7688</v>
      </c>
      <c r="AN55">
        <f>IEEE456378[[#This Row],[End Page]]-IEEE456378[[#This Row],[Start Page]]</f>
        <v>7</v>
      </c>
      <c r="AS55" s="20"/>
    </row>
    <row r="56" spans="1:46" x14ac:dyDescent="0.3">
      <c r="A56" s="4">
        <v>136</v>
      </c>
      <c r="B56" s="6" t="s">
        <v>43</v>
      </c>
      <c r="C56" t="s">
        <v>1660</v>
      </c>
      <c r="D56" t="s">
        <v>1661</v>
      </c>
      <c r="E56" t="s">
        <v>1662</v>
      </c>
      <c r="F56" t="s">
        <v>146</v>
      </c>
      <c r="G56" s="1">
        <v>44435</v>
      </c>
      <c r="H56">
        <v>2021</v>
      </c>
      <c r="I56" t="s">
        <v>2839</v>
      </c>
      <c r="K56">
        <v>117140</v>
      </c>
      <c r="L56" t="s">
        <v>2944</v>
      </c>
      <c r="M56" t="s">
        <v>1663</v>
      </c>
      <c r="N56" t="s">
        <v>148</v>
      </c>
      <c r="O56" t="s">
        <v>2830</v>
      </c>
      <c r="P56" t="s">
        <v>1664</v>
      </c>
      <c r="Q56" t="s">
        <v>1665</v>
      </c>
      <c r="R56" t="s">
        <v>1666</v>
      </c>
      <c r="S56" t="s">
        <v>1667</v>
      </c>
      <c r="T56" t="s">
        <v>1668</v>
      </c>
      <c r="U56" t="s">
        <v>2830</v>
      </c>
      <c r="V56" t="s">
        <v>2830</v>
      </c>
      <c r="W56" t="s">
        <v>2830</v>
      </c>
      <c r="X56">
        <v>4</v>
      </c>
      <c r="Z56">
        <v>32</v>
      </c>
      <c r="AA56" t="s">
        <v>156</v>
      </c>
      <c r="AB56" s="1">
        <v>44431</v>
      </c>
      <c r="AC56" t="s">
        <v>2830</v>
      </c>
      <c r="AD56" t="s">
        <v>2830</v>
      </c>
      <c r="AE56" t="s">
        <v>43</v>
      </c>
      <c r="AF56" t="s">
        <v>44</v>
      </c>
      <c r="AH56" s="20" t="s">
        <v>7687</v>
      </c>
      <c r="AI56" s="20" t="s">
        <v>7687</v>
      </c>
      <c r="AK56" t="s">
        <v>7685</v>
      </c>
      <c r="AM56" t="s">
        <v>7688</v>
      </c>
      <c r="AN56">
        <f>IEEE456378[[#This Row],[End Page]]-IEEE456378[[#This Row],[Start Page]]</f>
        <v>12</v>
      </c>
      <c r="AS56" s="20"/>
      <c r="AT56" s="32"/>
    </row>
    <row r="57" spans="1:46" x14ac:dyDescent="0.3">
      <c r="A57" s="4">
        <v>146</v>
      </c>
      <c r="B57" s="5" t="s">
        <v>43</v>
      </c>
      <c r="C57" t="s">
        <v>1778</v>
      </c>
      <c r="D57" t="s">
        <v>1779</v>
      </c>
      <c r="E57" t="s">
        <v>1780</v>
      </c>
      <c r="F57" t="s">
        <v>256</v>
      </c>
      <c r="G57" s="1">
        <v>44732</v>
      </c>
      <c r="H57">
        <v>2022</v>
      </c>
      <c r="I57" t="s">
        <v>2830</v>
      </c>
      <c r="K57">
        <v>1669</v>
      </c>
      <c r="L57" t="s">
        <v>2953</v>
      </c>
      <c r="M57" t="s">
        <v>1781</v>
      </c>
      <c r="N57" t="s">
        <v>258</v>
      </c>
      <c r="O57" t="s">
        <v>259</v>
      </c>
      <c r="P57" t="s">
        <v>1782</v>
      </c>
      <c r="Q57" t="s">
        <v>1783</v>
      </c>
      <c r="R57" t="s">
        <v>1784</v>
      </c>
      <c r="S57" t="s">
        <v>1785</v>
      </c>
      <c r="T57" t="s">
        <v>1786</v>
      </c>
      <c r="U57" t="s">
        <v>1787</v>
      </c>
      <c r="V57" t="s">
        <v>1788</v>
      </c>
      <c r="W57" t="s">
        <v>2830</v>
      </c>
      <c r="Z57">
        <v>59</v>
      </c>
      <c r="AA57" t="s">
        <v>156</v>
      </c>
      <c r="AB57" s="1">
        <v>44732</v>
      </c>
      <c r="AC57" t="s">
        <v>2830</v>
      </c>
      <c r="AD57" t="s">
        <v>2830</v>
      </c>
      <c r="AE57" t="s">
        <v>43</v>
      </c>
      <c r="AF57" t="s">
        <v>57</v>
      </c>
      <c r="AH57" s="20" t="s">
        <v>7687</v>
      </c>
      <c r="AI57" s="20" t="s">
        <v>7687</v>
      </c>
      <c r="AK57" t="s">
        <v>7685</v>
      </c>
      <c r="AM57" t="s">
        <v>7688</v>
      </c>
      <c r="AN57">
        <f>IEEE456378[[#This Row],[End Page]]-IEEE456378[[#This Row],[Start Page]]</f>
        <v>11</v>
      </c>
      <c r="AS57" s="20"/>
      <c r="AT57" s="32"/>
    </row>
    <row r="58" spans="1:46" x14ac:dyDescent="0.3">
      <c r="A58" s="3">
        <v>147</v>
      </c>
      <c r="B58" s="14" t="s">
        <v>43</v>
      </c>
      <c r="C58" t="s">
        <v>1789</v>
      </c>
      <c r="D58" t="s">
        <v>1790</v>
      </c>
      <c r="E58" t="s">
        <v>1791</v>
      </c>
      <c r="F58" t="s">
        <v>1792</v>
      </c>
      <c r="G58" s="1">
        <v>42474</v>
      </c>
      <c r="H58">
        <v>2015</v>
      </c>
      <c r="I58" t="s">
        <v>2830</v>
      </c>
      <c r="K58">
        <v>73</v>
      </c>
      <c r="L58" t="s">
        <v>2954</v>
      </c>
      <c r="M58" t="s">
        <v>1793</v>
      </c>
      <c r="N58" t="s">
        <v>2830</v>
      </c>
      <c r="O58" t="s">
        <v>1794</v>
      </c>
      <c r="P58" t="s">
        <v>1795</v>
      </c>
      <c r="Q58" t="s">
        <v>2830</v>
      </c>
      <c r="R58" t="s">
        <v>1796</v>
      </c>
      <c r="S58" t="s">
        <v>1797</v>
      </c>
      <c r="T58" t="s">
        <v>1798</v>
      </c>
      <c r="U58" t="s">
        <v>1799</v>
      </c>
      <c r="V58" t="s">
        <v>1800</v>
      </c>
      <c r="W58" t="s">
        <v>2830</v>
      </c>
      <c r="X58">
        <v>3</v>
      </c>
      <c r="Z58">
        <v>20</v>
      </c>
      <c r="AA58" t="s">
        <v>2830</v>
      </c>
      <c r="AB58" s="1">
        <v>42474</v>
      </c>
      <c r="AC58" t="s">
        <v>2830</v>
      </c>
      <c r="AD58" t="s">
        <v>2830</v>
      </c>
      <c r="AE58" t="s">
        <v>43</v>
      </c>
      <c r="AF58" t="s">
        <v>57</v>
      </c>
      <c r="AH58" s="20" t="s">
        <v>7687</v>
      </c>
      <c r="AI58" s="20" t="s">
        <v>7687</v>
      </c>
      <c r="AK58" t="s">
        <v>7685</v>
      </c>
      <c r="AM58" t="s">
        <v>7688</v>
      </c>
      <c r="AN58">
        <f>IEEE456378[[#This Row],[End Page]]-IEEE456378[[#This Row],[Start Page]]</f>
        <v>9</v>
      </c>
      <c r="AS58" s="20"/>
      <c r="AT58" s="32"/>
    </row>
    <row r="59" spans="1:46" x14ac:dyDescent="0.3">
      <c r="A59" s="3">
        <v>149</v>
      </c>
      <c r="B59" s="3" t="s">
        <v>43</v>
      </c>
      <c r="C59" t="s">
        <v>1814</v>
      </c>
      <c r="D59" t="s">
        <v>1815</v>
      </c>
      <c r="E59" t="s">
        <v>1816</v>
      </c>
      <c r="F59" t="s">
        <v>1817</v>
      </c>
      <c r="G59" s="1">
        <v>43706</v>
      </c>
      <c r="H59">
        <v>2019</v>
      </c>
      <c r="I59" t="s">
        <v>2830</v>
      </c>
      <c r="K59">
        <v>179</v>
      </c>
      <c r="L59" t="s">
        <v>2955</v>
      </c>
      <c r="M59" t="s">
        <v>1818</v>
      </c>
      <c r="N59" t="s">
        <v>1819</v>
      </c>
      <c r="O59" t="s">
        <v>1820</v>
      </c>
      <c r="P59" t="s">
        <v>1821</v>
      </c>
      <c r="Q59" t="s">
        <v>2830</v>
      </c>
      <c r="R59" t="s">
        <v>1822</v>
      </c>
      <c r="S59" t="s">
        <v>1823</v>
      </c>
      <c r="T59" t="s">
        <v>1824</v>
      </c>
      <c r="U59" t="s">
        <v>1825</v>
      </c>
      <c r="V59" t="s">
        <v>1826</v>
      </c>
      <c r="W59" t="s">
        <v>2830</v>
      </c>
      <c r="X59">
        <v>38</v>
      </c>
      <c r="Z59">
        <v>20</v>
      </c>
      <c r="AA59" t="s">
        <v>43</v>
      </c>
      <c r="AB59" s="1">
        <v>43706</v>
      </c>
      <c r="AC59" t="s">
        <v>2830</v>
      </c>
      <c r="AD59" t="s">
        <v>2830</v>
      </c>
      <c r="AE59" t="s">
        <v>43</v>
      </c>
      <c r="AF59" t="s">
        <v>57</v>
      </c>
      <c r="AH59" s="20" t="s">
        <v>7687</v>
      </c>
      <c r="AI59" s="20" t="s">
        <v>7687</v>
      </c>
      <c r="AK59" t="s">
        <v>7685</v>
      </c>
      <c r="AM59" t="s">
        <v>7688</v>
      </c>
      <c r="AN59">
        <f>IEEE456378[[#This Row],[End Page]]-IEEE456378[[#This Row],[Start Page]]</f>
        <v>7</v>
      </c>
      <c r="AS59" s="20"/>
      <c r="AT59" s="32"/>
    </row>
    <row r="60" spans="1:46" x14ac:dyDescent="0.3">
      <c r="A60" s="3">
        <v>167</v>
      </c>
      <c r="B60" s="14" t="s">
        <v>43</v>
      </c>
      <c r="C60" t="s">
        <v>2031</v>
      </c>
      <c r="D60" t="s">
        <v>2032</v>
      </c>
      <c r="E60" t="s">
        <v>2033</v>
      </c>
      <c r="F60" t="s">
        <v>2034</v>
      </c>
      <c r="G60" s="1">
        <v>44026</v>
      </c>
      <c r="H60">
        <v>2020</v>
      </c>
      <c r="I60" t="s">
        <v>2830</v>
      </c>
      <c r="K60">
        <v>1092</v>
      </c>
      <c r="L60" t="s">
        <v>2937</v>
      </c>
      <c r="M60" t="s">
        <v>2035</v>
      </c>
      <c r="N60" t="s">
        <v>2036</v>
      </c>
      <c r="O60" t="s">
        <v>2037</v>
      </c>
      <c r="P60" t="s">
        <v>2038</v>
      </c>
      <c r="Q60" t="s">
        <v>2830</v>
      </c>
      <c r="R60" t="s">
        <v>2039</v>
      </c>
      <c r="S60" t="s">
        <v>2040</v>
      </c>
      <c r="T60" t="s">
        <v>2041</v>
      </c>
      <c r="U60" t="s">
        <v>2042</v>
      </c>
      <c r="V60" t="s">
        <v>2043</v>
      </c>
      <c r="W60" t="s">
        <v>2830</v>
      </c>
      <c r="X60">
        <v>14</v>
      </c>
      <c r="Z60">
        <v>43</v>
      </c>
      <c r="AA60" t="s">
        <v>43</v>
      </c>
      <c r="AB60" s="1">
        <v>44026</v>
      </c>
      <c r="AC60" t="s">
        <v>2830</v>
      </c>
      <c r="AD60" t="s">
        <v>2830</v>
      </c>
      <c r="AE60" t="s">
        <v>43</v>
      </c>
      <c r="AF60" t="s">
        <v>57</v>
      </c>
      <c r="AH60" s="20" t="s">
        <v>7687</v>
      </c>
      <c r="AI60" s="20" t="s">
        <v>7687</v>
      </c>
      <c r="AK60" t="s">
        <v>7685</v>
      </c>
      <c r="AM60" t="s">
        <v>7688</v>
      </c>
      <c r="AN60">
        <f>IEEE456378[[#This Row],[End Page]]-IEEE456378[[#This Row],[Start Page]]</f>
        <v>9</v>
      </c>
      <c r="AS60" s="20"/>
    </row>
    <row r="61" spans="1:46" x14ac:dyDescent="0.3">
      <c r="A61" s="4">
        <v>170</v>
      </c>
      <c r="B61" s="5" t="s">
        <v>43</v>
      </c>
      <c r="C61" t="s">
        <v>2068</v>
      </c>
      <c r="D61" t="s">
        <v>2069</v>
      </c>
      <c r="E61" t="s">
        <v>2070</v>
      </c>
      <c r="F61" t="s">
        <v>2071</v>
      </c>
      <c r="G61" s="1">
        <v>44720</v>
      </c>
      <c r="H61">
        <v>2022</v>
      </c>
      <c r="I61" t="s">
        <v>2830</v>
      </c>
      <c r="K61">
        <v>577</v>
      </c>
      <c r="L61" t="s">
        <v>2969</v>
      </c>
      <c r="M61" t="s">
        <v>2072</v>
      </c>
      <c r="N61" t="s">
        <v>2073</v>
      </c>
      <c r="O61" t="s">
        <v>2074</v>
      </c>
      <c r="P61" t="s">
        <v>2075</v>
      </c>
      <c r="Q61" t="s">
        <v>2830</v>
      </c>
      <c r="R61" t="s">
        <v>2076</v>
      </c>
      <c r="S61" t="s">
        <v>2077</v>
      </c>
      <c r="T61" t="s">
        <v>2078</v>
      </c>
      <c r="U61" t="s">
        <v>2830</v>
      </c>
      <c r="V61" t="s">
        <v>2830</v>
      </c>
      <c r="W61" t="s">
        <v>2830</v>
      </c>
      <c r="Z61">
        <v>23</v>
      </c>
      <c r="AA61" t="s">
        <v>43</v>
      </c>
      <c r="AB61" s="1">
        <v>44720</v>
      </c>
      <c r="AC61" t="s">
        <v>2830</v>
      </c>
      <c r="AD61" t="s">
        <v>2830</v>
      </c>
      <c r="AE61" t="s">
        <v>43</v>
      </c>
      <c r="AF61" t="s">
        <v>57</v>
      </c>
      <c r="AH61" s="20" t="s">
        <v>7687</v>
      </c>
      <c r="AI61" s="20" t="s">
        <v>7687</v>
      </c>
      <c r="AK61" t="s">
        <v>7685</v>
      </c>
      <c r="AM61" t="s">
        <v>7688</v>
      </c>
      <c r="AN61">
        <f>IEEE456378[[#This Row],[End Page]]-IEEE456378[[#This Row],[Start Page]]</f>
        <v>5</v>
      </c>
      <c r="AS61" s="20"/>
      <c r="AT61" s="32"/>
    </row>
    <row r="62" spans="1:46" x14ac:dyDescent="0.3">
      <c r="A62" s="4">
        <v>172</v>
      </c>
      <c r="B62" s="6" t="s">
        <v>43</v>
      </c>
      <c r="C62" t="s">
        <v>2091</v>
      </c>
      <c r="D62" t="s">
        <v>2092</v>
      </c>
      <c r="E62" t="s">
        <v>2093</v>
      </c>
      <c r="F62" t="s">
        <v>146</v>
      </c>
      <c r="G62" s="1">
        <v>43747</v>
      </c>
      <c r="H62">
        <v>2019</v>
      </c>
      <c r="I62" t="s">
        <v>2887</v>
      </c>
      <c r="K62">
        <v>142692</v>
      </c>
      <c r="L62" t="s">
        <v>2971</v>
      </c>
      <c r="M62" t="s">
        <v>2094</v>
      </c>
      <c r="N62" t="s">
        <v>148</v>
      </c>
      <c r="O62" t="s">
        <v>2830</v>
      </c>
      <c r="P62" t="s">
        <v>2095</v>
      </c>
      <c r="Q62" t="s">
        <v>2096</v>
      </c>
      <c r="R62" t="s">
        <v>2097</v>
      </c>
      <c r="S62" t="s">
        <v>2098</v>
      </c>
      <c r="T62" t="s">
        <v>2099</v>
      </c>
      <c r="U62" t="s">
        <v>2100</v>
      </c>
      <c r="V62" t="s">
        <v>2101</v>
      </c>
      <c r="W62" t="s">
        <v>2830</v>
      </c>
      <c r="X62">
        <v>9</v>
      </c>
      <c r="Z62">
        <v>28</v>
      </c>
      <c r="AA62" t="s">
        <v>156</v>
      </c>
      <c r="AB62" s="1">
        <v>43738</v>
      </c>
      <c r="AC62" t="s">
        <v>2830</v>
      </c>
      <c r="AD62" t="s">
        <v>2830</v>
      </c>
      <c r="AE62" t="s">
        <v>43</v>
      </c>
      <c r="AF62" t="s">
        <v>44</v>
      </c>
      <c r="AH62" s="20" t="s">
        <v>7687</v>
      </c>
      <c r="AI62" s="20" t="s">
        <v>7687</v>
      </c>
      <c r="AK62" t="s">
        <v>7685</v>
      </c>
      <c r="AM62" t="s">
        <v>7688</v>
      </c>
      <c r="AN62">
        <f>IEEE456378[[#This Row],[End Page]]-IEEE456378[[#This Row],[Start Page]]</f>
        <v>10</v>
      </c>
      <c r="AS62" s="20"/>
    </row>
    <row r="63" spans="1:46" x14ac:dyDescent="0.3">
      <c r="A63" s="4">
        <v>186</v>
      </c>
      <c r="B63" s="5" t="s">
        <v>43</v>
      </c>
      <c r="C63" t="s">
        <v>2254</v>
      </c>
      <c r="D63" t="s">
        <v>2255</v>
      </c>
      <c r="E63" t="s">
        <v>2256</v>
      </c>
      <c r="F63" t="s">
        <v>2257</v>
      </c>
      <c r="G63" s="1">
        <v>43984</v>
      </c>
      <c r="H63">
        <v>2019</v>
      </c>
      <c r="I63" t="s">
        <v>2830</v>
      </c>
      <c r="K63">
        <v>107</v>
      </c>
      <c r="L63" t="s">
        <v>2979</v>
      </c>
      <c r="M63" t="s">
        <v>2258</v>
      </c>
      <c r="N63" t="s">
        <v>2830</v>
      </c>
      <c r="O63" t="s">
        <v>2259</v>
      </c>
      <c r="P63" t="s">
        <v>2260</v>
      </c>
      <c r="Q63" t="s">
        <v>2830</v>
      </c>
      <c r="R63" t="s">
        <v>2261</v>
      </c>
      <c r="S63" t="s">
        <v>2262</v>
      </c>
      <c r="T63" t="s">
        <v>2830</v>
      </c>
      <c r="U63" t="s">
        <v>2263</v>
      </c>
      <c r="V63" t="s">
        <v>2264</v>
      </c>
      <c r="W63" t="s">
        <v>2830</v>
      </c>
      <c r="X63">
        <v>1</v>
      </c>
      <c r="Z63">
        <v>37</v>
      </c>
      <c r="AA63" t="s">
        <v>43</v>
      </c>
      <c r="AB63" s="1">
        <v>43984</v>
      </c>
      <c r="AC63" t="s">
        <v>2830</v>
      </c>
      <c r="AD63" t="s">
        <v>2830</v>
      </c>
      <c r="AE63" t="s">
        <v>43</v>
      </c>
      <c r="AF63" t="s">
        <v>57</v>
      </c>
      <c r="AH63" s="20" t="s">
        <v>7687</v>
      </c>
      <c r="AI63" s="20" t="s">
        <v>7687</v>
      </c>
      <c r="AK63" t="s">
        <v>7685</v>
      </c>
      <c r="AM63" t="s">
        <v>7688</v>
      </c>
      <c r="AN63">
        <f>IEEE456378[[#This Row],[End Page]]-IEEE456378[[#This Row],[Start Page]]</f>
        <v>8</v>
      </c>
      <c r="AS63" s="20"/>
      <c r="AT63" s="32" t="s">
        <v>7910</v>
      </c>
    </row>
    <row r="64" spans="1:46" x14ac:dyDescent="0.3">
      <c r="A64" s="4">
        <v>194</v>
      </c>
      <c r="B64" s="6" t="s">
        <v>43</v>
      </c>
      <c r="C64" t="s">
        <v>2347</v>
      </c>
      <c r="D64" t="s">
        <v>2348</v>
      </c>
      <c r="E64" t="s">
        <v>2349</v>
      </c>
      <c r="F64" t="s">
        <v>2350</v>
      </c>
      <c r="G64" s="1">
        <v>43839</v>
      </c>
      <c r="H64">
        <v>2019</v>
      </c>
      <c r="I64" t="s">
        <v>2830</v>
      </c>
      <c r="K64">
        <v>515</v>
      </c>
      <c r="L64" t="s">
        <v>2985</v>
      </c>
      <c r="M64" t="s">
        <v>2351</v>
      </c>
      <c r="N64" t="s">
        <v>1286</v>
      </c>
      <c r="O64" t="s">
        <v>2352</v>
      </c>
      <c r="P64" t="s">
        <v>2353</v>
      </c>
      <c r="Q64" t="s">
        <v>2830</v>
      </c>
      <c r="R64" t="s">
        <v>2354</v>
      </c>
      <c r="S64" t="s">
        <v>2355</v>
      </c>
      <c r="T64" t="s">
        <v>2356</v>
      </c>
      <c r="U64" t="s">
        <v>2357</v>
      </c>
      <c r="V64" t="s">
        <v>2358</v>
      </c>
      <c r="W64" t="s">
        <v>2830</v>
      </c>
      <c r="X64">
        <v>6</v>
      </c>
      <c r="Z64">
        <v>56</v>
      </c>
      <c r="AA64" t="s">
        <v>43</v>
      </c>
      <c r="AB64" s="1">
        <v>43839</v>
      </c>
      <c r="AC64" t="s">
        <v>2830</v>
      </c>
      <c r="AD64" t="s">
        <v>2830</v>
      </c>
      <c r="AE64" t="s">
        <v>43</v>
      </c>
      <c r="AF64" t="s">
        <v>57</v>
      </c>
      <c r="AH64" s="20" t="s">
        <v>7687</v>
      </c>
      <c r="AI64" s="20" t="s">
        <v>7687</v>
      </c>
      <c r="AK64" t="s">
        <v>7685</v>
      </c>
      <c r="AM64" t="s">
        <v>7688</v>
      </c>
      <c r="AN64">
        <f>IEEE456378[[#This Row],[End Page]]-IEEE456378[[#This Row],[Start Page]]</f>
        <v>11</v>
      </c>
      <c r="AS64" s="20"/>
      <c r="AT64" s="32"/>
    </row>
    <row r="65" spans="1:46" x14ac:dyDescent="0.3">
      <c r="A65" s="4">
        <v>204</v>
      </c>
      <c r="B65" s="5" t="s">
        <v>43</v>
      </c>
      <c r="C65" t="s">
        <v>2463</v>
      </c>
      <c r="D65" t="s">
        <v>2464</v>
      </c>
      <c r="E65" t="s">
        <v>2465</v>
      </c>
      <c r="F65" t="s">
        <v>2466</v>
      </c>
      <c r="G65" s="1">
        <v>44775</v>
      </c>
      <c r="H65">
        <v>2022</v>
      </c>
      <c r="I65" t="s">
        <v>2830</v>
      </c>
      <c r="K65">
        <v>2549</v>
      </c>
      <c r="L65" t="s">
        <v>2990</v>
      </c>
      <c r="M65" t="s">
        <v>2467</v>
      </c>
      <c r="N65" t="s">
        <v>2468</v>
      </c>
      <c r="O65" t="s">
        <v>2469</v>
      </c>
      <c r="P65" t="s">
        <v>2470</v>
      </c>
      <c r="Q65" t="s">
        <v>2471</v>
      </c>
      <c r="R65" t="s">
        <v>2472</v>
      </c>
      <c r="S65" t="s">
        <v>2473</v>
      </c>
      <c r="T65" t="s">
        <v>2474</v>
      </c>
      <c r="U65" t="s">
        <v>2475</v>
      </c>
      <c r="V65" t="s">
        <v>2476</v>
      </c>
      <c r="W65" t="s">
        <v>2830</v>
      </c>
      <c r="Z65">
        <v>47</v>
      </c>
      <c r="AA65" t="s">
        <v>43</v>
      </c>
      <c r="AB65" s="1">
        <v>44775</v>
      </c>
      <c r="AC65" t="s">
        <v>2830</v>
      </c>
      <c r="AD65" t="s">
        <v>2830</v>
      </c>
      <c r="AE65" t="s">
        <v>43</v>
      </c>
      <c r="AF65" t="s">
        <v>57</v>
      </c>
      <c r="AH65" s="20" t="s">
        <v>7687</v>
      </c>
      <c r="AI65" s="20" t="s">
        <v>7687</v>
      </c>
      <c r="AK65" t="s">
        <v>7685</v>
      </c>
      <c r="AM65" t="s">
        <v>7688</v>
      </c>
      <c r="AN65">
        <f>IEEE456378[[#This Row],[End Page]]-IEEE456378[[#This Row],[Start Page]]</f>
        <v>12</v>
      </c>
      <c r="AS65" s="20"/>
    </row>
    <row r="66" spans="1:46" x14ac:dyDescent="0.3">
      <c r="A66" s="4">
        <v>208</v>
      </c>
      <c r="B66" s="6" t="s">
        <v>43</v>
      </c>
      <c r="C66" t="s">
        <v>2512</v>
      </c>
      <c r="D66" t="s">
        <v>2513</v>
      </c>
      <c r="E66" t="s">
        <v>2514</v>
      </c>
      <c r="F66" t="s">
        <v>2515</v>
      </c>
      <c r="G66" s="1">
        <v>44853</v>
      </c>
      <c r="H66">
        <v>2022</v>
      </c>
      <c r="I66" t="s">
        <v>2830</v>
      </c>
      <c r="K66">
        <v>153</v>
      </c>
      <c r="L66" t="s">
        <v>2993</v>
      </c>
      <c r="M66" t="s">
        <v>2516</v>
      </c>
      <c r="N66" t="s">
        <v>2517</v>
      </c>
      <c r="O66" t="s">
        <v>2518</v>
      </c>
      <c r="P66" t="s">
        <v>2519</v>
      </c>
      <c r="Q66" t="s">
        <v>2520</v>
      </c>
      <c r="R66" t="s">
        <v>2521</v>
      </c>
      <c r="S66" t="s">
        <v>2522</v>
      </c>
      <c r="T66" t="s">
        <v>2523</v>
      </c>
      <c r="U66" t="s">
        <v>2524</v>
      </c>
      <c r="V66" t="s">
        <v>2525</v>
      </c>
      <c r="W66" t="s">
        <v>2830</v>
      </c>
      <c r="Z66">
        <v>47</v>
      </c>
      <c r="AA66" t="s">
        <v>43</v>
      </c>
      <c r="AB66" s="1">
        <v>44853</v>
      </c>
      <c r="AC66" t="s">
        <v>2830</v>
      </c>
      <c r="AD66" t="s">
        <v>2830</v>
      </c>
      <c r="AE66" t="s">
        <v>43</v>
      </c>
      <c r="AF66" t="s">
        <v>57</v>
      </c>
      <c r="AH66" s="20" t="s">
        <v>7687</v>
      </c>
      <c r="AI66" s="20" t="s">
        <v>7687</v>
      </c>
      <c r="AK66" t="s">
        <v>7685</v>
      </c>
      <c r="AM66" t="s">
        <v>7688</v>
      </c>
      <c r="AN66">
        <f>IEEE456378[[#This Row],[End Page]]-IEEE456378[[#This Row],[Start Page]]</f>
        <v>12</v>
      </c>
      <c r="AS66" s="20"/>
    </row>
    <row r="67" spans="1:46" x14ac:dyDescent="0.3">
      <c r="A67" s="3">
        <v>209</v>
      </c>
      <c r="B67" s="3" t="s">
        <v>43</v>
      </c>
      <c r="C67" t="s">
        <v>2526</v>
      </c>
      <c r="D67" t="s">
        <v>2527</v>
      </c>
      <c r="E67" t="s">
        <v>2528</v>
      </c>
      <c r="F67" t="s">
        <v>1018</v>
      </c>
      <c r="G67" s="1">
        <v>44907</v>
      </c>
      <c r="H67">
        <v>2022</v>
      </c>
      <c r="I67" t="s">
        <v>2897</v>
      </c>
      <c r="J67">
        <v>12</v>
      </c>
      <c r="K67">
        <v>4857</v>
      </c>
      <c r="L67" t="s">
        <v>2994</v>
      </c>
      <c r="M67" t="s">
        <v>2529</v>
      </c>
      <c r="N67" t="s">
        <v>1021</v>
      </c>
      <c r="O67" t="s">
        <v>2830</v>
      </c>
      <c r="P67" t="s">
        <v>2530</v>
      </c>
      <c r="Q67" t="s">
        <v>2531</v>
      </c>
      <c r="R67" t="s">
        <v>2532</v>
      </c>
      <c r="S67" t="s">
        <v>2533</v>
      </c>
      <c r="T67" t="s">
        <v>2534</v>
      </c>
      <c r="U67" t="s">
        <v>2535</v>
      </c>
      <c r="V67" t="s">
        <v>2536</v>
      </c>
      <c r="W67" t="s">
        <v>2830</v>
      </c>
      <c r="Z67">
        <v>44</v>
      </c>
      <c r="AA67" t="s">
        <v>43</v>
      </c>
      <c r="AB67" s="1">
        <v>44517</v>
      </c>
      <c r="AC67" t="s">
        <v>2830</v>
      </c>
      <c r="AD67" t="s">
        <v>2830</v>
      </c>
      <c r="AE67" t="s">
        <v>43</v>
      </c>
      <c r="AF67" t="s">
        <v>44</v>
      </c>
      <c r="AH67" s="20" t="s">
        <v>7687</v>
      </c>
      <c r="AI67" s="20" t="s">
        <v>7687</v>
      </c>
      <c r="AK67" t="s">
        <v>7685</v>
      </c>
      <c r="AM67" t="s">
        <v>7688</v>
      </c>
      <c r="AN67">
        <f>IEEE456378[[#This Row],[End Page]]-IEEE456378[[#This Row],[Start Page]]</f>
        <v>15</v>
      </c>
      <c r="AS67" s="20"/>
      <c r="AT67" s="32"/>
    </row>
    <row r="68" spans="1:46" x14ac:dyDescent="0.3">
      <c r="A68" s="4">
        <v>222</v>
      </c>
      <c r="B68" s="6" t="s">
        <v>43</v>
      </c>
      <c r="C68" t="s">
        <v>2682</v>
      </c>
      <c r="D68" t="s">
        <v>2683</v>
      </c>
      <c r="E68" t="s">
        <v>2684</v>
      </c>
      <c r="F68" t="s">
        <v>146</v>
      </c>
      <c r="G68" s="1">
        <v>43802</v>
      </c>
      <c r="H68">
        <v>2019</v>
      </c>
      <c r="I68" t="s">
        <v>2887</v>
      </c>
      <c r="K68">
        <v>169657</v>
      </c>
      <c r="L68" t="s">
        <v>3002</v>
      </c>
      <c r="M68" t="s">
        <v>2685</v>
      </c>
      <c r="N68" t="s">
        <v>148</v>
      </c>
      <c r="O68" t="s">
        <v>2830</v>
      </c>
      <c r="P68" t="s">
        <v>2686</v>
      </c>
      <c r="Q68" t="s">
        <v>2687</v>
      </c>
      <c r="R68" t="s">
        <v>2688</v>
      </c>
      <c r="S68" t="s">
        <v>2689</v>
      </c>
      <c r="T68" t="s">
        <v>2690</v>
      </c>
      <c r="U68" t="s">
        <v>2691</v>
      </c>
      <c r="V68" t="s">
        <v>2692</v>
      </c>
      <c r="W68" t="s">
        <v>2830</v>
      </c>
      <c r="Z68">
        <v>38</v>
      </c>
      <c r="AA68" t="s">
        <v>156</v>
      </c>
      <c r="AB68" s="1">
        <v>43791</v>
      </c>
      <c r="AC68" t="s">
        <v>2830</v>
      </c>
      <c r="AD68" t="s">
        <v>2830</v>
      </c>
      <c r="AE68" t="s">
        <v>43</v>
      </c>
      <c r="AF68" t="s">
        <v>44</v>
      </c>
      <c r="AH68" s="20" t="s">
        <v>7687</v>
      </c>
      <c r="AI68" s="20" t="s">
        <v>7687</v>
      </c>
      <c r="AK68" t="s">
        <v>7685</v>
      </c>
      <c r="AM68" t="s">
        <v>7688</v>
      </c>
      <c r="AN68">
        <f>IEEE456378[[#This Row],[End Page]]-IEEE456378[[#This Row],[Start Page]]</f>
        <v>19</v>
      </c>
      <c r="AS68" s="20"/>
      <c r="AT68" s="32"/>
    </row>
    <row r="69" spans="1:46" x14ac:dyDescent="0.3">
      <c r="A69" s="4">
        <v>224</v>
      </c>
      <c r="B69" s="5" t="s">
        <v>43</v>
      </c>
      <c r="C69" t="s">
        <v>2705</v>
      </c>
      <c r="D69" t="s">
        <v>2706</v>
      </c>
      <c r="E69" t="s">
        <v>2707</v>
      </c>
      <c r="F69" t="s">
        <v>2708</v>
      </c>
      <c r="G69" s="1">
        <v>44711</v>
      </c>
      <c r="H69">
        <v>2021</v>
      </c>
      <c r="I69" t="s">
        <v>2830</v>
      </c>
      <c r="K69">
        <v>391</v>
      </c>
      <c r="L69" t="s">
        <v>3004</v>
      </c>
      <c r="M69" t="s">
        <v>2709</v>
      </c>
      <c r="N69" t="s">
        <v>2830</v>
      </c>
      <c r="O69" t="s">
        <v>2710</v>
      </c>
      <c r="P69" t="s">
        <v>2711</v>
      </c>
      <c r="Q69" t="s">
        <v>2712</v>
      </c>
      <c r="R69" t="s">
        <v>2713</v>
      </c>
      <c r="S69" t="s">
        <v>2714</v>
      </c>
      <c r="T69" t="s">
        <v>2715</v>
      </c>
      <c r="U69" t="s">
        <v>2716</v>
      </c>
      <c r="V69" t="s">
        <v>2717</v>
      </c>
      <c r="W69" t="s">
        <v>2830</v>
      </c>
      <c r="Z69">
        <v>32</v>
      </c>
      <c r="AA69" t="s">
        <v>43</v>
      </c>
      <c r="AB69" s="1">
        <v>44711</v>
      </c>
      <c r="AC69" t="s">
        <v>2830</v>
      </c>
      <c r="AD69" t="s">
        <v>2830</v>
      </c>
      <c r="AE69" t="s">
        <v>43</v>
      </c>
      <c r="AF69" t="s">
        <v>57</v>
      </c>
      <c r="AH69" s="20" t="s">
        <v>7687</v>
      </c>
      <c r="AI69" s="20" t="s">
        <v>7687</v>
      </c>
      <c r="AK69" t="s">
        <v>7685</v>
      </c>
      <c r="AM69" t="s">
        <v>7688</v>
      </c>
      <c r="AN69">
        <f>IEEE456378[[#This Row],[End Page]]-IEEE456378[[#This Row],[Start Page]]</f>
        <v>7</v>
      </c>
      <c r="AS69" s="20"/>
      <c r="AT69" s="32"/>
    </row>
    <row r="70" spans="1:46" x14ac:dyDescent="0.3">
      <c r="A70" s="4">
        <v>236</v>
      </c>
      <c r="B70" s="6" t="s">
        <v>3014</v>
      </c>
      <c r="C70" t="s">
        <v>3015</v>
      </c>
      <c r="D70" t="s">
        <v>3034</v>
      </c>
      <c r="F70" t="s">
        <v>3055</v>
      </c>
      <c r="G70" s="1"/>
      <c r="H70">
        <v>2021</v>
      </c>
      <c r="K70">
        <v>1</v>
      </c>
      <c r="L70">
        <v>11</v>
      </c>
      <c r="M70" t="s">
        <v>3125</v>
      </c>
      <c r="N70" t="s">
        <v>2830</v>
      </c>
      <c r="O70" t="s">
        <v>3071</v>
      </c>
      <c r="P70" t="s">
        <v>3087</v>
      </c>
      <c r="R70" t="s">
        <v>3106</v>
      </c>
      <c r="S70" t="s">
        <v>3141</v>
      </c>
      <c r="AB70" s="1">
        <v>44425</v>
      </c>
      <c r="AE70" t="s">
        <v>3155</v>
      </c>
      <c r="AF70" t="s">
        <v>3053</v>
      </c>
      <c r="AH70" s="20" t="s">
        <v>7687</v>
      </c>
      <c r="AI70" s="20" t="s">
        <v>7687</v>
      </c>
      <c r="AK70" t="s">
        <v>7685</v>
      </c>
      <c r="AM70" t="s">
        <v>7688</v>
      </c>
      <c r="AN70">
        <f>IEEE456378[[#This Row],[End Page]]-IEEE456378[[#This Row],[Start Page]]</f>
        <v>10</v>
      </c>
      <c r="AS70" s="20"/>
    </row>
    <row r="71" spans="1:46" x14ac:dyDescent="0.3">
      <c r="A71" s="4">
        <v>258</v>
      </c>
      <c r="B71" s="5" t="s">
        <v>3157</v>
      </c>
      <c r="C71" t="s">
        <v>3161</v>
      </c>
      <c r="D71" t="s">
        <v>3491</v>
      </c>
      <c r="F71" t="s">
        <v>3843</v>
      </c>
      <c r="G71" s="1"/>
      <c r="H71">
        <v>2022</v>
      </c>
      <c r="I71" t="s">
        <v>4111</v>
      </c>
      <c r="J71" t="s">
        <v>2830</v>
      </c>
      <c r="M71" t="s">
        <v>4256</v>
      </c>
      <c r="N71" t="s">
        <v>4657</v>
      </c>
      <c r="O71" t="s">
        <v>2830</v>
      </c>
      <c r="P71" t="s">
        <v>5050</v>
      </c>
      <c r="R71" t="s">
        <v>5247</v>
      </c>
      <c r="S71" t="s">
        <v>5656</v>
      </c>
      <c r="AB71" s="1"/>
      <c r="AE71" t="s">
        <v>5896</v>
      </c>
      <c r="AF71" t="s">
        <v>5981</v>
      </c>
      <c r="AG71" t="s">
        <v>5988</v>
      </c>
      <c r="AH71" s="20" t="s">
        <v>7687</v>
      </c>
      <c r="AI71" s="20" t="s">
        <v>7687</v>
      </c>
      <c r="AK71" t="s">
        <v>7685</v>
      </c>
      <c r="AM71" t="s">
        <v>7688</v>
      </c>
      <c r="AN71">
        <f>IEEE456378[[#This Row],[End Page]]-IEEE456378[[#This Row],[Start Page]]</f>
        <v>0</v>
      </c>
      <c r="AS71" s="20"/>
    </row>
    <row r="72" spans="1:46" x14ac:dyDescent="0.3">
      <c r="A72" s="3">
        <v>261</v>
      </c>
      <c r="B72" s="14" t="s">
        <v>3157</v>
      </c>
      <c r="C72" t="s">
        <v>3163</v>
      </c>
      <c r="D72" t="s">
        <v>3494</v>
      </c>
      <c r="F72" t="s">
        <v>3845</v>
      </c>
      <c r="G72" s="1"/>
      <c r="H72">
        <v>2022</v>
      </c>
      <c r="I72" t="s">
        <v>4112</v>
      </c>
      <c r="J72" t="s">
        <v>2830</v>
      </c>
      <c r="M72" t="s">
        <v>4259</v>
      </c>
      <c r="N72" t="s">
        <v>4659</v>
      </c>
      <c r="O72" t="s">
        <v>2830</v>
      </c>
      <c r="P72" t="s">
        <v>5052</v>
      </c>
      <c r="R72" t="s">
        <v>5250</v>
      </c>
      <c r="S72" t="s">
        <v>5659</v>
      </c>
      <c r="AB72" s="1"/>
      <c r="AE72" t="s">
        <v>5899</v>
      </c>
      <c r="AF72" t="s">
        <v>5981</v>
      </c>
      <c r="AG72" t="s">
        <v>5988</v>
      </c>
      <c r="AH72" s="20" t="s">
        <v>7687</v>
      </c>
      <c r="AI72" s="20" t="s">
        <v>7687</v>
      </c>
      <c r="AK72" t="s">
        <v>7685</v>
      </c>
      <c r="AM72" t="s">
        <v>7688</v>
      </c>
      <c r="AN72">
        <f>IEEE456378[[#This Row],[End Page]]-IEEE456378[[#This Row],[Start Page]]</f>
        <v>0</v>
      </c>
      <c r="AS72" s="20"/>
    </row>
    <row r="73" spans="1:46" x14ac:dyDescent="0.3">
      <c r="A73" s="3">
        <v>265</v>
      </c>
      <c r="B73" s="3" t="s">
        <v>3157</v>
      </c>
      <c r="C73" t="s">
        <v>3167</v>
      </c>
      <c r="D73" t="s">
        <v>3498</v>
      </c>
      <c r="F73" t="s">
        <v>3848</v>
      </c>
      <c r="G73" s="1"/>
      <c r="H73">
        <v>2022</v>
      </c>
      <c r="I73" t="s">
        <v>2830</v>
      </c>
      <c r="J73" t="s">
        <v>2830</v>
      </c>
      <c r="K73">
        <v>3081</v>
      </c>
      <c r="L73">
        <v>3089</v>
      </c>
      <c r="M73" t="s">
        <v>4263</v>
      </c>
      <c r="N73" t="s">
        <v>2830</v>
      </c>
      <c r="O73" t="s">
        <v>4810</v>
      </c>
      <c r="P73" t="s">
        <v>5056</v>
      </c>
      <c r="R73" t="s">
        <v>5254</v>
      </c>
      <c r="S73" t="s">
        <v>5663</v>
      </c>
      <c r="AB73" s="1"/>
      <c r="AE73" t="s">
        <v>3155</v>
      </c>
      <c r="AF73" t="s">
        <v>5982</v>
      </c>
      <c r="AG73" t="s">
        <v>5988</v>
      </c>
      <c r="AH73" s="20" t="s">
        <v>7687</v>
      </c>
      <c r="AI73" s="20" t="s">
        <v>7687</v>
      </c>
      <c r="AK73" t="s">
        <v>7685</v>
      </c>
      <c r="AM73" t="s">
        <v>7688</v>
      </c>
      <c r="AN73">
        <f>IEEE456378[[#This Row],[End Page]]-IEEE456378[[#This Row],[Start Page]]</f>
        <v>8</v>
      </c>
      <c r="AS73" s="20"/>
      <c r="AT73" s="32"/>
    </row>
    <row r="74" spans="1:46" x14ac:dyDescent="0.3">
      <c r="A74" s="4">
        <v>266</v>
      </c>
      <c r="B74" s="6" t="s">
        <v>3157</v>
      </c>
      <c r="C74" t="s">
        <v>3168</v>
      </c>
      <c r="D74" t="s">
        <v>3499</v>
      </c>
      <c r="F74" t="s">
        <v>3849</v>
      </c>
      <c r="G74" s="1"/>
      <c r="H74">
        <v>2022</v>
      </c>
      <c r="I74" t="s">
        <v>4113</v>
      </c>
      <c r="J74" t="s">
        <v>2883</v>
      </c>
      <c r="M74" t="s">
        <v>4264</v>
      </c>
      <c r="N74" t="s">
        <v>4662</v>
      </c>
      <c r="O74" t="s">
        <v>2830</v>
      </c>
      <c r="P74" t="s">
        <v>5057</v>
      </c>
      <c r="R74" t="s">
        <v>5255</v>
      </c>
      <c r="S74" t="s">
        <v>5664</v>
      </c>
      <c r="AB74" s="1"/>
      <c r="AE74" t="s">
        <v>5895</v>
      </c>
      <c r="AF74" t="s">
        <v>5981</v>
      </c>
      <c r="AG74" t="s">
        <v>5988</v>
      </c>
      <c r="AH74" s="20" t="s">
        <v>7687</v>
      </c>
      <c r="AI74" s="20" t="s">
        <v>7687</v>
      </c>
      <c r="AK74" t="s">
        <v>7685</v>
      </c>
      <c r="AM74" t="s">
        <v>7688</v>
      </c>
      <c r="AN74">
        <f>IEEE456378[[#This Row],[End Page]]-IEEE456378[[#This Row],[Start Page]]</f>
        <v>0</v>
      </c>
      <c r="AS74" s="20"/>
    </row>
    <row r="75" spans="1:46" x14ac:dyDescent="0.3">
      <c r="A75" s="4">
        <v>274</v>
      </c>
      <c r="B75" s="5" t="s">
        <v>3157</v>
      </c>
      <c r="C75" t="s">
        <v>3175</v>
      </c>
      <c r="D75" t="s">
        <v>3507</v>
      </c>
      <c r="F75" t="s">
        <v>3855</v>
      </c>
      <c r="G75" s="1"/>
      <c r="H75">
        <v>2022</v>
      </c>
      <c r="I75" t="s">
        <v>4117</v>
      </c>
      <c r="J75" t="s">
        <v>2869</v>
      </c>
      <c r="K75">
        <v>234</v>
      </c>
      <c r="L75">
        <v>250</v>
      </c>
      <c r="M75" t="s">
        <v>4272</v>
      </c>
      <c r="N75" t="s">
        <v>4668</v>
      </c>
      <c r="O75" t="s">
        <v>2830</v>
      </c>
      <c r="P75" t="s">
        <v>5064</v>
      </c>
      <c r="R75" t="s">
        <v>5263</v>
      </c>
      <c r="S75" t="s">
        <v>5672</v>
      </c>
      <c r="AB75" s="1"/>
      <c r="AE75" t="s">
        <v>5894</v>
      </c>
      <c r="AF75" t="s">
        <v>5981</v>
      </c>
      <c r="AG75" t="s">
        <v>5988</v>
      </c>
      <c r="AH75" s="20" t="s">
        <v>7687</v>
      </c>
      <c r="AI75" s="20" t="s">
        <v>7687</v>
      </c>
      <c r="AK75" t="s">
        <v>7685</v>
      </c>
      <c r="AM75" t="s">
        <v>7688</v>
      </c>
      <c r="AN75">
        <f>IEEE456378[[#This Row],[End Page]]-IEEE456378[[#This Row],[Start Page]]</f>
        <v>16</v>
      </c>
      <c r="AS75" s="20"/>
      <c r="AT75" t="s">
        <v>7694</v>
      </c>
    </row>
    <row r="76" spans="1:46" x14ac:dyDescent="0.3">
      <c r="A76" s="3">
        <v>279</v>
      </c>
      <c r="B76" s="14" t="s">
        <v>3157</v>
      </c>
      <c r="C76" t="s">
        <v>3180</v>
      </c>
      <c r="D76" t="s">
        <v>3512</v>
      </c>
      <c r="F76" t="s">
        <v>3859</v>
      </c>
      <c r="G76" s="1"/>
      <c r="H76">
        <v>2022</v>
      </c>
      <c r="I76" t="s">
        <v>4119</v>
      </c>
      <c r="J76" t="s">
        <v>2830</v>
      </c>
      <c r="M76" t="s">
        <v>4277</v>
      </c>
      <c r="N76" t="s">
        <v>4672</v>
      </c>
      <c r="O76" t="s">
        <v>2830</v>
      </c>
      <c r="P76" t="s">
        <v>5069</v>
      </c>
      <c r="R76" t="s">
        <v>5268</v>
      </c>
      <c r="S76" t="s">
        <v>5677</v>
      </c>
      <c r="AB76" s="1"/>
      <c r="AE76" t="s">
        <v>5900</v>
      </c>
      <c r="AF76" t="s">
        <v>5981</v>
      </c>
      <c r="AG76" t="s">
        <v>5988</v>
      </c>
      <c r="AH76" s="20" t="s">
        <v>7687</v>
      </c>
      <c r="AI76" s="20" t="s">
        <v>7687</v>
      </c>
      <c r="AK76" t="s">
        <v>7685</v>
      </c>
      <c r="AM76" t="s">
        <v>7688</v>
      </c>
      <c r="AN76">
        <f>IEEE456378[[#This Row],[End Page]]-IEEE456378[[#This Row],[Start Page]]</f>
        <v>0</v>
      </c>
      <c r="AS76" s="20"/>
    </row>
    <row r="77" spans="1:46" x14ac:dyDescent="0.3">
      <c r="A77" s="3">
        <v>283</v>
      </c>
      <c r="B77" s="3" t="s">
        <v>3157</v>
      </c>
      <c r="C77" t="s">
        <v>3184</v>
      </c>
      <c r="D77" t="s">
        <v>3516</v>
      </c>
      <c r="F77" t="s">
        <v>3862</v>
      </c>
      <c r="G77" s="1"/>
      <c r="H77">
        <v>2022</v>
      </c>
      <c r="I77" t="s">
        <v>4121</v>
      </c>
      <c r="J77" t="s">
        <v>4243</v>
      </c>
      <c r="K77">
        <v>2467</v>
      </c>
      <c r="L77">
        <v>2479</v>
      </c>
      <c r="M77" t="s">
        <v>4281</v>
      </c>
      <c r="N77" t="s">
        <v>4675</v>
      </c>
      <c r="O77" t="s">
        <v>2830</v>
      </c>
      <c r="P77" t="s">
        <v>5073</v>
      </c>
      <c r="R77" t="s">
        <v>5272</v>
      </c>
      <c r="S77" t="s">
        <v>5680</v>
      </c>
      <c r="AB77" s="1"/>
      <c r="AE77" t="s">
        <v>5904</v>
      </c>
      <c r="AF77" t="s">
        <v>5981</v>
      </c>
      <c r="AG77" t="s">
        <v>5988</v>
      </c>
      <c r="AH77" s="20" t="s">
        <v>7687</v>
      </c>
      <c r="AI77" s="20" t="s">
        <v>7687</v>
      </c>
      <c r="AK77" t="s">
        <v>7685</v>
      </c>
      <c r="AM77" t="s">
        <v>7688</v>
      </c>
      <c r="AN77">
        <f>IEEE456378[[#This Row],[End Page]]-IEEE456378[[#This Row],[Start Page]]</f>
        <v>12</v>
      </c>
      <c r="AS77" s="20"/>
    </row>
    <row r="78" spans="1:46" x14ac:dyDescent="0.3">
      <c r="A78" s="4">
        <v>286</v>
      </c>
      <c r="B78" s="6" t="s">
        <v>3157</v>
      </c>
      <c r="C78" t="s">
        <v>3186</v>
      </c>
      <c r="D78" t="s">
        <v>3519</v>
      </c>
      <c r="F78" t="s">
        <v>3864</v>
      </c>
      <c r="G78" s="1"/>
      <c r="H78">
        <v>2022</v>
      </c>
      <c r="I78" t="s">
        <v>4123</v>
      </c>
      <c r="J78" t="s">
        <v>2830</v>
      </c>
      <c r="K78">
        <v>333</v>
      </c>
      <c r="L78">
        <v>339</v>
      </c>
      <c r="M78" t="s">
        <v>4284</v>
      </c>
      <c r="N78" t="s">
        <v>4677</v>
      </c>
      <c r="O78" t="s">
        <v>4814</v>
      </c>
      <c r="P78" t="s">
        <v>5074</v>
      </c>
      <c r="R78" t="s">
        <v>5275</v>
      </c>
      <c r="S78" t="s">
        <v>5682</v>
      </c>
      <c r="AB78" s="1"/>
      <c r="AE78" t="s">
        <v>5904</v>
      </c>
      <c r="AF78" t="s">
        <v>5982</v>
      </c>
      <c r="AG78" t="s">
        <v>5988</v>
      </c>
      <c r="AH78" s="20" t="s">
        <v>7687</v>
      </c>
      <c r="AI78" s="20" t="s">
        <v>7687</v>
      </c>
      <c r="AK78" t="s">
        <v>7685</v>
      </c>
      <c r="AM78" t="s">
        <v>7688</v>
      </c>
      <c r="AN78">
        <f>IEEE456378[[#This Row],[End Page]]-IEEE456378[[#This Row],[Start Page]]</f>
        <v>6</v>
      </c>
      <c r="AS78" s="20"/>
    </row>
    <row r="79" spans="1:46" x14ac:dyDescent="0.3">
      <c r="A79" s="4">
        <v>304</v>
      </c>
      <c r="B79" s="6" t="s">
        <v>3157</v>
      </c>
      <c r="C79" t="s">
        <v>3194</v>
      </c>
      <c r="D79" t="s">
        <v>3531</v>
      </c>
      <c r="F79" t="s">
        <v>3864</v>
      </c>
      <c r="G79" s="1"/>
      <c r="H79">
        <v>2022</v>
      </c>
      <c r="I79" t="s">
        <v>4131</v>
      </c>
      <c r="J79" t="s">
        <v>2830</v>
      </c>
      <c r="K79">
        <v>139</v>
      </c>
      <c r="L79">
        <v>150</v>
      </c>
      <c r="M79" t="s">
        <v>4299</v>
      </c>
      <c r="N79" t="s">
        <v>4677</v>
      </c>
      <c r="O79" t="s">
        <v>4828</v>
      </c>
      <c r="P79" t="s">
        <v>5078</v>
      </c>
      <c r="R79" t="s">
        <v>5293</v>
      </c>
      <c r="S79" t="s">
        <v>5693</v>
      </c>
      <c r="AB79" s="1"/>
      <c r="AE79" t="s">
        <v>5904</v>
      </c>
      <c r="AF79" t="s">
        <v>5982</v>
      </c>
      <c r="AG79" t="s">
        <v>5988</v>
      </c>
      <c r="AH79" s="20" t="s">
        <v>7687</v>
      </c>
      <c r="AI79" s="20" t="s">
        <v>7687</v>
      </c>
      <c r="AK79" t="s">
        <v>7685</v>
      </c>
      <c r="AM79" t="s">
        <v>7688</v>
      </c>
      <c r="AN79">
        <f>IEEE456378[[#This Row],[End Page]]-IEEE456378[[#This Row],[Start Page]]</f>
        <v>11</v>
      </c>
      <c r="AS79" s="20"/>
    </row>
    <row r="80" spans="1:46" x14ac:dyDescent="0.3">
      <c r="A80" s="3">
        <v>305</v>
      </c>
      <c r="B80" s="3" t="s">
        <v>3157</v>
      </c>
      <c r="C80" t="s">
        <v>3195</v>
      </c>
      <c r="D80" t="s">
        <v>3532</v>
      </c>
      <c r="F80" t="s">
        <v>3875</v>
      </c>
      <c r="G80" s="1"/>
      <c r="H80">
        <v>2022</v>
      </c>
      <c r="I80" t="s">
        <v>4132</v>
      </c>
      <c r="J80" t="s">
        <v>2830</v>
      </c>
      <c r="K80">
        <v>424</v>
      </c>
      <c r="L80">
        <v>431</v>
      </c>
      <c r="M80" t="s">
        <v>4300</v>
      </c>
      <c r="N80" t="s">
        <v>4687</v>
      </c>
      <c r="O80" t="s">
        <v>4829</v>
      </c>
      <c r="P80" t="s">
        <v>5079</v>
      </c>
      <c r="R80" t="s">
        <v>5294</v>
      </c>
      <c r="S80" t="s">
        <v>5694</v>
      </c>
      <c r="AB80" s="1"/>
      <c r="AE80" t="s">
        <v>5904</v>
      </c>
      <c r="AF80" t="s">
        <v>5982</v>
      </c>
      <c r="AG80" t="s">
        <v>5988</v>
      </c>
      <c r="AH80" s="20" t="s">
        <v>7687</v>
      </c>
      <c r="AI80" s="20" t="s">
        <v>7687</v>
      </c>
      <c r="AK80" t="s">
        <v>7685</v>
      </c>
      <c r="AM80" t="s">
        <v>7688</v>
      </c>
      <c r="AN80">
        <f>IEEE456378[[#This Row],[End Page]]-IEEE456378[[#This Row],[Start Page]]</f>
        <v>7</v>
      </c>
      <c r="AS80" s="20"/>
      <c r="AT80" s="32"/>
    </row>
    <row r="81" spans="1:46" x14ac:dyDescent="0.3">
      <c r="A81" s="4">
        <v>306</v>
      </c>
      <c r="B81" s="6" t="s">
        <v>3157</v>
      </c>
      <c r="C81" t="s">
        <v>3196</v>
      </c>
      <c r="D81" t="s">
        <v>3532</v>
      </c>
      <c r="F81" t="s">
        <v>3875</v>
      </c>
      <c r="G81" s="1"/>
      <c r="H81">
        <v>2022</v>
      </c>
      <c r="I81" t="s">
        <v>4132</v>
      </c>
      <c r="J81" t="s">
        <v>2830</v>
      </c>
      <c r="K81">
        <v>383</v>
      </c>
      <c r="L81">
        <v>391</v>
      </c>
      <c r="M81" t="s">
        <v>4301</v>
      </c>
      <c r="N81" t="s">
        <v>4687</v>
      </c>
      <c r="O81" t="s">
        <v>4829</v>
      </c>
      <c r="P81" t="s">
        <v>5080</v>
      </c>
      <c r="R81" t="s">
        <v>5295</v>
      </c>
      <c r="S81" t="s">
        <v>5695</v>
      </c>
      <c r="AB81" s="1"/>
      <c r="AE81" t="s">
        <v>5904</v>
      </c>
      <c r="AF81" t="s">
        <v>5982</v>
      </c>
      <c r="AG81" t="s">
        <v>5988</v>
      </c>
      <c r="AH81" s="20" t="s">
        <v>7687</v>
      </c>
      <c r="AI81" s="20" t="s">
        <v>7687</v>
      </c>
      <c r="AK81" t="s">
        <v>7685</v>
      </c>
      <c r="AM81" t="s">
        <v>7688</v>
      </c>
      <c r="AN81">
        <f>IEEE456378[[#This Row],[End Page]]-IEEE456378[[#This Row],[Start Page]]</f>
        <v>8</v>
      </c>
      <c r="AS81" s="20"/>
    </row>
    <row r="82" spans="1:46" x14ac:dyDescent="0.3">
      <c r="A82" s="4">
        <v>310</v>
      </c>
      <c r="B82" s="5" t="s">
        <v>3157</v>
      </c>
      <c r="C82" t="s">
        <v>3197</v>
      </c>
      <c r="D82" t="s">
        <v>3536</v>
      </c>
      <c r="F82" t="s">
        <v>3878</v>
      </c>
      <c r="G82" s="1"/>
      <c r="H82">
        <v>2022</v>
      </c>
      <c r="I82" t="s">
        <v>4134</v>
      </c>
      <c r="J82" t="s">
        <v>2830</v>
      </c>
      <c r="M82" t="s">
        <v>4305</v>
      </c>
      <c r="N82" t="s">
        <v>4689</v>
      </c>
      <c r="O82" t="s">
        <v>2830</v>
      </c>
      <c r="P82" t="s">
        <v>5081</v>
      </c>
      <c r="R82" t="s">
        <v>5299</v>
      </c>
      <c r="S82" t="s">
        <v>2830</v>
      </c>
      <c r="AB82" s="1"/>
      <c r="AE82" t="s">
        <v>5910</v>
      </c>
      <c r="AF82" t="s">
        <v>5981</v>
      </c>
      <c r="AG82" t="s">
        <v>5988</v>
      </c>
      <c r="AH82" s="20" t="s">
        <v>7687</v>
      </c>
      <c r="AI82" s="20" t="s">
        <v>7687</v>
      </c>
      <c r="AK82" t="s">
        <v>7685</v>
      </c>
      <c r="AM82" t="s">
        <v>7688</v>
      </c>
      <c r="AN82">
        <f>IEEE456378[[#This Row],[End Page]]-IEEE456378[[#This Row],[Start Page]]</f>
        <v>0</v>
      </c>
      <c r="AS82" s="20"/>
      <c r="AT82" s="32"/>
    </row>
    <row r="83" spans="1:46" x14ac:dyDescent="0.3">
      <c r="A83" s="3">
        <v>331</v>
      </c>
      <c r="B83" s="14" t="s">
        <v>3157</v>
      </c>
      <c r="C83" t="s">
        <v>3212</v>
      </c>
      <c r="D83" t="s">
        <v>3554</v>
      </c>
      <c r="F83" t="s">
        <v>3894</v>
      </c>
      <c r="G83" s="1"/>
      <c r="H83">
        <v>2021</v>
      </c>
      <c r="I83" t="s">
        <v>2830</v>
      </c>
      <c r="J83" t="s">
        <v>2830</v>
      </c>
      <c r="K83">
        <v>4373</v>
      </c>
      <c r="L83">
        <v>4382</v>
      </c>
      <c r="M83" t="s">
        <v>4326</v>
      </c>
      <c r="N83" t="s">
        <v>2830</v>
      </c>
      <c r="O83" t="s">
        <v>4841</v>
      </c>
      <c r="P83" t="s">
        <v>5093</v>
      </c>
      <c r="R83" t="s">
        <v>5320</v>
      </c>
      <c r="S83" t="s">
        <v>5714</v>
      </c>
      <c r="AB83" s="1"/>
      <c r="AE83" t="s">
        <v>3155</v>
      </c>
      <c r="AF83" t="s">
        <v>5982</v>
      </c>
      <c r="AG83" t="s">
        <v>5988</v>
      </c>
      <c r="AH83" s="20" t="s">
        <v>7687</v>
      </c>
      <c r="AI83" s="20" t="s">
        <v>7687</v>
      </c>
      <c r="AK83" t="s">
        <v>7685</v>
      </c>
      <c r="AM83" t="s">
        <v>7688</v>
      </c>
      <c r="AN83">
        <f>IEEE456378[[#This Row],[End Page]]-IEEE456378[[#This Row],[Start Page]]</f>
        <v>9</v>
      </c>
      <c r="AS83" s="20"/>
    </row>
    <row r="84" spans="1:46" x14ac:dyDescent="0.3">
      <c r="A84" s="4">
        <v>368</v>
      </c>
      <c r="B84" s="5" t="s">
        <v>3157</v>
      </c>
      <c r="C84" t="s">
        <v>3239</v>
      </c>
      <c r="D84" t="s">
        <v>3585</v>
      </c>
      <c r="F84" t="s">
        <v>3864</v>
      </c>
      <c r="G84" s="1"/>
      <c r="H84">
        <v>2021</v>
      </c>
      <c r="I84" t="s">
        <v>4155</v>
      </c>
      <c r="J84" t="s">
        <v>2830</v>
      </c>
      <c r="K84">
        <v>335</v>
      </c>
      <c r="L84">
        <v>347</v>
      </c>
      <c r="M84" t="s">
        <v>4362</v>
      </c>
      <c r="N84" t="s">
        <v>4677</v>
      </c>
      <c r="O84" t="s">
        <v>4865</v>
      </c>
      <c r="P84" t="s">
        <v>5110</v>
      </c>
      <c r="R84" t="s">
        <v>5357</v>
      </c>
      <c r="S84" t="s">
        <v>5741</v>
      </c>
      <c r="AB84" s="1"/>
      <c r="AE84" t="s">
        <v>5904</v>
      </c>
      <c r="AF84" t="s">
        <v>5982</v>
      </c>
      <c r="AG84" t="s">
        <v>5988</v>
      </c>
      <c r="AH84" s="20" t="s">
        <v>7687</v>
      </c>
      <c r="AI84" s="20" t="s">
        <v>7687</v>
      </c>
      <c r="AK84" t="s">
        <v>7685</v>
      </c>
      <c r="AM84" t="s">
        <v>7688</v>
      </c>
      <c r="AN84">
        <f>IEEE456378[[#This Row],[End Page]]-IEEE456378[[#This Row],[Start Page]]</f>
        <v>12</v>
      </c>
      <c r="AS84" s="20"/>
    </row>
    <row r="85" spans="1:46" x14ac:dyDescent="0.3">
      <c r="A85" s="4">
        <v>370</v>
      </c>
      <c r="B85" s="6" t="s">
        <v>3157</v>
      </c>
      <c r="C85" t="s">
        <v>3240</v>
      </c>
      <c r="D85" t="s">
        <v>3587</v>
      </c>
      <c r="F85" t="s">
        <v>3864</v>
      </c>
      <c r="G85" s="1"/>
      <c r="H85">
        <v>2021</v>
      </c>
      <c r="I85" t="s">
        <v>4156</v>
      </c>
      <c r="J85" t="s">
        <v>2830</v>
      </c>
      <c r="K85">
        <v>150</v>
      </c>
      <c r="L85">
        <v>161</v>
      </c>
      <c r="M85" t="s">
        <v>4364</v>
      </c>
      <c r="N85" t="s">
        <v>4677</v>
      </c>
      <c r="O85" t="s">
        <v>4866</v>
      </c>
      <c r="P85" t="s">
        <v>5111</v>
      </c>
      <c r="R85" t="s">
        <v>5359</v>
      </c>
      <c r="S85" t="s">
        <v>5743</v>
      </c>
      <c r="AB85" s="1"/>
      <c r="AE85" t="s">
        <v>5904</v>
      </c>
      <c r="AF85" t="s">
        <v>5982</v>
      </c>
      <c r="AG85" t="s">
        <v>5988</v>
      </c>
      <c r="AH85" s="20" t="s">
        <v>7687</v>
      </c>
      <c r="AI85" s="20" t="s">
        <v>7687</v>
      </c>
      <c r="AK85" t="s">
        <v>7685</v>
      </c>
      <c r="AM85" t="s">
        <v>7688</v>
      </c>
      <c r="AN85">
        <f>IEEE456378[[#This Row],[End Page]]-IEEE456378[[#This Row],[Start Page]]</f>
        <v>11</v>
      </c>
      <c r="AS85" s="20"/>
    </row>
    <row r="86" spans="1:46" x14ac:dyDescent="0.3">
      <c r="A86" s="3">
        <v>371</v>
      </c>
      <c r="B86" s="3" t="s">
        <v>3157</v>
      </c>
      <c r="C86" t="s">
        <v>3241</v>
      </c>
      <c r="D86" t="s">
        <v>3588</v>
      </c>
      <c r="F86" t="s">
        <v>3921</v>
      </c>
      <c r="G86" s="1"/>
      <c r="H86">
        <v>2021</v>
      </c>
      <c r="I86" t="s">
        <v>4157</v>
      </c>
      <c r="J86" t="s">
        <v>2830</v>
      </c>
      <c r="K86">
        <v>623</v>
      </c>
      <c r="L86">
        <v>629</v>
      </c>
      <c r="M86" t="s">
        <v>4365</v>
      </c>
      <c r="N86" t="s">
        <v>4713</v>
      </c>
      <c r="O86" t="s">
        <v>4867</v>
      </c>
      <c r="P86" t="s">
        <v>5112</v>
      </c>
      <c r="R86" t="s">
        <v>5360</v>
      </c>
      <c r="S86" t="s">
        <v>5744</v>
      </c>
      <c r="AB86" s="1"/>
      <c r="AE86" t="s">
        <v>5904</v>
      </c>
      <c r="AF86" t="s">
        <v>5982</v>
      </c>
      <c r="AG86" t="s">
        <v>5988</v>
      </c>
      <c r="AH86" s="20" t="s">
        <v>7687</v>
      </c>
      <c r="AI86" s="20" t="s">
        <v>7687</v>
      </c>
      <c r="AK86" t="s">
        <v>7685</v>
      </c>
      <c r="AM86" t="s">
        <v>7688</v>
      </c>
      <c r="AN86">
        <f>IEEE456378[[#This Row],[End Page]]-IEEE456378[[#This Row],[Start Page]]</f>
        <v>6</v>
      </c>
      <c r="AS86" s="20"/>
      <c r="AT86" s="32"/>
    </row>
    <row r="87" spans="1:46" x14ac:dyDescent="0.3">
      <c r="A87" s="3">
        <v>373</v>
      </c>
      <c r="B87" s="14" t="s">
        <v>3157</v>
      </c>
      <c r="C87" t="s">
        <v>3243</v>
      </c>
      <c r="D87" t="s">
        <v>3590</v>
      </c>
      <c r="F87" t="s">
        <v>3886</v>
      </c>
      <c r="G87" s="1"/>
      <c r="H87">
        <v>2021</v>
      </c>
      <c r="I87" t="s">
        <v>4159</v>
      </c>
      <c r="J87" t="s">
        <v>2830</v>
      </c>
      <c r="K87">
        <v>492</v>
      </c>
      <c r="L87">
        <v>501</v>
      </c>
      <c r="M87" t="s">
        <v>4367</v>
      </c>
      <c r="N87" t="s">
        <v>4695</v>
      </c>
      <c r="O87" t="s">
        <v>2830</v>
      </c>
      <c r="P87" t="s">
        <v>5114</v>
      </c>
      <c r="R87" t="s">
        <v>5362</v>
      </c>
      <c r="S87" t="s">
        <v>5746</v>
      </c>
      <c r="AB87" s="1"/>
      <c r="AE87" t="s">
        <v>5899</v>
      </c>
      <c r="AF87" t="s">
        <v>5982</v>
      </c>
      <c r="AG87" t="s">
        <v>5988</v>
      </c>
      <c r="AH87" s="20" t="s">
        <v>7687</v>
      </c>
      <c r="AI87" s="20" t="s">
        <v>7687</v>
      </c>
      <c r="AK87" t="s">
        <v>7685</v>
      </c>
      <c r="AM87" t="s">
        <v>7688</v>
      </c>
      <c r="AN87">
        <f>IEEE456378[[#This Row],[End Page]]-IEEE456378[[#This Row],[Start Page]]</f>
        <v>9</v>
      </c>
      <c r="AS87" s="20"/>
      <c r="AT87" s="32"/>
    </row>
    <row r="88" spans="1:46" x14ac:dyDescent="0.3">
      <c r="A88" s="4">
        <v>378</v>
      </c>
      <c r="B88" s="5" t="s">
        <v>3157</v>
      </c>
      <c r="C88" t="s">
        <v>3248</v>
      </c>
      <c r="D88" t="s">
        <v>3594</v>
      </c>
      <c r="F88" t="s">
        <v>3927</v>
      </c>
      <c r="G88" s="1"/>
      <c r="H88">
        <v>2020</v>
      </c>
      <c r="I88" t="s">
        <v>2876</v>
      </c>
      <c r="J88" t="s">
        <v>4227</v>
      </c>
      <c r="K88">
        <v>1</v>
      </c>
      <c r="L88">
        <v>15</v>
      </c>
      <c r="M88" t="s">
        <v>4372</v>
      </c>
      <c r="N88" t="s">
        <v>4717</v>
      </c>
      <c r="O88" t="s">
        <v>2830</v>
      </c>
      <c r="P88" t="s">
        <v>5115</v>
      </c>
      <c r="R88" t="s">
        <v>5367</v>
      </c>
      <c r="S88" t="s">
        <v>5750</v>
      </c>
      <c r="AB88" s="1"/>
      <c r="AE88" t="s">
        <v>5918</v>
      </c>
      <c r="AF88" t="s">
        <v>5981</v>
      </c>
      <c r="AG88" t="s">
        <v>5988</v>
      </c>
      <c r="AH88" s="20" t="s">
        <v>7687</v>
      </c>
      <c r="AI88" s="20" t="s">
        <v>7687</v>
      </c>
      <c r="AK88" t="s">
        <v>7685</v>
      </c>
      <c r="AM88" t="s">
        <v>7688</v>
      </c>
      <c r="AN88">
        <f>IEEE456378[[#This Row],[End Page]]-IEEE456378[[#This Row],[Start Page]]</f>
        <v>14</v>
      </c>
      <c r="AS88" s="20"/>
      <c r="AT88" s="32"/>
    </row>
    <row r="89" spans="1:46" x14ac:dyDescent="0.3">
      <c r="A89" s="3">
        <v>395</v>
      </c>
      <c r="B89" s="14" t="s">
        <v>3157</v>
      </c>
      <c r="C89" t="s">
        <v>3261</v>
      </c>
      <c r="D89" t="s">
        <v>3608</v>
      </c>
      <c r="F89" t="s">
        <v>3846</v>
      </c>
      <c r="G89" s="1"/>
      <c r="H89">
        <v>2020</v>
      </c>
      <c r="I89" t="s">
        <v>2830</v>
      </c>
      <c r="J89" t="s">
        <v>2830</v>
      </c>
      <c r="K89">
        <v>224</v>
      </c>
      <c r="L89">
        <v>231</v>
      </c>
      <c r="M89" t="s">
        <v>4389</v>
      </c>
      <c r="N89" t="s">
        <v>2830</v>
      </c>
      <c r="O89" t="s">
        <v>4883</v>
      </c>
      <c r="P89" t="s">
        <v>5122</v>
      </c>
      <c r="R89" t="s">
        <v>5384</v>
      </c>
      <c r="S89" t="s">
        <v>2830</v>
      </c>
      <c r="AB89" s="1"/>
      <c r="AE89" t="s">
        <v>3155</v>
      </c>
      <c r="AF89" t="s">
        <v>5982</v>
      </c>
      <c r="AG89" t="s">
        <v>5988</v>
      </c>
      <c r="AH89" s="20" t="s">
        <v>7687</v>
      </c>
      <c r="AI89" s="20" t="s">
        <v>7687</v>
      </c>
      <c r="AK89" t="s">
        <v>7685</v>
      </c>
      <c r="AM89" t="s">
        <v>7688</v>
      </c>
      <c r="AN89">
        <f>IEEE456378[[#This Row],[End Page]]-IEEE456378[[#This Row],[Start Page]]</f>
        <v>7</v>
      </c>
      <c r="AS89" s="20"/>
      <c r="AT89" s="32"/>
    </row>
    <row r="90" spans="1:46" x14ac:dyDescent="0.3">
      <c r="A90" s="3">
        <v>409</v>
      </c>
      <c r="B90" s="3" t="s">
        <v>3157</v>
      </c>
      <c r="C90" t="s">
        <v>3270</v>
      </c>
      <c r="D90" t="s">
        <v>3621</v>
      </c>
      <c r="F90" t="s">
        <v>3864</v>
      </c>
      <c r="G90" s="1"/>
      <c r="H90">
        <v>2020</v>
      </c>
      <c r="I90" t="s">
        <v>4171</v>
      </c>
      <c r="J90" t="s">
        <v>2830</v>
      </c>
      <c r="K90">
        <v>380</v>
      </c>
      <c r="L90">
        <v>385</v>
      </c>
      <c r="M90" t="s">
        <v>4403</v>
      </c>
      <c r="N90" t="s">
        <v>4677</v>
      </c>
      <c r="O90" t="s">
        <v>4890</v>
      </c>
      <c r="P90" t="s">
        <v>5129</v>
      </c>
      <c r="R90" t="s">
        <v>5398</v>
      </c>
      <c r="S90" t="s">
        <v>5773</v>
      </c>
      <c r="AB90" s="1"/>
      <c r="AE90" t="s">
        <v>5904</v>
      </c>
      <c r="AF90" t="s">
        <v>5982</v>
      </c>
      <c r="AG90" t="s">
        <v>5988</v>
      </c>
      <c r="AH90" s="20" t="s">
        <v>7687</v>
      </c>
      <c r="AI90" s="20" t="s">
        <v>7687</v>
      </c>
      <c r="AK90" t="s">
        <v>7685</v>
      </c>
      <c r="AM90" t="s">
        <v>7688</v>
      </c>
      <c r="AN90">
        <f>IEEE456378[[#This Row],[End Page]]-IEEE456378[[#This Row],[Start Page]]</f>
        <v>5</v>
      </c>
      <c r="AS90" s="20"/>
    </row>
    <row r="91" spans="1:46" x14ac:dyDescent="0.3">
      <c r="A91" s="3">
        <v>425</v>
      </c>
      <c r="B91" s="14" t="s">
        <v>3157</v>
      </c>
      <c r="C91" t="s">
        <v>3286</v>
      </c>
      <c r="D91" t="s">
        <v>3631</v>
      </c>
      <c r="F91" t="s">
        <v>3955</v>
      </c>
      <c r="G91" s="1"/>
      <c r="H91">
        <v>2020</v>
      </c>
      <c r="I91" t="s">
        <v>2830</v>
      </c>
      <c r="J91" t="s">
        <v>2830</v>
      </c>
      <c r="K91">
        <v>321</v>
      </c>
      <c r="L91">
        <v>334</v>
      </c>
      <c r="M91" t="s">
        <v>4419</v>
      </c>
      <c r="N91" t="s">
        <v>2830</v>
      </c>
      <c r="O91" t="s">
        <v>4902</v>
      </c>
      <c r="P91" t="s">
        <v>2830</v>
      </c>
      <c r="R91" t="s">
        <v>5414</v>
      </c>
      <c r="S91" t="s">
        <v>2830</v>
      </c>
      <c r="AB91" s="1"/>
      <c r="AE91" t="s">
        <v>5935</v>
      </c>
      <c r="AF91" t="s">
        <v>5982</v>
      </c>
      <c r="AG91" t="s">
        <v>5988</v>
      </c>
      <c r="AH91" s="20" t="s">
        <v>7687</v>
      </c>
      <c r="AI91" s="20" t="s">
        <v>7687</v>
      </c>
      <c r="AK91" t="s">
        <v>7685</v>
      </c>
      <c r="AM91" t="s">
        <v>7688</v>
      </c>
      <c r="AN91">
        <f>IEEE456378[[#This Row],[End Page]]-IEEE456378[[#This Row],[Start Page]]</f>
        <v>13</v>
      </c>
      <c r="AS91" s="20"/>
      <c r="AT91" s="32"/>
    </row>
    <row r="92" spans="1:46" x14ac:dyDescent="0.3">
      <c r="A92" s="3">
        <v>429</v>
      </c>
      <c r="B92" s="3" t="s">
        <v>3157</v>
      </c>
      <c r="C92" t="s">
        <v>3289</v>
      </c>
      <c r="D92" t="s">
        <v>3634</v>
      </c>
      <c r="F92" t="s">
        <v>3927</v>
      </c>
      <c r="G92" s="1"/>
      <c r="H92">
        <v>2019</v>
      </c>
      <c r="I92" t="s">
        <v>2839</v>
      </c>
      <c r="J92" t="s">
        <v>4149</v>
      </c>
      <c r="M92" t="s">
        <v>4423</v>
      </c>
      <c r="N92" t="s">
        <v>4717</v>
      </c>
      <c r="O92" t="s">
        <v>2830</v>
      </c>
      <c r="P92" t="s">
        <v>5138</v>
      </c>
      <c r="R92" t="s">
        <v>5418</v>
      </c>
      <c r="S92" t="s">
        <v>5783</v>
      </c>
      <c r="AB92" s="1"/>
      <c r="AE92" t="s">
        <v>5918</v>
      </c>
      <c r="AF92" t="s">
        <v>5981</v>
      </c>
      <c r="AG92" t="s">
        <v>5988</v>
      </c>
      <c r="AH92" s="20" t="s">
        <v>7687</v>
      </c>
      <c r="AI92" s="20" t="s">
        <v>7687</v>
      </c>
      <c r="AK92" t="s">
        <v>7685</v>
      </c>
      <c r="AM92" t="s">
        <v>7688</v>
      </c>
      <c r="AN92">
        <f>IEEE456378[[#This Row],[End Page]]-IEEE456378[[#This Row],[Start Page]]</f>
        <v>0</v>
      </c>
      <c r="AS92" s="20"/>
    </row>
    <row r="93" spans="1:46" x14ac:dyDescent="0.3">
      <c r="A93" s="4">
        <v>434</v>
      </c>
      <c r="B93" s="6" t="s">
        <v>3157</v>
      </c>
      <c r="C93" t="s">
        <v>3293</v>
      </c>
      <c r="D93" t="s">
        <v>3639</v>
      </c>
      <c r="F93" t="s">
        <v>3961</v>
      </c>
      <c r="G93" s="1"/>
      <c r="H93">
        <v>2019</v>
      </c>
      <c r="I93" t="s">
        <v>2910</v>
      </c>
      <c r="J93" t="s">
        <v>2830</v>
      </c>
      <c r="M93" t="s">
        <v>4428</v>
      </c>
      <c r="N93" t="s">
        <v>4738</v>
      </c>
      <c r="O93" t="s">
        <v>2830</v>
      </c>
      <c r="P93" t="s">
        <v>5140</v>
      </c>
      <c r="R93" t="s">
        <v>5423</v>
      </c>
      <c r="S93" t="s">
        <v>2830</v>
      </c>
      <c r="AB93" s="1"/>
      <c r="AE93" t="s">
        <v>5939</v>
      </c>
      <c r="AF93" t="s">
        <v>5982</v>
      </c>
      <c r="AG93" t="s">
        <v>5988</v>
      </c>
      <c r="AH93" s="20" t="s">
        <v>7687</v>
      </c>
      <c r="AI93" s="20" t="s">
        <v>7687</v>
      </c>
      <c r="AK93" t="s">
        <v>7685</v>
      </c>
      <c r="AM93" t="s">
        <v>7688</v>
      </c>
      <c r="AN93">
        <f>IEEE456378[[#This Row],[End Page]]-IEEE456378[[#This Row],[Start Page]]</f>
        <v>0</v>
      </c>
      <c r="AS93" s="20"/>
      <c r="AT93" s="32"/>
    </row>
    <row r="94" spans="1:46" x14ac:dyDescent="0.3">
      <c r="A94" s="3">
        <v>449</v>
      </c>
      <c r="B94" s="3" t="s">
        <v>3157</v>
      </c>
      <c r="C94" t="s">
        <v>3303</v>
      </c>
      <c r="D94" t="s">
        <v>3654</v>
      </c>
      <c r="F94" t="s">
        <v>3864</v>
      </c>
      <c r="G94" s="1"/>
      <c r="H94">
        <v>2019</v>
      </c>
      <c r="I94" t="s">
        <v>4185</v>
      </c>
      <c r="J94" t="s">
        <v>2830</v>
      </c>
      <c r="K94">
        <v>63</v>
      </c>
      <c r="L94">
        <v>78</v>
      </c>
      <c r="M94" t="s">
        <v>4443</v>
      </c>
      <c r="N94" t="s">
        <v>4677</v>
      </c>
      <c r="O94" t="s">
        <v>4916</v>
      </c>
      <c r="P94" t="s">
        <v>5149</v>
      </c>
      <c r="R94" t="s">
        <v>5438</v>
      </c>
      <c r="S94" t="s">
        <v>5798</v>
      </c>
      <c r="AB94" s="1"/>
      <c r="AE94" t="s">
        <v>5894</v>
      </c>
      <c r="AF94" t="s">
        <v>5982</v>
      </c>
      <c r="AG94" t="s">
        <v>5988</v>
      </c>
      <c r="AH94" s="20" t="s">
        <v>7687</v>
      </c>
      <c r="AI94" s="20" t="s">
        <v>7687</v>
      </c>
      <c r="AK94" t="s">
        <v>7685</v>
      </c>
      <c r="AM94" t="s">
        <v>7688</v>
      </c>
      <c r="AN94">
        <f>IEEE456378[[#This Row],[End Page]]-IEEE456378[[#This Row],[Start Page]]</f>
        <v>15</v>
      </c>
      <c r="AS94" s="20"/>
    </row>
    <row r="95" spans="1:46" x14ac:dyDescent="0.3">
      <c r="A95" s="4">
        <v>452</v>
      </c>
      <c r="B95" s="6" t="s">
        <v>3157</v>
      </c>
      <c r="C95" t="s">
        <v>3306</v>
      </c>
      <c r="D95" t="s">
        <v>3657</v>
      </c>
      <c r="F95" t="s">
        <v>3975</v>
      </c>
      <c r="G95" s="1"/>
      <c r="H95">
        <v>2019</v>
      </c>
      <c r="I95" t="s">
        <v>4186</v>
      </c>
      <c r="J95" t="s">
        <v>2883</v>
      </c>
      <c r="K95">
        <v>925</v>
      </c>
      <c r="L95">
        <v>945</v>
      </c>
      <c r="M95" t="s">
        <v>4446</v>
      </c>
      <c r="N95" t="s">
        <v>4743</v>
      </c>
      <c r="O95" t="s">
        <v>2830</v>
      </c>
      <c r="P95" t="s">
        <v>2830</v>
      </c>
      <c r="R95" t="s">
        <v>5441</v>
      </c>
      <c r="S95" t="s">
        <v>5800</v>
      </c>
      <c r="AB95" s="1"/>
      <c r="AE95" t="s">
        <v>5943</v>
      </c>
      <c r="AF95" t="s">
        <v>5981</v>
      </c>
      <c r="AG95" t="s">
        <v>5988</v>
      </c>
      <c r="AH95" s="20" t="s">
        <v>7687</v>
      </c>
      <c r="AI95" s="20" t="s">
        <v>7687</v>
      </c>
      <c r="AK95" t="s">
        <v>7685</v>
      </c>
      <c r="AM95" t="s">
        <v>7688</v>
      </c>
      <c r="AN95">
        <f>IEEE456378[[#This Row],[End Page]]-IEEE456378[[#This Row],[Start Page]]</f>
        <v>20</v>
      </c>
      <c r="AS95" s="20"/>
      <c r="AT95" s="32"/>
    </row>
    <row r="96" spans="1:46" x14ac:dyDescent="0.3">
      <c r="A96" s="4">
        <v>458</v>
      </c>
      <c r="B96" s="5" t="s">
        <v>3157</v>
      </c>
      <c r="C96" t="s">
        <v>3311</v>
      </c>
      <c r="D96" t="s">
        <v>3661</v>
      </c>
      <c r="F96" t="s">
        <v>3921</v>
      </c>
      <c r="G96" s="1"/>
      <c r="H96">
        <v>2019</v>
      </c>
      <c r="I96" t="s">
        <v>4190</v>
      </c>
      <c r="J96" t="s">
        <v>2830</v>
      </c>
      <c r="K96">
        <v>83</v>
      </c>
      <c r="L96">
        <v>94</v>
      </c>
      <c r="M96" t="s">
        <v>4452</v>
      </c>
      <c r="N96" t="s">
        <v>4713</v>
      </c>
      <c r="O96" t="s">
        <v>4922</v>
      </c>
      <c r="P96" t="s">
        <v>5152</v>
      </c>
      <c r="R96" t="s">
        <v>5447</v>
      </c>
      <c r="S96" t="s">
        <v>5803</v>
      </c>
      <c r="AB96" s="1"/>
      <c r="AE96" t="s">
        <v>5936</v>
      </c>
      <c r="AF96" t="s">
        <v>5982</v>
      </c>
      <c r="AG96" t="s">
        <v>5988</v>
      </c>
      <c r="AH96" s="20" t="s">
        <v>7687</v>
      </c>
      <c r="AI96" s="20" t="s">
        <v>7687</v>
      </c>
      <c r="AK96" t="s">
        <v>7685</v>
      </c>
      <c r="AM96" t="s">
        <v>7688</v>
      </c>
      <c r="AN96">
        <f>IEEE456378[[#This Row],[End Page]]-IEEE456378[[#This Row],[Start Page]]</f>
        <v>11</v>
      </c>
      <c r="AS96" s="20"/>
      <c r="AT96" s="32"/>
    </row>
    <row r="97" spans="1:46" x14ac:dyDescent="0.3">
      <c r="A97" s="4">
        <v>460</v>
      </c>
      <c r="B97" s="6" t="s">
        <v>3157</v>
      </c>
      <c r="C97" t="s">
        <v>3312</v>
      </c>
      <c r="D97" t="s">
        <v>3663</v>
      </c>
      <c r="F97" t="s">
        <v>3864</v>
      </c>
      <c r="G97" s="1"/>
      <c r="H97">
        <v>2019</v>
      </c>
      <c r="I97" t="s">
        <v>4191</v>
      </c>
      <c r="J97" t="s">
        <v>2830</v>
      </c>
      <c r="K97">
        <v>461</v>
      </c>
      <c r="L97">
        <v>472</v>
      </c>
      <c r="M97" t="s">
        <v>4454</v>
      </c>
      <c r="N97" t="s">
        <v>4677</v>
      </c>
      <c r="O97" t="s">
        <v>4923</v>
      </c>
      <c r="P97" t="s">
        <v>5153</v>
      </c>
      <c r="R97" t="s">
        <v>5449</v>
      </c>
      <c r="S97" t="s">
        <v>5805</v>
      </c>
      <c r="AB97" s="1"/>
      <c r="AE97" t="s">
        <v>5936</v>
      </c>
      <c r="AF97" t="s">
        <v>5982</v>
      </c>
      <c r="AG97" t="s">
        <v>5988</v>
      </c>
      <c r="AH97" s="20" t="s">
        <v>7687</v>
      </c>
      <c r="AI97" s="20" t="s">
        <v>7687</v>
      </c>
      <c r="AK97" t="s">
        <v>7685</v>
      </c>
      <c r="AM97" t="s">
        <v>7688</v>
      </c>
      <c r="AN97">
        <f>IEEE456378[[#This Row],[End Page]]-IEEE456378[[#This Row],[Start Page]]</f>
        <v>11</v>
      </c>
      <c r="AS97" s="20"/>
      <c r="AT97" s="32"/>
    </row>
    <row r="98" spans="1:46" x14ac:dyDescent="0.3">
      <c r="A98" s="4">
        <v>464</v>
      </c>
      <c r="B98" s="5" t="s">
        <v>3157</v>
      </c>
      <c r="C98" t="s">
        <v>3315</v>
      </c>
      <c r="D98" t="s">
        <v>3665</v>
      </c>
      <c r="F98" t="s">
        <v>3880</v>
      </c>
      <c r="G98" s="1"/>
      <c r="H98">
        <v>2019</v>
      </c>
      <c r="I98" t="s">
        <v>4193</v>
      </c>
      <c r="J98" t="s">
        <v>2830</v>
      </c>
      <c r="K98">
        <v>59</v>
      </c>
      <c r="L98">
        <v>65</v>
      </c>
      <c r="M98" t="s">
        <v>4457</v>
      </c>
      <c r="N98" t="s">
        <v>4691</v>
      </c>
      <c r="O98" t="s">
        <v>4927</v>
      </c>
      <c r="P98" t="s">
        <v>5154</v>
      </c>
      <c r="R98" t="s">
        <v>5453</v>
      </c>
      <c r="S98" t="s">
        <v>5807</v>
      </c>
      <c r="AB98" s="1"/>
      <c r="AE98" t="s">
        <v>5936</v>
      </c>
      <c r="AF98" t="s">
        <v>5982</v>
      </c>
      <c r="AG98" t="s">
        <v>5988</v>
      </c>
      <c r="AH98" s="20" t="s">
        <v>7687</v>
      </c>
      <c r="AI98" s="20" t="s">
        <v>7687</v>
      </c>
      <c r="AK98" t="s">
        <v>7685</v>
      </c>
      <c r="AM98" t="s">
        <v>7688</v>
      </c>
      <c r="AN98">
        <f>IEEE456378[[#This Row],[End Page]]-IEEE456378[[#This Row],[Start Page]]</f>
        <v>6</v>
      </c>
      <c r="AS98" s="20"/>
      <c r="AT98" s="32"/>
    </row>
    <row r="99" spans="1:46" x14ac:dyDescent="0.3">
      <c r="A99" s="4">
        <v>468</v>
      </c>
      <c r="B99" s="6" t="s">
        <v>3157</v>
      </c>
      <c r="C99" t="s">
        <v>3318</v>
      </c>
      <c r="D99" t="s">
        <v>3668</v>
      </c>
      <c r="F99" t="s">
        <v>3982</v>
      </c>
      <c r="G99" s="1"/>
      <c r="H99">
        <v>2018</v>
      </c>
      <c r="I99" t="s">
        <v>2830</v>
      </c>
      <c r="J99" t="s">
        <v>2830</v>
      </c>
      <c r="K99">
        <v>60</v>
      </c>
      <c r="L99">
        <v>70</v>
      </c>
      <c r="M99" t="s">
        <v>4461</v>
      </c>
      <c r="N99" t="s">
        <v>2830</v>
      </c>
      <c r="O99" t="s">
        <v>4931</v>
      </c>
      <c r="P99" t="s">
        <v>5155</v>
      </c>
      <c r="R99" t="s">
        <v>5457</v>
      </c>
      <c r="S99" t="s">
        <v>5811</v>
      </c>
      <c r="AB99" s="1"/>
      <c r="AE99" t="s">
        <v>5898</v>
      </c>
      <c r="AF99" t="s">
        <v>5982</v>
      </c>
      <c r="AG99" t="s">
        <v>5988</v>
      </c>
      <c r="AH99" s="20" t="s">
        <v>7687</v>
      </c>
      <c r="AI99" s="20" t="s">
        <v>7687</v>
      </c>
      <c r="AK99" t="s">
        <v>7685</v>
      </c>
      <c r="AM99" t="s">
        <v>7688</v>
      </c>
      <c r="AN99">
        <f>IEEE456378[[#This Row],[End Page]]-IEEE456378[[#This Row],[Start Page]]</f>
        <v>10</v>
      </c>
      <c r="AS99" s="20"/>
    </row>
    <row r="100" spans="1:46" x14ac:dyDescent="0.3">
      <c r="A100" s="4">
        <v>474</v>
      </c>
      <c r="B100" s="5" t="s">
        <v>3157</v>
      </c>
      <c r="C100" t="s">
        <v>3324</v>
      </c>
      <c r="D100" t="s">
        <v>3674</v>
      </c>
      <c r="F100" t="s">
        <v>3935</v>
      </c>
      <c r="G100" s="1"/>
      <c r="H100">
        <v>2018</v>
      </c>
      <c r="I100" t="s">
        <v>2986</v>
      </c>
      <c r="J100" t="s">
        <v>2830</v>
      </c>
      <c r="K100">
        <v>103</v>
      </c>
      <c r="L100">
        <v>125</v>
      </c>
      <c r="M100" t="s">
        <v>4467</v>
      </c>
      <c r="N100" t="s">
        <v>4723</v>
      </c>
      <c r="O100" t="s">
        <v>2830</v>
      </c>
      <c r="P100" t="s">
        <v>5159</v>
      </c>
      <c r="R100" t="s">
        <v>5463</v>
      </c>
      <c r="S100" t="s">
        <v>5816</v>
      </c>
      <c r="AB100" s="1"/>
      <c r="AE100" t="s">
        <v>5900</v>
      </c>
      <c r="AF100" t="s">
        <v>5981</v>
      </c>
      <c r="AG100" t="s">
        <v>5988</v>
      </c>
      <c r="AH100" s="20" t="s">
        <v>7687</v>
      </c>
      <c r="AI100" s="20" t="s">
        <v>7687</v>
      </c>
      <c r="AK100" t="s">
        <v>7685</v>
      </c>
      <c r="AM100" t="s">
        <v>7688</v>
      </c>
      <c r="AN100">
        <f>IEEE456378[[#This Row],[End Page]]-IEEE456378[[#This Row],[Start Page]]</f>
        <v>22</v>
      </c>
      <c r="AS100" s="20"/>
    </row>
    <row r="101" spans="1:46" x14ac:dyDescent="0.3">
      <c r="A101" s="3">
        <v>475</v>
      </c>
      <c r="B101" s="14" t="s">
        <v>3157</v>
      </c>
      <c r="C101" t="s">
        <v>3325</v>
      </c>
      <c r="D101" t="s">
        <v>3675</v>
      </c>
      <c r="F101" t="s">
        <v>3987</v>
      </c>
      <c r="G101" s="1"/>
      <c r="H101">
        <v>2018</v>
      </c>
      <c r="I101" t="s">
        <v>2859</v>
      </c>
      <c r="J101" t="s">
        <v>2830</v>
      </c>
      <c r="K101">
        <v>172</v>
      </c>
      <c r="L101">
        <v>186</v>
      </c>
      <c r="M101" t="s">
        <v>4468</v>
      </c>
      <c r="N101" t="s">
        <v>4747</v>
      </c>
      <c r="O101" t="s">
        <v>2830</v>
      </c>
      <c r="P101" t="s">
        <v>5160</v>
      </c>
      <c r="R101" t="s">
        <v>5464</v>
      </c>
      <c r="S101" t="s">
        <v>5817</v>
      </c>
      <c r="AB101" s="1"/>
      <c r="AE101" t="s">
        <v>5928</v>
      </c>
      <c r="AF101" t="s">
        <v>5981</v>
      </c>
      <c r="AG101" t="s">
        <v>5988</v>
      </c>
      <c r="AH101" s="20" t="s">
        <v>7687</v>
      </c>
      <c r="AI101" s="20" t="s">
        <v>7687</v>
      </c>
      <c r="AK101" t="s">
        <v>7685</v>
      </c>
      <c r="AM101" t="s">
        <v>7688</v>
      </c>
      <c r="AN101">
        <f>IEEE456378[[#This Row],[End Page]]-IEEE456378[[#This Row],[Start Page]]</f>
        <v>14</v>
      </c>
      <c r="AS101" s="20"/>
    </row>
    <row r="102" spans="1:46" x14ac:dyDescent="0.3">
      <c r="A102" s="4">
        <v>476</v>
      </c>
      <c r="B102" s="5" t="s">
        <v>3157</v>
      </c>
      <c r="C102" t="s">
        <v>3326</v>
      </c>
      <c r="D102" t="s">
        <v>3648</v>
      </c>
      <c r="F102" t="s">
        <v>3846</v>
      </c>
      <c r="G102" s="1"/>
      <c r="H102">
        <v>2018</v>
      </c>
      <c r="I102" t="s">
        <v>2830</v>
      </c>
      <c r="J102" t="s">
        <v>2830</v>
      </c>
      <c r="M102" t="s">
        <v>4469</v>
      </c>
      <c r="N102" t="s">
        <v>2830</v>
      </c>
      <c r="O102" t="s">
        <v>4935</v>
      </c>
      <c r="P102" t="s">
        <v>5161</v>
      </c>
      <c r="R102" t="s">
        <v>5465</v>
      </c>
      <c r="S102" t="s">
        <v>5818</v>
      </c>
      <c r="AB102" s="1"/>
      <c r="AE102" t="s">
        <v>3155</v>
      </c>
      <c r="AF102" t="s">
        <v>5982</v>
      </c>
      <c r="AG102" t="s">
        <v>5988</v>
      </c>
      <c r="AH102" s="20" t="s">
        <v>7687</v>
      </c>
      <c r="AI102" s="20" t="s">
        <v>7687</v>
      </c>
      <c r="AK102" t="s">
        <v>7685</v>
      </c>
      <c r="AM102" t="s">
        <v>7688</v>
      </c>
      <c r="AN102">
        <f>IEEE456378[[#This Row],[End Page]]-IEEE456378[[#This Row],[Start Page]]</f>
        <v>0</v>
      </c>
      <c r="AS102" s="20"/>
      <c r="AT102" t="s">
        <v>7694</v>
      </c>
    </row>
    <row r="103" spans="1:46" x14ac:dyDescent="0.3">
      <c r="A103" s="4">
        <v>494</v>
      </c>
      <c r="B103" s="6" t="s">
        <v>3157</v>
      </c>
      <c r="C103" t="s">
        <v>3341</v>
      </c>
      <c r="D103" t="s">
        <v>3691</v>
      </c>
      <c r="F103" t="s">
        <v>3998</v>
      </c>
      <c r="G103" s="1"/>
      <c r="H103">
        <v>2017</v>
      </c>
      <c r="I103" t="s">
        <v>4203</v>
      </c>
      <c r="J103" t="s">
        <v>2830</v>
      </c>
      <c r="K103">
        <v>447</v>
      </c>
      <c r="L103">
        <v>455</v>
      </c>
      <c r="M103" t="s">
        <v>4487</v>
      </c>
      <c r="N103" t="s">
        <v>4753</v>
      </c>
      <c r="O103" t="s">
        <v>4948</v>
      </c>
      <c r="P103" t="s">
        <v>5173</v>
      </c>
      <c r="R103" t="s">
        <v>5483</v>
      </c>
      <c r="S103" t="s">
        <v>5831</v>
      </c>
      <c r="AB103" s="1"/>
      <c r="AE103" t="s">
        <v>5908</v>
      </c>
      <c r="AF103" t="s">
        <v>5982</v>
      </c>
      <c r="AG103" t="s">
        <v>5988</v>
      </c>
      <c r="AH103" s="20" t="s">
        <v>7687</v>
      </c>
      <c r="AI103" s="20" t="s">
        <v>7687</v>
      </c>
      <c r="AK103" t="s">
        <v>7685</v>
      </c>
      <c r="AM103" t="s">
        <v>7688</v>
      </c>
      <c r="AN103">
        <f>IEEE456378[[#This Row],[End Page]]-IEEE456378[[#This Row],[Start Page]]</f>
        <v>8</v>
      </c>
      <c r="AS103" s="20"/>
    </row>
    <row r="104" spans="1:46" x14ac:dyDescent="0.3">
      <c r="A104" s="3">
        <v>511</v>
      </c>
      <c r="B104" s="3" t="s">
        <v>3157</v>
      </c>
      <c r="C104" t="s">
        <v>3355</v>
      </c>
      <c r="D104" t="s">
        <v>3705</v>
      </c>
      <c r="F104" t="s">
        <v>3894</v>
      </c>
      <c r="G104" s="1"/>
      <c r="H104">
        <v>2016</v>
      </c>
      <c r="I104" t="s">
        <v>4209</v>
      </c>
      <c r="J104" t="s">
        <v>2830</v>
      </c>
      <c r="K104">
        <v>1573</v>
      </c>
      <c r="L104">
        <v>1582</v>
      </c>
      <c r="M104" t="s">
        <v>4504</v>
      </c>
      <c r="N104" t="s">
        <v>2830</v>
      </c>
      <c r="O104" t="s">
        <v>4961</v>
      </c>
      <c r="P104" t="s">
        <v>5183</v>
      </c>
      <c r="R104" t="s">
        <v>5500</v>
      </c>
      <c r="S104" t="s">
        <v>5839</v>
      </c>
      <c r="AB104" s="1"/>
      <c r="AE104" t="s">
        <v>3155</v>
      </c>
      <c r="AF104" t="s">
        <v>5982</v>
      </c>
      <c r="AG104" t="s">
        <v>5988</v>
      </c>
      <c r="AH104" s="20" t="s">
        <v>7687</v>
      </c>
      <c r="AI104" s="20" t="s">
        <v>7687</v>
      </c>
      <c r="AK104" t="s">
        <v>7685</v>
      </c>
      <c r="AM104" t="s">
        <v>7688</v>
      </c>
      <c r="AN104">
        <f>IEEE456378[[#This Row],[End Page]]-IEEE456378[[#This Row],[Start Page]]</f>
        <v>9</v>
      </c>
      <c r="AS104" s="20"/>
    </row>
    <row r="105" spans="1:46" x14ac:dyDescent="0.3">
      <c r="A105" s="3">
        <v>513</v>
      </c>
      <c r="B105" s="14" t="s">
        <v>3157</v>
      </c>
      <c r="C105" t="s">
        <v>3357</v>
      </c>
      <c r="D105" t="s">
        <v>3707</v>
      </c>
      <c r="F105" t="s">
        <v>4009</v>
      </c>
      <c r="G105" s="1"/>
      <c r="H105">
        <v>2016</v>
      </c>
      <c r="I105" t="s">
        <v>4211</v>
      </c>
      <c r="J105" t="s">
        <v>2830</v>
      </c>
      <c r="K105">
        <v>13</v>
      </c>
      <c r="L105">
        <v>33</v>
      </c>
      <c r="M105" t="s">
        <v>4506</v>
      </c>
      <c r="N105" t="s">
        <v>4760</v>
      </c>
      <c r="O105" t="s">
        <v>2830</v>
      </c>
      <c r="P105" t="s">
        <v>5185</v>
      </c>
      <c r="R105" t="s">
        <v>5502</v>
      </c>
      <c r="S105" t="s">
        <v>5841</v>
      </c>
      <c r="AB105" s="1"/>
      <c r="AE105" t="s">
        <v>5900</v>
      </c>
      <c r="AF105" t="s">
        <v>5981</v>
      </c>
      <c r="AG105" t="s">
        <v>5988</v>
      </c>
      <c r="AH105" s="20" t="s">
        <v>7687</v>
      </c>
      <c r="AI105" s="20" t="s">
        <v>7687</v>
      </c>
      <c r="AK105" t="s">
        <v>7685</v>
      </c>
      <c r="AM105" t="s">
        <v>7688</v>
      </c>
      <c r="AN105">
        <f>IEEE456378[[#This Row],[End Page]]-IEEE456378[[#This Row],[Start Page]]</f>
        <v>20</v>
      </c>
      <c r="AS105" s="20"/>
      <c r="AT105" s="32"/>
    </row>
    <row r="106" spans="1:46" x14ac:dyDescent="0.3">
      <c r="A106" s="3">
        <v>519</v>
      </c>
      <c r="B106" s="3" t="s">
        <v>3157</v>
      </c>
      <c r="C106" t="s">
        <v>3361</v>
      </c>
      <c r="D106" t="s">
        <v>3713</v>
      </c>
      <c r="F106" t="s">
        <v>4015</v>
      </c>
      <c r="G106" s="1"/>
      <c r="H106">
        <v>2016</v>
      </c>
      <c r="I106" t="s">
        <v>4212</v>
      </c>
      <c r="J106" t="s">
        <v>2830</v>
      </c>
      <c r="K106">
        <v>147</v>
      </c>
      <c r="L106">
        <v>153</v>
      </c>
      <c r="M106" t="s">
        <v>4512</v>
      </c>
      <c r="N106" t="s">
        <v>4762</v>
      </c>
      <c r="O106" t="s">
        <v>4966</v>
      </c>
      <c r="P106" t="s">
        <v>2830</v>
      </c>
      <c r="R106" t="s">
        <v>5508</v>
      </c>
      <c r="S106" t="s">
        <v>2830</v>
      </c>
      <c r="AB106" s="1"/>
      <c r="AE106" t="s">
        <v>5913</v>
      </c>
      <c r="AF106" t="s">
        <v>5982</v>
      </c>
      <c r="AG106" t="s">
        <v>5988</v>
      </c>
      <c r="AH106" s="20" t="s">
        <v>7687</v>
      </c>
      <c r="AI106" s="20" t="s">
        <v>7687</v>
      </c>
      <c r="AK106" t="s">
        <v>7685</v>
      </c>
      <c r="AM106" t="s">
        <v>7688</v>
      </c>
      <c r="AN106">
        <f>IEEE456378[[#This Row],[End Page]]-IEEE456378[[#This Row],[Start Page]]</f>
        <v>6</v>
      </c>
      <c r="AS106" s="20"/>
    </row>
    <row r="107" spans="1:46" x14ac:dyDescent="0.3">
      <c r="A107" s="4">
        <v>520</v>
      </c>
      <c r="B107" s="6" t="s">
        <v>3157</v>
      </c>
      <c r="C107" t="s">
        <v>3362</v>
      </c>
      <c r="D107" t="s">
        <v>3687</v>
      </c>
      <c r="F107" t="s">
        <v>4016</v>
      </c>
      <c r="G107" s="1"/>
      <c r="H107">
        <v>2016</v>
      </c>
      <c r="I107" t="s">
        <v>4213</v>
      </c>
      <c r="J107" t="s">
        <v>2830</v>
      </c>
      <c r="M107" t="s">
        <v>4513</v>
      </c>
      <c r="N107" t="s">
        <v>4763</v>
      </c>
      <c r="O107" t="s">
        <v>2830</v>
      </c>
      <c r="P107" t="s">
        <v>5189</v>
      </c>
      <c r="R107" t="s">
        <v>5509</v>
      </c>
      <c r="S107" t="s">
        <v>2830</v>
      </c>
      <c r="AB107" s="1"/>
      <c r="AE107" t="s">
        <v>5910</v>
      </c>
      <c r="AF107" t="s">
        <v>5981</v>
      </c>
      <c r="AG107" t="s">
        <v>5988</v>
      </c>
      <c r="AH107" s="20" t="s">
        <v>7687</v>
      </c>
      <c r="AI107" s="20" t="s">
        <v>7687</v>
      </c>
      <c r="AK107" t="s">
        <v>7685</v>
      </c>
      <c r="AM107" t="s">
        <v>7688</v>
      </c>
      <c r="AN107">
        <f>IEEE456378[[#This Row],[End Page]]-IEEE456378[[#This Row],[Start Page]]</f>
        <v>0</v>
      </c>
      <c r="AS107" s="20"/>
    </row>
    <row r="108" spans="1:46" x14ac:dyDescent="0.3">
      <c r="A108" s="3">
        <v>527</v>
      </c>
      <c r="B108" s="3" t="s">
        <v>3157</v>
      </c>
      <c r="C108" t="s">
        <v>3364</v>
      </c>
      <c r="D108" t="s">
        <v>3720</v>
      </c>
      <c r="F108" t="s">
        <v>4022</v>
      </c>
      <c r="G108" s="1"/>
      <c r="H108">
        <v>2015</v>
      </c>
      <c r="I108" t="s">
        <v>2830</v>
      </c>
      <c r="J108" t="s">
        <v>2830</v>
      </c>
      <c r="K108">
        <v>73</v>
      </c>
      <c r="L108">
        <v>80</v>
      </c>
      <c r="M108" t="s">
        <v>4520</v>
      </c>
      <c r="N108" t="s">
        <v>2830</v>
      </c>
      <c r="O108" t="s">
        <v>2830</v>
      </c>
      <c r="P108" t="s">
        <v>5191</v>
      </c>
      <c r="R108" t="s">
        <v>5516</v>
      </c>
      <c r="S108" t="s">
        <v>5849</v>
      </c>
      <c r="AB108" s="1"/>
      <c r="AE108" t="s">
        <v>5954</v>
      </c>
      <c r="AF108" t="s">
        <v>5982</v>
      </c>
      <c r="AG108" t="s">
        <v>5988</v>
      </c>
      <c r="AH108" s="20" t="s">
        <v>7687</v>
      </c>
      <c r="AI108" s="20" t="s">
        <v>7687</v>
      </c>
      <c r="AK108" t="s">
        <v>7685</v>
      </c>
      <c r="AM108" t="s">
        <v>7688</v>
      </c>
      <c r="AN108">
        <f>IEEE456378[[#This Row],[End Page]]-IEEE456378[[#This Row],[Start Page]]</f>
        <v>7</v>
      </c>
      <c r="AS108" s="20"/>
    </row>
    <row r="109" spans="1:46" x14ac:dyDescent="0.3">
      <c r="A109" s="3">
        <v>545</v>
      </c>
      <c r="B109" s="14" t="s">
        <v>3157</v>
      </c>
      <c r="C109" t="s">
        <v>3382</v>
      </c>
      <c r="D109" t="s">
        <v>3733</v>
      </c>
      <c r="F109" t="s">
        <v>4034</v>
      </c>
      <c r="G109" s="1"/>
      <c r="H109">
        <v>2014</v>
      </c>
      <c r="I109" t="s">
        <v>2830</v>
      </c>
      <c r="J109" t="s">
        <v>2830</v>
      </c>
      <c r="K109">
        <v>994</v>
      </c>
      <c r="L109">
        <v>1003</v>
      </c>
      <c r="M109" t="s">
        <v>4538</v>
      </c>
      <c r="N109" t="s">
        <v>2830</v>
      </c>
      <c r="O109" t="s">
        <v>4987</v>
      </c>
      <c r="P109" t="s">
        <v>5198</v>
      </c>
      <c r="R109" t="s">
        <v>5534</v>
      </c>
      <c r="S109" t="s">
        <v>2830</v>
      </c>
      <c r="AB109" s="1"/>
      <c r="AE109" t="s">
        <v>5959</v>
      </c>
      <c r="AF109" t="s">
        <v>5982</v>
      </c>
      <c r="AG109" t="s">
        <v>5988</v>
      </c>
      <c r="AH109" s="20" t="s">
        <v>7687</v>
      </c>
      <c r="AI109" s="20" t="s">
        <v>7687</v>
      </c>
      <c r="AK109" t="s">
        <v>7685</v>
      </c>
      <c r="AM109" t="s">
        <v>7688</v>
      </c>
      <c r="AN109">
        <f>IEEE456378[[#This Row],[End Page]]-IEEE456378[[#This Row],[Start Page]]</f>
        <v>9</v>
      </c>
      <c r="AS109" s="20"/>
      <c r="AT109" s="32"/>
    </row>
    <row r="110" spans="1:46" x14ac:dyDescent="0.3">
      <c r="A110" s="3">
        <v>559</v>
      </c>
      <c r="B110" s="3" t="s">
        <v>3157</v>
      </c>
      <c r="C110" t="s">
        <v>3394</v>
      </c>
      <c r="D110" t="s">
        <v>3746</v>
      </c>
      <c r="F110" t="s">
        <v>3846</v>
      </c>
      <c r="G110" s="1"/>
      <c r="H110">
        <v>2013</v>
      </c>
      <c r="I110" t="s">
        <v>2830</v>
      </c>
      <c r="J110" t="s">
        <v>2830</v>
      </c>
      <c r="K110">
        <v>237</v>
      </c>
      <c r="L110">
        <v>241</v>
      </c>
      <c r="M110" t="s">
        <v>4552</v>
      </c>
      <c r="N110" t="s">
        <v>2830</v>
      </c>
      <c r="O110" t="s">
        <v>4995</v>
      </c>
      <c r="P110" t="s">
        <v>5204</v>
      </c>
      <c r="R110" t="s">
        <v>5548</v>
      </c>
      <c r="S110" t="s">
        <v>5864</v>
      </c>
      <c r="AB110" s="1"/>
      <c r="AE110" t="s">
        <v>3155</v>
      </c>
      <c r="AF110" t="s">
        <v>5982</v>
      </c>
      <c r="AG110" t="s">
        <v>5988</v>
      </c>
      <c r="AH110" s="20" t="s">
        <v>7687</v>
      </c>
      <c r="AI110" s="20" t="s">
        <v>7687</v>
      </c>
      <c r="AK110" t="s">
        <v>7685</v>
      </c>
      <c r="AM110" t="s">
        <v>7688</v>
      </c>
      <c r="AN110">
        <f>IEEE456378[[#This Row],[End Page]]-IEEE456378[[#This Row],[Start Page]]</f>
        <v>4</v>
      </c>
      <c r="AS110" s="20"/>
    </row>
    <row r="111" spans="1:46" x14ac:dyDescent="0.3">
      <c r="A111" s="3">
        <v>569</v>
      </c>
      <c r="B111" s="14" t="s">
        <v>3157</v>
      </c>
      <c r="C111" t="s">
        <v>3402</v>
      </c>
      <c r="D111" t="s">
        <v>3756</v>
      </c>
      <c r="F111" t="s">
        <v>3864</v>
      </c>
      <c r="G111" s="1"/>
      <c r="H111">
        <v>2012</v>
      </c>
      <c r="I111" t="s">
        <v>4226</v>
      </c>
      <c r="J111" t="s">
        <v>2830</v>
      </c>
      <c r="K111">
        <v>424</v>
      </c>
      <c r="L111">
        <v>433</v>
      </c>
      <c r="M111" t="s">
        <v>4562</v>
      </c>
      <c r="N111" t="s">
        <v>4677</v>
      </c>
      <c r="O111" t="s">
        <v>5003</v>
      </c>
      <c r="P111" t="s">
        <v>5209</v>
      </c>
      <c r="R111" t="s">
        <v>5558</v>
      </c>
      <c r="S111" t="s">
        <v>5870</v>
      </c>
      <c r="AB111" s="1"/>
      <c r="AE111" t="s">
        <v>2830</v>
      </c>
      <c r="AF111" t="s">
        <v>5982</v>
      </c>
      <c r="AG111" t="s">
        <v>5988</v>
      </c>
      <c r="AH111" s="20" t="s">
        <v>7687</v>
      </c>
      <c r="AI111" s="20" t="s">
        <v>7687</v>
      </c>
      <c r="AK111" t="s">
        <v>7685</v>
      </c>
      <c r="AM111" t="s">
        <v>7688</v>
      </c>
      <c r="AN111">
        <f>IEEE456378[[#This Row],[End Page]]-IEEE456378[[#This Row],[Start Page]]</f>
        <v>9</v>
      </c>
      <c r="AS111" s="20"/>
      <c r="AT111" s="32"/>
    </row>
    <row r="112" spans="1:46" x14ac:dyDescent="0.3">
      <c r="A112" s="4">
        <v>570</v>
      </c>
      <c r="B112" s="5" t="s">
        <v>3157</v>
      </c>
      <c r="C112" t="s">
        <v>3403</v>
      </c>
      <c r="D112" t="s">
        <v>3757</v>
      </c>
      <c r="F112" t="s">
        <v>4050</v>
      </c>
      <c r="G112" s="1"/>
      <c r="H112">
        <v>2012</v>
      </c>
      <c r="I112" t="s">
        <v>2956</v>
      </c>
      <c r="J112" t="s">
        <v>2891</v>
      </c>
      <c r="M112" t="s">
        <v>4563</v>
      </c>
      <c r="N112" t="s">
        <v>4776</v>
      </c>
      <c r="O112" t="s">
        <v>2830</v>
      </c>
      <c r="P112" t="s">
        <v>5210</v>
      </c>
      <c r="R112" t="s">
        <v>5559</v>
      </c>
      <c r="S112" t="s">
        <v>5871</v>
      </c>
      <c r="AB112" s="1"/>
      <c r="AE112" t="s">
        <v>2830</v>
      </c>
      <c r="AF112" t="s">
        <v>5982</v>
      </c>
      <c r="AG112" t="s">
        <v>5988</v>
      </c>
      <c r="AH112" s="20" t="s">
        <v>7687</v>
      </c>
      <c r="AI112" s="20" t="s">
        <v>7687</v>
      </c>
      <c r="AK112" t="s">
        <v>7685</v>
      </c>
      <c r="AM112" t="s">
        <v>7688</v>
      </c>
      <c r="AN112">
        <f>IEEE456378[[#This Row],[End Page]]-IEEE456378[[#This Row],[Start Page]]</f>
        <v>0</v>
      </c>
      <c r="AS112" s="20"/>
      <c r="AT112" s="32"/>
    </row>
    <row r="113" spans="1:46" x14ac:dyDescent="0.3">
      <c r="A113" s="3">
        <v>571</v>
      </c>
      <c r="B113" s="14" t="s">
        <v>3157</v>
      </c>
      <c r="C113" t="s">
        <v>3404</v>
      </c>
      <c r="D113" t="s">
        <v>3758</v>
      </c>
      <c r="F113" t="s">
        <v>4051</v>
      </c>
      <c r="G113" s="1"/>
      <c r="H113">
        <v>2012</v>
      </c>
      <c r="I113" t="s">
        <v>2830</v>
      </c>
      <c r="J113" t="s">
        <v>2830</v>
      </c>
      <c r="K113">
        <v>307</v>
      </c>
      <c r="L113">
        <v>320</v>
      </c>
      <c r="M113" t="s">
        <v>4564</v>
      </c>
      <c r="N113" t="s">
        <v>2830</v>
      </c>
      <c r="O113" t="s">
        <v>5004</v>
      </c>
      <c r="P113" t="s">
        <v>2830</v>
      </c>
      <c r="R113" t="s">
        <v>5560</v>
      </c>
      <c r="S113" t="s">
        <v>2830</v>
      </c>
      <c r="AB113" s="1"/>
      <c r="AE113" t="s">
        <v>5935</v>
      </c>
      <c r="AF113" t="s">
        <v>5982</v>
      </c>
      <c r="AG113" t="s">
        <v>5988</v>
      </c>
      <c r="AH113" s="20" t="s">
        <v>7687</v>
      </c>
      <c r="AI113" s="20" t="s">
        <v>7687</v>
      </c>
      <c r="AK113" t="s">
        <v>7685</v>
      </c>
      <c r="AM113" t="s">
        <v>7688</v>
      </c>
      <c r="AN113">
        <f>IEEE456378[[#This Row],[End Page]]-IEEE456378[[#This Row],[Start Page]]</f>
        <v>13</v>
      </c>
      <c r="AS113" s="20"/>
      <c r="AT113" s="32"/>
    </row>
    <row r="114" spans="1:46" x14ac:dyDescent="0.3">
      <c r="A114" s="3">
        <v>671</v>
      </c>
      <c r="B114" s="3" t="s">
        <v>5992</v>
      </c>
      <c r="C114" t="s">
        <v>5995</v>
      </c>
      <c r="D114" t="s">
        <v>6143</v>
      </c>
      <c r="E114" t="s">
        <v>6414</v>
      </c>
      <c r="F114" t="s">
        <v>6647</v>
      </c>
      <c r="G114" s="1"/>
      <c r="H114">
        <v>2021</v>
      </c>
      <c r="K114">
        <v>1448</v>
      </c>
      <c r="L114">
        <v>1460</v>
      </c>
      <c r="M114" t="s">
        <v>6885</v>
      </c>
      <c r="N114" t="s">
        <v>7194</v>
      </c>
      <c r="O114" t="s">
        <v>7327</v>
      </c>
      <c r="P114" t="s">
        <v>7104</v>
      </c>
      <c r="R114" t="str">
        <f>HYPERLINK("http://dx.doi.org/10.1109/ICSE43902.2021.00130","http://dx.doi.org/10.1109/ICSE43902.2021.00130")</f>
        <v>http://dx.doi.org/10.1109/ICSE43902.2021.00130</v>
      </c>
      <c r="S114" t="s">
        <v>7395</v>
      </c>
      <c r="AB114" s="1"/>
      <c r="AE114" t="s">
        <v>7612</v>
      </c>
      <c r="AF114" t="s">
        <v>7607</v>
      </c>
      <c r="AG114" t="s">
        <v>5988</v>
      </c>
      <c r="AH114" s="20" t="s">
        <v>7687</v>
      </c>
      <c r="AI114" s="20" t="s">
        <v>7687</v>
      </c>
      <c r="AK114" t="s">
        <v>7685</v>
      </c>
      <c r="AM114" t="s">
        <v>7688</v>
      </c>
      <c r="AN114">
        <f>IEEE456378[[#This Row],[End Page]]-IEEE456378[[#This Row],[Start Page]]</f>
        <v>12</v>
      </c>
      <c r="AS114" s="20"/>
    </row>
    <row r="115" spans="1:46" x14ac:dyDescent="0.3">
      <c r="A115" s="3">
        <v>689</v>
      </c>
      <c r="B115" s="14" t="s">
        <v>5992</v>
      </c>
      <c r="C115" t="s">
        <v>6002</v>
      </c>
      <c r="D115" t="s">
        <v>6161</v>
      </c>
      <c r="E115" t="s">
        <v>6430</v>
      </c>
      <c r="F115" t="s">
        <v>6664</v>
      </c>
      <c r="G115" s="1"/>
      <c r="H115">
        <v>2021</v>
      </c>
      <c r="K115">
        <v>222</v>
      </c>
      <c r="L115">
        <v>235</v>
      </c>
      <c r="M115" t="s">
        <v>6899</v>
      </c>
      <c r="N115" t="s">
        <v>7195</v>
      </c>
      <c r="O115" t="s">
        <v>7333</v>
      </c>
      <c r="P115" t="s">
        <v>7109</v>
      </c>
      <c r="R115" t="str">
        <f>HYPERLINK("http://dx.doi.org/10.1007/978-3-030-82153-1_19","http://dx.doi.org/10.1007/978-3-030-82153-1_19")</f>
        <v>http://dx.doi.org/10.1007/978-3-030-82153-1_19</v>
      </c>
      <c r="S115" t="s">
        <v>7413</v>
      </c>
      <c r="AB115" s="1"/>
      <c r="AE115" t="s">
        <v>7615</v>
      </c>
      <c r="AF115" t="s">
        <v>7607</v>
      </c>
      <c r="AG115" t="s">
        <v>5988</v>
      </c>
      <c r="AH115" s="20" t="s">
        <v>7687</v>
      </c>
      <c r="AI115" s="20" t="s">
        <v>7687</v>
      </c>
      <c r="AK115" t="s">
        <v>7685</v>
      </c>
      <c r="AM115" t="s">
        <v>7688</v>
      </c>
      <c r="AN115">
        <f>IEEE456378[[#This Row],[End Page]]-IEEE456378[[#This Row],[Start Page]]</f>
        <v>13</v>
      </c>
      <c r="AS115" s="20"/>
    </row>
    <row r="116" spans="1:46" x14ac:dyDescent="0.3">
      <c r="A116" s="3">
        <v>691</v>
      </c>
      <c r="B116" s="3" t="s">
        <v>5992</v>
      </c>
      <c r="C116" t="s">
        <v>6003</v>
      </c>
      <c r="D116" t="s">
        <v>6163</v>
      </c>
      <c r="E116" t="s">
        <v>2830</v>
      </c>
      <c r="F116" t="s">
        <v>6666</v>
      </c>
      <c r="G116" s="1"/>
      <c r="H116">
        <v>2022</v>
      </c>
      <c r="K116">
        <v>139</v>
      </c>
      <c r="L116">
        <v>150</v>
      </c>
      <c r="M116" t="s">
        <v>6900</v>
      </c>
      <c r="N116" t="s">
        <v>7195</v>
      </c>
      <c r="O116" t="s">
        <v>7334</v>
      </c>
      <c r="P116" t="s">
        <v>5078</v>
      </c>
      <c r="R116" t="str">
        <f>HYPERLINK("http://dx.doi.org/10.1007/978-3-031-14135-5_11","http://dx.doi.org/10.1007/978-3-031-14135-5_11")</f>
        <v>http://dx.doi.org/10.1007/978-3-031-14135-5_11</v>
      </c>
      <c r="S116" t="s">
        <v>5693</v>
      </c>
      <c r="AB116" s="1"/>
      <c r="AE116" t="s">
        <v>7615</v>
      </c>
      <c r="AF116" t="s">
        <v>7607</v>
      </c>
      <c r="AG116" t="s">
        <v>5988</v>
      </c>
      <c r="AH116" s="20" t="s">
        <v>7687</v>
      </c>
      <c r="AI116" s="20" t="s">
        <v>7687</v>
      </c>
      <c r="AK116" t="s">
        <v>7685</v>
      </c>
      <c r="AM116" t="s">
        <v>7688</v>
      </c>
      <c r="AN116">
        <f>IEEE456378[[#This Row],[End Page]]-IEEE456378[[#This Row],[Start Page]]</f>
        <v>11</v>
      </c>
      <c r="AS116" s="20"/>
    </row>
    <row r="117" spans="1:46" x14ac:dyDescent="0.3">
      <c r="A117" s="4">
        <v>696</v>
      </c>
      <c r="B117" s="6" t="s">
        <v>5992</v>
      </c>
      <c r="C117" t="s">
        <v>6006</v>
      </c>
      <c r="D117" t="s">
        <v>6167</v>
      </c>
      <c r="E117" t="s">
        <v>6435</v>
      </c>
      <c r="F117" t="s">
        <v>6669</v>
      </c>
      <c r="G117" s="1"/>
      <c r="H117">
        <v>2022</v>
      </c>
      <c r="K117">
        <v>318</v>
      </c>
      <c r="L117">
        <v>328</v>
      </c>
      <c r="M117" t="s">
        <v>6905</v>
      </c>
      <c r="N117" t="s">
        <v>7195</v>
      </c>
      <c r="O117" t="s">
        <v>7336</v>
      </c>
      <c r="P117" t="s">
        <v>7111</v>
      </c>
      <c r="R117" t="str">
        <f>HYPERLINK("http://dx.doi.org/10.1007/978-3-030-97774-0_29","http://dx.doi.org/10.1007/978-3-030-97774-0_29")</f>
        <v>http://dx.doi.org/10.1007/978-3-030-97774-0_29</v>
      </c>
      <c r="S117" t="s">
        <v>7418</v>
      </c>
      <c r="AB117" s="1"/>
      <c r="AE117" t="s">
        <v>7615</v>
      </c>
      <c r="AF117" t="s">
        <v>7607</v>
      </c>
      <c r="AG117" t="s">
        <v>5988</v>
      </c>
      <c r="AH117" s="20" t="s">
        <v>7687</v>
      </c>
      <c r="AI117" s="20" t="s">
        <v>7687</v>
      </c>
      <c r="AK117" t="s">
        <v>7685</v>
      </c>
      <c r="AM117" t="s">
        <v>7688</v>
      </c>
      <c r="AN117">
        <f>IEEE456378[[#This Row],[End Page]]-IEEE456378[[#This Row],[Start Page]]</f>
        <v>10</v>
      </c>
      <c r="AS117" s="20"/>
      <c r="AT117" s="32"/>
    </row>
    <row r="118" spans="1:46" x14ac:dyDescent="0.3">
      <c r="A118" s="3">
        <v>697</v>
      </c>
      <c r="B118" s="3" t="s">
        <v>5992</v>
      </c>
      <c r="C118" t="s">
        <v>6007</v>
      </c>
      <c r="D118" t="s">
        <v>6168</v>
      </c>
      <c r="E118" t="s">
        <v>2830</v>
      </c>
      <c r="F118" t="s">
        <v>6670</v>
      </c>
      <c r="G118" s="1"/>
      <c r="H118">
        <v>2022</v>
      </c>
      <c r="K118">
        <v>383</v>
      </c>
      <c r="L118">
        <v>391</v>
      </c>
      <c r="M118" t="s">
        <v>6906</v>
      </c>
      <c r="N118" t="s">
        <v>7204</v>
      </c>
      <c r="O118" t="s">
        <v>7337</v>
      </c>
      <c r="P118" t="s">
        <v>5080</v>
      </c>
      <c r="R118" t="str">
        <f>HYPERLINK("http://dx.doi.org/10.1007/978-3-031-14343-4_36","http://dx.doi.org/10.1007/978-3-031-14343-4_36")</f>
        <v>http://dx.doi.org/10.1007/978-3-031-14343-4_36</v>
      </c>
      <c r="S118" t="s">
        <v>7419</v>
      </c>
      <c r="AB118" s="1"/>
      <c r="AE118" t="s">
        <v>7615</v>
      </c>
      <c r="AF118" t="s">
        <v>7607</v>
      </c>
      <c r="AG118" t="s">
        <v>5988</v>
      </c>
      <c r="AH118" s="20" t="s">
        <v>7687</v>
      </c>
      <c r="AI118" s="20" t="s">
        <v>7687</v>
      </c>
      <c r="AK118" t="s">
        <v>7685</v>
      </c>
      <c r="AM118" t="s">
        <v>7688</v>
      </c>
      <c r="AN118">
        <f>IEEE456378[[#This Row],[End Page]]-IEEE456378[[#This Row],[Start Page]]</f>
        <v>8</v>
      </c>
      <c r="AS118" s="20"/>
    </row>
    <row r="119" spans="1:46" x14ac:dyDescent="0.3">
      <c r="A119" s="4">
        <v>704</v>
      </c>
      <c r="B119" s="6" t="s">
        <v>5992</v>
      </c>
      <c r="C119" t="s">
        <v>6009</v>
      </c>
      <c r="D119" t="s">
        <v>6168</v>
      </c>
      <c r="E119" t="s">
        <v>2830</v>
      </c>
      <c r="F119" t="s">
        <v>6670</v>
      </c>
      <c r="G119" s="1"/>
      <c r="H119">
        <v>2022</v>
      </c>
      <c r="K119">
        <v>424</v>
      </c>
      <c r="L119">
        <v>431</v>
      </c>
      <c r="M119" t="s">
        <v>6911</v>
      </c>
      <c r="N119" t="s">
        <v>7204</v>
      </c>
      <c r="O119" t="s">
        <v>7337</v>
      </c>
      <c r="P119" t="s">
        <v>5079</v>
      </c>
      <c r="R119" t="str">
        <f>HYPERLINK("http://dx.doi.org/10.1007/978-3-031-14343-4_40","http://dx.doi.org/10.1007/978-3-031-14343-4_40")</f>
        <v>http://dx.doi.org/10.1007/978-3-031-14343-4_40</v>
      </c>
      <c r="S119" t="s">
        <v>7424</v>
      </c>
      <c r="AB119" s="1"/>
      <c r="AE119" t="s">
        <v>7615</v>
      </c>
      <c r="AF119" t="s">
        <v>7607</v>
      </c>
      <c r="AG119" t="s">
        <v>5988</v>
      </c>
      <c r="AH119" s="20" t="s">
        <v>7687</v>
      </c>
      <c r="AI119" s="20" t="s">
        <v>7687</v>
      </c>
      <c r="AK119" t="s">
        <v>7685</v>
      </c>
      <c r="AM119" t="s">
        <v>7688</v>
      </c>
      <c r="AN119">
        <f>IEEE456378[[#This Row],[End Page]]-IEEE456378[[#This Row],[Start Page]]</f>
        <v>7</v>
      </c>
      <c r="AS119" s="20"/>
      <c r="AT119" s="32" t="s">
        <v>7696</v>
      </c>
    </row>
    <row r="120" spans="1:46" x14ac:dyDescent="0.3">
      <c r="A120" s="4">
        <v>710</v>
      </c>
      <c r="B120" s="5" t="s">
        <v>5992</v>
      </c>
      <c r="C120" t="s">
        <v>6012</v>
      </c>
      <c r="D120" t="s">
        <v>6180</v>
      </c>
      <c r="E120" t="s">
        <v>6446</v>
      </c>
      <c r="F120" t="s">
        <v>6679</v>
      </c>
      <c r="G120" s="1"/>
      <c r="H120">
        <v>2020</v>
      </c>
      <c r="K120">
        <v>142</v>
      </c>
      <c r="L120">
        <v>150</v>
      </c>
      <c r="M120" t="s">
        <v>6917</v>
      </c>
      <c r="N120" t="s">
        <v>2830</v>
      </c>
      <c r="O120" t="s">
        <v>7339</v>
      </c>
      <c r="P120" t="s">
        <v>7115</v>
      </c>
      <c r="R120" t="str">
        <f>HYPERLINK("http://dx.doi.org/10.1109/ICWS49710.2020.00026","http://dx.doi.org/10.1109/ICWS49710.2020.00026")</f>
        <v>http://dx.doi.org/10.1109/ICWS49710.2020.00026</v>
      </c>
      <c r="S120" t="s">
        <v>2830</v>
      </c>
      <c r="AB120" s="1"/>
      <c r="AE120" t="s">
        <v>7612</v>
      </c>
      <c r="AF120" t="s">
        <v>7607</v>
      </c>
      <c r="AG120" t="s">
        <v>5988</v>
      </c>
      <c r="AH120" s="20" t="s">
        <v>7687</v>
      </c>
      <c r="AI120" s="20" t="s">
        <v>7687</v>
      </c>
      <c r="AK120" t="s">
        <v>7685</v>
      </c>
      <c r="AM120" t="s">
        <v>7688</v>
      </c>
      <c r="AN120">
        <f>IEEE456378[[#This Row],[End Page]]-IEEE456378[[#This Row],[Start Page]]</f>
        <v>8</v>
      </c>
      <c r="AS120" s="20"/>
      <c r="AT120" s="32"/>
    </row>
    <row r="121" spans="1:46" x14ac:dyDescent="0.3">
      <c r="A121" s="4">
        <v>728</v>
      </c>
      <c r="B121" s="6" t="s">
        <v>5992</v>
      </c>
      <c r="C121" t="s">
        <v>6022</v>
      </c>
      <c r="D121" t="s">
        <v>6198</v>
      </c>
      <c r="E121" t="s">
        <v>6464</v>
      </c>
      <c r="F121" t="s">
        <v>6697</v>
      </c>
      <c r="G121" s="1"/>
      <c r="H121">
        <v>2008</v>
      </c>
      <c r="K121">
        <v>610</v>
      </c>
      <c r="L121" t="s">
        <v>7100</v>
      </c>
      <c r="M121" t="s">
        <v>6929</v>
      </c>
      <c r="N121" t="s">
        <v>2830</v>
      </c>
      <c r="O121" t="s">
        <v>7345</v>
      </c>
      <c r="P121" t="s">
        <v>7118</v>
      </c>
      <c r="R121" t="str">
        <f>HYPERLINK("http://dx.doi.org/10.1109/ARES.2008.148","http://dx.doi.org/10.1109/ARES.2008.148")</f>
        <v>http://dx.doi.org/10.1109/ARES.2008.148</v>
      </c>
      <c r="S121" t="s">
        <v>2830</v>
      </c>
      <c r="AB121" s="1"/>
      <c r="AE121" t="s">
        <v>7612</v>
      </c>
      <c r="AF121" t="s">
        <v>7607</v>
      </c>
      <c r="AG121" t="s">
        <v>5988</v>
      </c>
      <c r="AH121" s="20" t="s">
        <v>7687</v>
      </c>
      <c r="AI121" s="20" t="s">
        <v>7687</v>
      </c>
      <c r="AK121" t="s">
        <v>7685</v>
      </c>
      <c r="AM121" t="s">
        <v>7688</v>
      </c>
      <c r="AN121" t="e">
        <f>IEEE456378[[#This Row],[End Page]]-IEEE456378[[#This Row],[Start Page]]</f>
        <v>#VALUE!</v>
      </c>
      <c r="AS121" s="20"/>
    </row>
    <row r="122" spans="1:46" x14ac:dyDescent="0.3">
      <c r="A122" s="3">
        <v>731</v>
      </c>
      <c r="B122" s="3" t="s">
        <v>5992</v>
      </c>
      <c r="C122" t="s">
        <v>6023</v>
      </c>
      <c r="D122" t="s">
        <v>6201</v>
      </c>
      <c r="E122" t="s">
        <v>2830</v>
      </c>
      <c r="F122" t="s">
        <v>6700</v>
      </c>
      <c r="G122" s="1"/>
      <c r="H122">
        <v>2022</v>
      </c>
      <c r="K122">
        <v>44</v>
      </c>
      <c r="L122">
        <v>59</v>
      </c>
      <c r="M122" t="s">
        <v>6932</v>
      </c>
      <c r="N122" t="s">
        <v>2830</v>
      </c>
      <c r="O122" t="s">
        <v>7346</v>
      </c>
      <c r="P122" t="s">
        <v>7119</v>
      </c>
      <c r="R122" t="str">
        <f>HYPERLINK("http://dx.doi.org/10.1109/EuroSP53844.2022.00011","http://dx.doi.org/10.1109/EuroSP53844.2022.00011")</f>
        <v>http://dx.doi.org/10.1109/EuroSP53844.2022.00011</v>
      </c>
      <c r="S122" t="s">
        <v>7442</v>
      </c>
      <c r="AB122" s="1"/>
      <c r="AE122" t="s">
        <v>7612</v>
      </c>
      <c r="AF122" t="s">
        <v>7607</v>
      </c>
      <c r="AG122" t="s">
        <v>5988</v>
      </c>
      <c r="AH122" s="20" t="s">
        <v>7687</v>
      </c>
      <c r="AI122" s="20" t="s">
        <v>7687</v>
      </c>
      <c r="AK122" t="s">
        <v>7685</v>
      </c>
      <c r="AM122" t="s">
        <v>7688</v>
      </c>
      <c r="AN122">
        <f>IEEE456378[[#This Row],[End Page]]-IEEE456378[[#This Row],[Start Page]]</f>
        <v>15</v>
      </c>
      <c r="AS122" s="20"/>
      <c r="AT122" s="32"/>
    </row>
    <row r="123" spans="1:46" x14ac:dyDescent="0.3">
      <c r="A123" s="4">
        <v>738</v>
      </c>
      <c r="B123" s="6" t="s">
        <v>5992</v>
      </c>
      <c r="C123" t="s">
        <v>6026</v>
      </c>
      <c r="D123" t="s">
        <v>6207</v>
      </c>
      <c r="E123" t="s">
        <v>6472</v>
      </c>
      <c r="F123" t="s">
        <v>6707</v>
      </c>
      <c r="G123" s="1"/>
      <c r="H123">
        <v>2022</v>
      </c>
      <c r="K123">
        <v>51</v>
      </c>
      <c r="L123">
        <v>62</v>
      </c>
      <c r="M123" t="s">
        <v>6938</v>
      </c>
      <c r="N123" t="s">
        <v>7223</v>
      </c>
      <c r="O123" t="s">
        <v>7347</v>
      </c>
      <c r="P123" t="s">
        <v>7120</v>
      </c>
      <c r="R123" t="str">
        <f>HYPERLINK("http://dx.doi.org/10.5220/0010774900003124","http://dx.doi.org/10.5220/0010774900003124")</f>
        <v>http://dx.doi.org/10.5220/0010774900003124</v>
      </c>
      <c r="S123" t="s">
        <v>7447</v>
      </c>
      <c r="AB123" s="1"/>
      <c r="AE123" t="s">
        <v>7635</v>
      </c>
      <c r="AF123" t="s">
        <v>7607</v>
      </c>
      <c r="AG123" t="s">
        <v>5988</v>
      </c>
      <c r="AH123" s="20" t="s">
        <v>7687</v>
      </c>
      <c r="AI123" s="20" t="s">
        <v>7687</v>
      </c>
      <c r="AK123" t="s">
        <v>7685</v>
      </c>
      <c r="AM123" t="s">
        <v>7688</v>
      </c>
      <c r="AN123">
        <f>IEEE456378[[#This Row],[End Page]]-IEEE456378[[#This Row],[Start Page]]</f>
        <v>11</v>
      </c>
      <c r="AS123" s="20"/>
      <c r="AT123" s="32"/>
    </row>
    <row r="124" spans="1:46" x14ac:dyDescent="0.3">
      <c r="A124" s="4">
        <v>748</v>
      </c>
      <c r="B124" s="6" t="s">
        <v>5992</v>
      </c>
      <c r="C124" t="s">
        <v>6033</v>
      </c>
      <c r="D124" t="s">
        <v>6217</v>
      </c>
      <c r="E124" t="s">
        <v>6481</v>
      </c>
      <c r="F124" t="s">
        <v>6675</v>
      </c>
      <c r="G124" s="1"/>
      <c r="H124">
        <v>2018</v>
      </c>
      <c r="K124">
        <v>661</v>
      </c>
      <c r="L124">
        <v>671</v>
      </c>
      <c r="M124" t="s">
        <v>6946</v>
      </c>
      <c r="N124" t="s">
        <v>7197</v>
      </c>
      <c r="O124" t="s">
        <v>7338</v>
      </c>
      <c r="P124" t="s">
        <v>7124</v>
      </c>
      <c r="R124" t="str">
        <f>HYPERLINK("http://dx.doi.org/10.1007/978-3-319-67180-2_64","http://dx.doi.org/10.1007/978-3-319-67180-2_64")</f>
        <v>http://dx.doi.org/10.1007/978-3-319-67180-2_64</v>
      </c>
      <c r="S124" t="s">
        <v>7456</v>
      </c>
      <c r="AB124" s="1"/>
      <c r="AE124" t="s">
        <v>7615</v>
      </c>
      <c r="AF124" t="s">
        <v>7607</v>
      </c>
      <c r="AG124" t="s">
        <v>5988</v>
      </c>
      <c r="AH124" s="20" t="s">
        <v>7687</v>
      </c>
      <c r="AI124" s="20" t="s">
        <v>7687</v>
      </c>
      <c r="AK124" t="s">
        <v>7685</v>
      </c>
      <c r="AM124" t="s">
        <v>7688</v>
      </c>
      <c r="AN124">
        <f>IEEE456378[[#This Row],[End Page]]-IEEE456378[[#This Row],[Start Page]]</f>
        <v>10</v>
      </c>
      <c r="AS124" s="20"/>
    </row>
    <row r="125" spans="1:46" x14ac:dyDescent="0.3">
      <c r="A125" s="4">
        <v>778</v>
      </c>
      <c r="B125" s="6" t="s">
        <v>5992</v>
      </c>
      <c r="C125" t="s">
        <v>6044</v>
      </c>
      <c r="D125" t="s">
        <v>6246</v>
      </c>
      <c r="E125" t="s">
        <v>6509</v>
      </c>
      <c r="F125" t="s">
        <v>6726</v>
      </c>
      <c r="G125" s="1"/>
      <c r="H125">
        <v>2018</v>
      </c>
      <c r="K125">
        <v>258</v>
      </c>
      <c r="L125">
        <v>266</v>
      </c>
      <c r="M125" t="s">
        <v>6967</v>
      </c>
      <c r="N125" t="s">
        <v>7233</v>
      </c>
      <c r="O125" t="s">
        <v>2830</v>
      </c>
      <c r="P125" t="s">
        <v>7128</v>
      </c>
      <c r="R125" t="str">
        <f>HYPERLINK("http://dx.doi.org/10.1016/j.compind.2018.04.020","http://dx.doi.org/10.1016/j.compind.2018.04.020")</f>
        <v>http://dx.doi.org/10.1016/j.compind.2018.04.020</v>
      </c>
      <c r="S125" t="s">
        <v>7484</v>
      </c>
      <c r="AB125" s="1"/>
      <c r="AE125" t="s">
        <v>7619</v>
      </c>
      <c r="AF125" t="s">
        <v>5981</v>
      </c>
      <c r="AG125" t="s">
        <v>5988</v>
      </c>
      <c r="AH125" s="20" t="s">
        <v>7687</v>
      </c>
      <c r="AI125" s="20" t="s">
        <v>7687</v>
      </c>
      <c r="AK125" t="s">
        <v>7685</v>
      </c>
      <c r="AM125" t="s">
        <v>7688</v>
      </c>
      <c r="AN125">
        <f>IEEE456378[[#This Row],[End Page]]-IEEE456378[[#This Row],[Start Page]]</f>
        <v>8</v>
      </c>
      <c r="AS125" s="20"/>
      <c r="AT125" s="32"/>
    </row>
    <row r="126" spans="1:46" x14ac:dyDescent="0.3">
      <c r="A126" s="3">
        <v>787</v>
      </c>
      <c r="B126" s="3" t="s">
        <v>5992</v>
      </c>
      <c r="C126" t="s">
        <v>6047</v>
      </c>
      <c r="D126" t="s">
        <v>6255</v>
      </c>
      <c r="E126" t="s">
        <v>6517</v>
      </c>
      <c r="F126" t="s">
        <v>6748</v>
      </c>
      <c r="G126" s="1"/>
      <c r="H126">
        <v>2017</v>
      </c>
      <c r="K126">
        <v>432</v>
      </c>
      <c r="L126">
        <v>436</v>
      </c>
      <c r="M126" t="s">
        <v>6974</v>
      </c>
      <c r="N126" t="s">
        <v>2830</v>
      </c>
      <c r="O126" t="s">
        <v>7362</v>
      </c>
      <c r="P126" t="s">
        <v>7130</v>
      </c>
      <c r="R126" t="str">
        <f>HYPERLINK("http://dx.doi.org/10.1109/ICMLA.2017.0-123","http://dx.doi.org/10.1109/ICMLA.2017.0-123")</f>
        <v>http://dx.doi.org/10.1109/ICMLA.2017.0-123</v>
      </c>
      <c r="S126" t="s">
        <v>7491</v>
      </c>
      <c r="AB126" s="1"/>
      <c r="AE126" t="s">
        <v>43</v>
      </c>
      <c r="AF126" t="s">
        <v>7607</v>
      </c>
      <c r="AG126" t="s">
        <v>5988</v>
      </c>
      <c r="AH126" s="20" t="s">
        <v>7687</v>
      </c>
      <c r="AI126" s="20" t="s">
        <v>7687</v>
      </c>
      <c r="AK126" t="s">
        <v>7685</v>
      </c>
      <c r="AM126" t="s">
        <v>7688</v>
      </c>
      <c r="AN126">
        <f>IEEE456378[[#This Row],[End Page]]-IEEE456378[[#This Row],[Start Page]]</f>
        <v>4</v>
      </c>
      <c r="AS126" s="20"/>
    </row>
    <row r="127" spans="1:46" x14ac:dyDescent="0.3">
      <c r="A127" s="3">
        <v>807</v>
      </c>
      <c r="B127" s="14" t="s">
        <v>5992</v>
      </c>
      <c r="C127" t="s">
        <v>6058</v>
      </c>
      <c r="D127" t="s">
        <v>6275</v>
      </c>
      <c r="E127" t="s">
        <v>6535</v>
      </c>
      <c r="F127" t="s">
        <v>6765</v>
      </c>
      <c r="G127" s="1"/>
      <c r="H127">
        <v>2021</v>
      </c>
      <c r="K127" t="s">
        <v>2830</v>
      </c>
      <c r="L127" t="s">
        <v>2830</v>
      </c>
      <c r="M127" t="s">
        <v>6989</v>
      </c>
      <c r="N127" t="s">
        <v>2830</v>
      </c>
      <c r="O127" t="s">
        <v>2830</v>
      </c>
      <c r="P127" t="s">
        <v>5097</v>
      </c>
      <c r="R127" t="str">
        <f>HYPERLINK("http://dx.doi.org/10.3390/sym13071293","http://dx.doi.org/10.3390/sym13071293")</f>
        <v>http://dx.doi.org/10.3390/sym13071293</v>
      </c>
      <c r="S127" t="s">
        <v>7506</v>
      </c>
      <c r="AB127" s="1"/>
      <c r="AE127" t="s">
        <v>5895</v>
      </c>
      <c r="AF127" t="s">
        <v>5981</v>
      </c>
      <c r="AG127" t="s">
        <v>5988</v>
      </c>
      <c r="AH127" s="20" t="s">
        <v>7687</v>
      </c>
      <c r="AI127" s="20" t="s">
        <v>7687</v>
      </c>
      <c r="AK127" t="s">
        <v>7685</v>
      </c>
      <c r="AM127" t="s">
        <v>7688</v>
      </c>
      <c r="AN127" t="e">
        <f>IEEE456378[[#This Row],[End Page]]-IEEE456378[[#This Row],[Start Page]]</f>
        <v>#VALUE!</v>
      </c>
      <c r="AS127" s="20"/>
      <c r="AT127" s="32"/>
    </row>
    <row r="128" spans="1:46" x14ac:dyDescent="0.3">
      <c r="A128" s="4">
        <v>838</v>
      </c>
      <c r="B128" s="6" t="s">
        <v>5992</v>
      </c>
      <c r="C128" t="s">
        <v>6068</v>
      </c>
      <c r="D128" t="s">
        <v>6304</v>
      </c>
      <c r="E128" t="s">
        <v>6557</v>
      </c>
      <c r="F128" t="s">
        <v>6789</v>
      </c>
      <c r="G128" s="1"/>
      <c r="H128">
        <v>2021</v>
      </c>
      <c r="K128">
        <v>210</v>
      </c>
      <c r="L128">
        <v>236</v>
      </c>
      <c r="M128" t="s">
        <v>7009</v>
      </c>
      <c r="N128" t="s">
        <v>7267</v>
      </c>
      <c r="O128" t="s">
        <v>2830</v>
      </c>
      <c r="P128" t="s">
        <v>7139</v>
      </c>
      <c r="R128" t="str">
        <f>HYPERLINK("http://dx.doi.org/10.1016/j.jfranklin.2019.03.037","http://dx.doi.org/10.1016/j.jfranklin.2019.03.037")</f>
        <v>http://dx.doi.org/10.1016/j.jfranklin.2019.03.037</v>
      </c>
      <c r="S128" t="s">
        <v>2830</v>
      </c>
      <c r="AB128" s="1"/>
      <c r="AE128" t="s">
        <v>7617</v>
      </c>
      <c r="AF128" t="s">
        <v>5981</v>
      </c>
      <c r="AG128" t="s">
        <v>5988</v>
      </c>
      <c r="AH128" s="20" t="s">
        <v>7687</v>
      </c>
      <c r="AI128" s="20" t="s">
        <v>7687</v>
      </c>
      <c r="AK128" t="s">
        <v>7685</v>
      </c>
      <c r="AM128" t="s">
        <v>7688</v>
      </c>
      <c r="AN128">
        <f>IEEE456378[[#This Row],[End Page]]-IEEE456378[[#This Row],[Start Page]]</f>
        <v>26</v>
      </c>
      <c r="AS128" s="20"/>
      <c r="AT128" s="32"/>
    </row>
    <row r="129" spans="1:46" x14ac:dyDescent="0.3">
      <c r="A129" s="3">
        <v>843</v>
      </c>
      <c r="B129" s="3" t="s">
        <v>5992</v>
      </c>
      <c r="C129" t="s">
        <v>6069</v>
      </c>
      <c r="D129" t="s">
        <v>6309</v>
      </c>
      <c r="E129" t="s">
        <v>6562</v>
      </c>
      <c r="F129" t="s">
        <v>6793</v>
      </c>
      <c r="G129" s="1"/>
      <c r="H129">
        <v>2021</v>
      </c>
      <c r="K129">
        <v>3693</v>
      </c>
      <c r="L129">
        <v>3712</v>
      </c>
      <c r="M129" t="s">
        <v>7011</v>
      </c>
      <c r="N129" t="s">
        <v>7270</v>
      </c>
      <c r="O129" t="s">
        <v>2830</v>
      </c>
      <c r="P129" t="s">
        <v>7140</v>
      </c>
      <c r="R129" t="str">
        <f>HYPERLINK("http://dx.doi.org/10.1002/qre.2942","http://dx.doi.org/10.1002/qre.2942")</f>
        <v>http://dx.doi.org/10.1002/qre.2942</v>
      </c>
      <c r="S129" t="s">
        <v>7536</v>
      </c>
      <c r="AB129" s="1"/>
      <c r="AE129" t="s">
        <v>7626</v>
      </c>
      <c r="AF129" t="s">
        <v>5981</v>
      </c>
      <c r="AG129" t="s">
        <v>5988</v>
      </c>
      <c r="AH129" s="20" t="s">
        <v>7687</v>
      </c>
      <c r="AI129" s="20" t="s">
        <v>7687</v>
      </c>
      <c r="AK129" t="s">
        <v>7685</v>
      </c>
      <c r="AM129" t="s">
        <v>7688</v>
      </c>
      <c r="AN129">
        <f>IEEE456378[[#This Row],[End Page]]-IEEE456378[[#This Row],[Start Page]]</f>
        <v>19</v>
      </c>
      <c r="AS129" s="20"/>
      <c r="AT129" s="32"/>
    </row>
    <row r="130" spans="1:46" x14ac:dyDescent="0.3">
      <c r="A130" s="4">
        <v>846</v>
      </c>
      <c r="B130" s="6" t="s">
        <v>5992</v>
      </c>
      <c r="C130" t="s">
        <v>6071</v>
      </c>
      <c r="D130" t="s">
        <v>6312</v>
      </c>
      <c r="E130" t="s">
        <v>2830</v>
      </c>
      <c r="F130" t="s">
        <v>6795</v>
      </c>
      <c r="G130" s="1"/>
      <c r="H130">
        <v>2017</v>
      </c>
      <c r="K130">
        <v>804</v>
      </c>
      <c r="L130">
        <v>811</v>
      </c>
      <c r="M130" t="s">
        <v>7013</v>
      </c>
      <c r="N130" t="s">
        <v>7272</v>
      </c>
      <c r="O130" t="s">
        <v>1237</v>
      </c>
      <c r="P130" t="s">
        <v>7141</v>
      </c>
      <c r="R130" t="str">
        <f>HYPERLINK("http://dx.doi.org/10.1109/ICDMW.2017.111","http://dx.doi.org/10.1109/ICDMW.2017.111")</f>
        <v>http://dx.doi.org/10.1109/ICDMW.2017.111</v>
      </c>
      <c r="S130" t="s">
        <v>2830</v>
      </c>
      <c r="AB130" s="1"/>
      <c r="AE130" t="s">
        <v>43</v>
      </c>
      <c r="AF130" t="s">
        <v>7607</v>
      </c>
      <c r="AG130" t="s">
        <v>5988</v>
      </c>
      <c r="AH130" s="20" t="s">
        <v>7687</v>
      </c>
      <c r="AI130" s="20" t="s">
        <v>7687</v>
      </c>
      <c r="AK130" t="s">
        <v>7685</v>
      </c>
      <c r="AM130" t="s">
        <v>7688</v>
      </c>
      <c r="AN130">
        <f>IEEE456378[[#This Row],[End Page]]-IEEE456378[[#This Row],[Start Page]]</f>
        <v>7</v>
      </c>
      <c r="AS130" s="20"/>
      <c r="AT130" s="32"/>
    </row>
    <row r="131" spans="1:46" x14ac:dyDescent="0.3">
      <c r="A131" s="4">
        <v>856</v>
      </c>
      <c r="B131" s="5" t="s">
        <v>5992</v>
      </c>
      <c r="C131" t="s">
        <v>6075</v>
      </c>
      <c r="D131" t="s">
        <v>6321</v>
      </c>
      <c r="E131" t="s">
        <v>6572</v>
      </c>
      <c r="F131" t="s">
        <v>6803</v>
      </c>
      <c r="G131" s="1"/>
      <c r="H131">
        <v>2017</v>
      </c>
      <c r="K131">
        <v>358</v>
      </c>
      <c r="L131">
        <v>369</v>
      </c>
      <c r="M131" t="s">
        <v>7023</v>
      </c>
      <c r="N131" t="s">
        <v>7276</v>
      </c>
      <c r="O131" t="s">
        <v>2830</v>
      </c>
      <c r="P131" t="s">
        <v>7143</v>
      </c>
      <c r="R131" t="str">
        <f>HYPERLINK("http://dx.doi.org/10.1109/TASE.2016.2542186","http://dx.doi.org/10.1109/TASE.2016.2542186")</f>
        <v>http://dx.doi.org/10.1109/TASE.2016.2542186</v>
      </c>
      <c r="S131" t="s">
        <v>7545</v>
      </c>
      <c r="AB131" s="1"/>
      <c r="AE131" t="s">
        <v>7618</v>
      </c>
      <c r="AF131" t="s">
        <v>5981</v>
      </c>
      <c r="AG131" t="s">
        <v>5988</v>
      </c>
      <c r="AH131" s="20" t="s">
        <v>7687</v>
      </c>
      <c r="AI131" s="20" t="s">
        <v>7687</v>
      </c>
      <c r="AK131" t="s">
        <v>7685</v>
      </c>
      <c r="AM131" t="s">
        <v>7688</v>
      </c>
      <c r="AN131">
        <f>IEEE456378[[#This Row],[End Page]]-IEEE456378[[#This Row],[Start Page]]</f>
        <v>11</v>
      </c>
      <c r="AS131" s="20"/>
      <c r="AT131" s="32"/>
    </row>
    <row r="132" spans="1:46" x14ac:dyDescent="0.3">
      <c r="A132" s="3">
        <v>859</v>
      </c>
      <c r="B132" s="14" t="s">
        <v>5992</v>
      </c>
      <c r="C132" t="s">
        <v>6078</v>
      </c>
      <c r="D132" t="s">
        <v>6324</v>
      </c>
      <c r="E132" t="s">
        <v>6574</v>
      </c>
      <c r="F132" t="s">
        <v>6650</v>
      </c>
      <c r="G132" s="1"/>
      <c r="H132">
        <v>2021</v>
      </c>
      <c r="K132" t="s">
        <v>2830</v>
      </c>
      <c r="L132" t="s">
        <v>2830</v>
      </c>
      <c r="M132" t="s">
        <v>7026</v>
      </c>
      <c r="N132" t="s">
        <v>7196</v>
      </c>
      <c r="O132" t="s">
        <v>2830</v>
      </c>
      <c r="P132" t="s">
        <v>7145</v>
      </c>
      <c r="R132" t="str">
        <f>HYPERLINK("http://dx.doi.org/10.1016/j.cose.2020.102152","http://dx.doi.org/10.1016/j.cose.2020.102152")</f>
        <v>http://dx.doi.org/10.1016/j.cose.2020.102152</v>
      </c>
      <c r="S132" t="s">
        <v>7548</v>
      </c>
      <c r="AB132" s="1"/>
      <c r="AE132" t="s">
        <v>7616</v>
      </c>
      <c r="AF132" t="s">
        <v>5981</v>
      </c>
      <c r="AG132" t="s">
        <v>5988</v>
      </c>
      <c r="AH132" s="20" t="s">
        <v>7687</v>
      </c>
      <c r="AI132" s="20" t="s">
        <v>7687</v>
      </c>
      <c r="AK132" t="s">
        <v>7685</v>
      </c>
      <c r="AM132" t="s">
        <v>7688</v>
      </c>
      <c r="AN132" t="e">
        <f>IEEE456378[[#This Row],[End Page]]-IEEE456378[[#This Row],[Start Page]]</f>
        <v>#VALUE!</v>
      </c>
      <c r="AS132" s="20"/>
      <c r="AT132" s="32"/>
    </row>
    <row r="133" spans="1:46" x14ac:dyDescent="0.3">
      <c r="A133" s="3">
        <v>889</v>
      </c>
      <c r="B133" s="3" t="s">
        <v>5992</v>
      </c>
      <c r="C133" t="s">
        <v>6094</v>
      </c>
      <c r="D133" t="s">
        <v>6354</v>
      </c>
      <c r="E133" t="s">
        <v>2830</v>
      </c>
      <c r="F133" t="s">
        <v>6832</v>
      </c>
      <c r="G133" s="1"/>
      <c r="H133">
        <v>2016</v>
      </c>
      <c r="K133">
        <v>309</v>
      </c>
      <c r="L133">
        <v>319</v>
      </c>
      <c r="M133" t="s">
        <v>4508</v>
      </c>
      <c r="N133" t="s">
        <v>7294</v>
      </c>
      <c r="O133" t="s">
        <v>2830</v>
      </c>
      <c r="P133" t="s">
        <v>7158</v>
      </c>
      <c r="R133" t="str">
        <f>HYPERLINK("http://dx.doi.org/10.32964/TJ15.5.309","http://dx.doi.org/10.32964/TJ15.5.309")</f>
        <v>http://dx.doi.org/10.32964/TJ15.5.309</v>
      </c>
      <c r="S133" t="s">
        <v>2830</v>
      </c>
      <c r="AB133" s="1"/>
      <c r="AE133" t="s">
        <v>7660</v>
      </c>
      <c r="AF133" t="s">
        <v>5981</v>
      </c>
      <c r="AG133" t="s">
        <v>5988</v>
      </c>
      <c r="AH133" s="20" t="s">
        <v>7687</v>
      </c>
      <c r="AI133" s="20" t="s">
        <v>7687</v>
      </c>
      <c r="AK133" t="s">
        <v>7685</v>
      </c>
      <c r="AM133" t="s">
        <v>7688</v>
      </c>
      <c r="AN133">
        <f>IEEE456378[[#This Row],[End Page]]-IEEE456378[[#This Row],[Start Page]]</f>
        <v>10</v>
      </c>
      <c r="AS133" s="20"/>
      <c r="AT133" s="32"/>
    </row>
    <row r="135" spans="1:46" x14ac:dyDescent="0.3">
      <c r="AR135" s="17"/>
      <c r="AS135" t="e" cm="1">
        <f t="array" aca="1" ref="AS135" ca="1">CountBycolor(AS2:AS133,AR135)</f>
        <v>#NAME?</v>
      </c>
    </row>
    <row r="136" spans="1:46" x14ac:dyDescent="0.3">
      <c r="AR136" s="20"/>
      <c r="AS136" t="e" cm="1">
        <f t="array" aca="1" ref="AS136" ca="1">CountBycolor(AS2:AS133,AR136)</f>
        <v>#NAME?</v>
      </c>
    </row>
    <row r="137" spans="1:46" x14ac:dyDescent="0.3">
      <c r="AR137" t="s">
        <v>7693</v>
      </c>
      <c r="AS137" t="e">
        <f ca="1">AS135+AS136</f>
        <v>#NAME?</v>
      </c>
    </row>
  </sheetData>
  <conditionalFormatting sqref="A383:A1048576 A1:C1 C2:C16 C18:C133">
    <cfRule type="duplicateValues" dxfId="18" priority="2"/>
  </conditionalFormatting>
  <conditionalFormatting sqref="C17">
    <cfRule type="duplicateValues" dxfId="17" priority="1"/>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4509A-53C5-418C-A82E-9F11BD2AEC82}">
  <sheetPr codeName="Sheet8"/>
  <dimension ref="A1:BL83"/>
  <sheetViews>
    <sheetView zoomScaleNormal="100" workbookViewId="0">
      <pane ySplit="3" topLeftCell="A4" activePane="bottomLeft" state="frozen"/>
      <selection pane="bottomLeft" activeCell="A23" sqref="A23:XFD23"/>
    </sheetView>
  </sheetViews>
  <sheetFormatPr defaultRowHeight="14.4" x14ac:dyDescent="0.3"/>
  <cols>
    <col min="1" max="1" width="6.109375" customWidth="1"/>
    <col min="2" max="2" width="8.77734375" customWidth="1"/>
    <col min="3" max="3" width="90.109375" customWidth="1"/>
    <col min="4" max="4" width="15.21875" customWidth="1"/>
    <col min="5" max="5" width="17.109375" customWidth="1"/>
    <col min="6" max="6" width="22.44140625" customWidth="1"/>
    <col min="7" max="7" width="10.6640625" customWidth="1"/>
    <col min="8" max="8" width="11.5546875" customWidth="1"/>
    <col min="9" max="9" width="17.6640625" customWidth="1"/>
    <col min="10" max="10" width="18.21875" customWidth="1"/>
    <col min="11" max="11" width="17.6640625" customWidth="1"/>
    <col min="12" max="12" width="20.5546875" customWidth="1"/>
    <col min="13" max="13" width="15.2187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3.44140625" customWidth="1"/>
    <col min="21" max="21" width="3.5546875" customWidth="1"/>
    <col min="22" max="22" width="4"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1" width="8.5546875" customWidth="1"/>
    <col min="32" max="32" width="20.44140625" customWidth="1"/>
    <col min="33" max="33" width="27.88671875" customWidth="1"/>
    <col min="34" max="34" width="6.5546875" customWidth="1"/>
    <col min="35" max="35" width="6" customWidth="1"/>
    <col min="36" max="36" width="6.88671875" customWidth="1"/>
    <col min="37" max="37" width="5.44140625" customWidth="1"/>
    <col min="38" max="38" width="4.33203125" customWidth="1"/>
    <col min="39" max="39" width="5.21875" customWidth="1"/>
    <col min="40" max="40" width="0" hidden="1" customWidth="1"/>
    <col min="41" max="41" width="4.33203125" customWidth="1"/>
    <col min="42" max="42" width="4" customWidth="1"/>
    <col min="45" max="45" width="32.44140625" customWidth="1"/>
    <col min="46" max="46" width="20.6640625" customWidth="1"/>
    <col min="47" max="47" width="35" customWidth="1"/>
    <col min="48" max="48" width="114.33203125" customWidth="1"/>
    <col min="49" max="49" width="15.6640625" customWidth="1"/>
    <col min="50" max="50" width="19.77734375" customWidth="1"/>
    <col min="51" max="51" width="5.44140625" customWidth="1"/>
    <col min="52" max="52" width="22.44140625" customWidth="1"/>
    <col min="53" max="53" width="13.77734375" customWidth="1"/>
    <col min="54" max="54" width="20.21875" customWidth="1"/>
    <col min="55" max="55" width="20.33203125" customWidth="1"/>
    <col min="56" max="56" width="18.33203125" customWidth="1"/>
    <col min="58" max="58" width="13.77734375" customWidth="1"/>
    <col min="59" max="59" width="11" customWidth="1"/>
    <col min="60" max="60" width="9.44140625" customWidth="1"/>
    <col min="64" max="64" width="55.77734375" customWidth="1"/>
  </cols>
  <sheetData>
    <row r="1" spans="1:64" x14ac:dyDescent="0.3">
      <c r="A1" s="58" t="s">
        <v>7698</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9"/>
      <c r="AU1" s="52" t="s">
        <v>7699</v>
      </c>
      <c r="AV1" s="52"/>
      <c r="AW1" s="52"/>
      <c r="AX1" s="52"/>
      <c r="AY1" s="52"/>
      <c r="AZ1" s="52"/>
      <c r="BA1" s="52"/>
      <c r="BB1" s="27" t="s">
        <v>7700</v>
      </c>
      <c r="BC1" s="27" t="s">
        <v>7701</v>
      </c>
      <c r="BD1" s="27" t="s">
        <v>7702</v>
      </c>
    </row>
    <row r="2" spans="1:64" x14ac:dyDescent="0.3">
      <c r="A2" s="58"/>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9"/>
      <c r="AU2" s="53" t="s">
        <v>7713</v>
      </c>
      <c r="AV2" s="54"/>
      <c r="AW2" s="54"/>
      <c r="AX2" s="54"/>
      <c r="AY2" s="55"/>
      <c r="AZ2" s="56" t="s">
        <v>7714</v>
      </c>
      <c r="BA2" s="57"/>
      <c r="BB2" s="28" t="s">
        <v>7715</v>
      </c>
      <c r="BC2" s="29" t="s">
        <v>7716</v>
      </c>
      <c r="BD2" s="29" t="s">
        <v>7705</v>
      </c>
      <c r="BE2" s="24" t="s">
        <v>7703</v>
      </c>
      <c r="BF2" s="24" t="s">
        <v>7704</v>
      </c>
      <c r="BG2" s="30" t="s">
        <v>7717</v>
      </c>
      <c r="BH2" s="23" t="s">
        <v>7718</v>
      </c>
      <c r="BL2" s="10" t="s">
        <v>7804</v>
      </c>
    </row>
    <row r="3" spans="1:64" ht="12.6" customHeight="1" x14ac:dyDescent="0.3">
      <c r="A3" t="s">
        <v>3012</v>
      </c>
      <c r="B3" t="s">
        <v>3013</v>
      </c>
      <c r="C3" t="s">
        <v>0</v>
      </c>
      <c r="D3" t="s">
        <v>1</v>
      </c>
      <c r="E3" t="s">
        <v>2</v>
      </c>
      <c r="F3" t="s">
        <v>3</v>
      </c>
      <c r="G3" t="s">
        <v>4</v>
      </c>
      <c r="H3" t="s">
        <v>5</v>
      </c>
      <c r="I3" t="s">
        <v>6</v>
      </c>
      <c r="J3" t="s">
        <v>7</v>
      </c>
      <c r="K3" t="s">
        <v>8</v>
      </c>
      <c r="L3" t="s">
        <v>9</v>
      </c>
      <c r="M3" t="s">
        <v>10</v>
      </c>
      <c r="N3" t="s">
        <v>11</v>
      </c>
      <c r="O3" t="s">
        <v>12</v>
      </c>
      <c r="P3" t="s">
        <v>13</v>
      </c>
      <c r="Q3" t="s">
        <v>14</v>
      </c>
      <c r="R3" t="s">
        <v>15</v>
      </c>
      <c r="S3" t="s">
        <v>16</v>
      </c>
      <c r="T3" t="s">
        <v>17</v>
      </c>
      <c r="U3" t="s">
        <v>18</v>
      </c>
      <c r="V3" t="s">
        <v>19</v>
      </c>
      <c r="W3" t="s">
        <v>20</v>
      </c>
      <c r="X3" t="s">
        <v>21</v>
      </c>
      <c r="Y3" t="s">
        <v>22</v>
      </c>
      <c r="Z3" t="s">
        <v>23</v>
      </c>
      <c r="AA3" t="s">
        <v>24</v>
      </c>
      <c r="AB3" t="s">
        <v>25</v>
      </c>
      <c r="AC3" t="s">
        <v>26</v>
      </c>
      <c r="AD3" t="s">
        <v>27</v>
      </c>
      <c r="AE3" t="s">
        <v>28</v>
      </c>
      <c r="AF3" t="s">
        <v>29</v>
      </c>
      <c r="AG3" t="s">
        <v>5987</v>
      </c>
      <c r="AH3" s="15" t="s">
        <v>7678</v>
      </c>
      <c r="AI3" s="15" t="s">
        <v>7692</v>
      </c>
      <c r="AJ3" s="15" t="s">
        <v>7691</v>
      </c>
      <c r="AK3" s="15" t="s">
        <v>7684</v>
      </c>
      <c r="AL3" s="15" t="s">
        <v>7690</v>
      </c>
      <c r="AM3" s="16" t="s">
        <v>7679</v>
      </c>
      <c r="AN3" s="16" t="s">
        <v>7689</v>
      </c>
      <c r="AO3" s="16" t="s">
        <v>7680</v>
      </c>
      <c r="AP3" s="16" t="s">
        <v>7681</v>
      </c>
      <c r="AQ3" s="16" t="s">
        <v>7682</v>
      </c>
      <c r="AR3" s="16" t="s">
        <v>7683</v>
      </c>
      <c r="AS3" t="s">
        <v>7677</v>
      </c>
      <c r="AT3" t="s">
        <v>7697</v>
      </c>
      <c r="AU3" s="25" t="s">
        <v>1</v>
      </c>
      <c r="AV3" s="25" t="s">
        <v>7707</v>
      </c>
      <c r="AW3" s="25" t="s">
        <v>7709</v>
      </c>
      <c r="AX3" s="25" t="s">
        <v>7710</v>
      </c>
      <c r="AY3" s="25" t="s">
        <v>7708</v>
      </c>
      <c r="AZ3" s="26" t="s">
        <v>7711</v>
      </c>
      <c r="BA3" s="26" t="s">
        <v>7712</v>
      </c>
      <c r="BB3" s="44" t="s">
        <v>7861</v>
      </c>
      <c r="BC3" s="43" t="s">
        <v>7819</v>
      </c>
      <c r="BF3" t="s">
        <v>7706</v>
      </c>
      <c r="BI3" t="s">
        <v>7721</v>
      </c>
    </row>
    <row r="4" spans="1:64" ht="16.2" customHeight="1" x14ac:dyDescent="0.3">
      <c r="A4" s="3">
        <v>1</v>
      </c>
      <c r="B4" s="14" t="s">
        <v>43</v>
      </c>
      <c r="C4" t="s">
        <v>30</v>
      </c>
      <c r="D4" t="s">
        <v>31</v>
      </c>
      <c r="E4" t="s">
        <v>32</v>
      </c>
      <c r="F4" t="s">
        <v>33</v>
      </c>
      <c r="G4" s="1">
        <v>43054</v>
      </c>
      <c r="H4">
        <v>2017</v>
      </c>
      <c r="I4" t="s">
        <v>2828</v>
      </c>
      <c r="J4">
        <v>12</v>
      </c>
      <c r="K4">
        <v>3397</v>
      </c>
      <c r="L4" t="s">
        <v>2829</v>
      </c>
      <c r="M4" t="s">
        <v>34</v>
      </c>
      <c r="N4" t="s">
        <v>35</v>
      </c>
      <c r="O4" t="s">
        <v>2830</v>
      </c>
      <c r="P4" t="s">
        <v>36</v>
      </c>
      <c r="Q4" t="s">
        <v>37</v>
      </c>
      <c r="R4" t="s">
        <v>38</v>
      </c>
      <c r="S4" t="s">
        <v>39</v>
      </c>
      <c r="T4" t="s">
        <v>40</v>
      </c>
      <c r="U4" t="s">
        <v>41</v>
      </c>
      <c r="V4" t="s">
        <v>42</v>
      </c>
      <c r="W4" t="s">
        <v>2830</v>
      </c>
      <c r="X4">
        <v>16</v>
      </c>
      <c r="Z4">
        <v>35</v>
      </c>
      <c r="AA4" t="s">
        <v>43</v>
      </c>
      <c r="AB4" s="1">
        <v>42720</v>
      </c>
      <c r="AC4" t="s">
        <v>2830</v>
      </c>
      <c r="AD4" t="s">
        <v>2830</v>
      </c>
      <c r="AE4" t="s">
        <v>43</v>
      </c>
      <c r="AF4" t="s">
        <v>44</v>
      </c>
      <c r="AH4" s="20" t="s">
        <v>7687</v>
      </c>
      <c r="AI4" s="20" t="s">
        <v>7687</v>
      </c>
      <c r="AK4" t="s">
        <v>7685</v>
      </c>
      <c r="AM4" t="s">
        <v>7688</v>
      </c>
      <c r="AN4">
        <f>IEEE4563789[[#This Row],[End Page]]-IEEE4563789[[#This Row],[Start Page]]</f>
        <v>20</v>
      </c>
      <c r="AS4" s="20"/>
      <c r="AU4" s="21" t="s">
        <v>31</v>
      </c>
      <c r="AV4" s="21" t="s">
        <v>30</v>
      </c>
      <c r="AW4" s="21" t="s">
        <v>33</v>
      </c>
      <c r="AX4" s="21" t="s">
        <v>7760</v>
      </c>
      <c r="AY4" s="21">
        <v>2017</v>
      </c>
      <c r="AZ4" s="31" t="s">
        <v>7724</v>
      </c>
      <c r="BA4" s="31" t="s">
        <v>7725</v>
      </c>
      <c r="BB4" t="s">
        <v>7720</v>
      </c>
      <c r="BC4" s="43" t="s">
        <v>7723</v>
      </c>
      <c r="BD4" t="s">
        <v>7726</v>
      </c>
      <c r="BE4" t="s">
        <v>7719</v>
      </c>
      <c r="BF4" t="s">
        <v>7722</v>
      </c>
      <c r="BH4" t="s">
        <v>7727</v>
      </c>
    </row>
    <row r="5" spans="1:64" x14ac:dyDescent="0.3">
      <c r="A5" s="3">
        <v>3</v>
      </c>
      <c r="B5" s="3" t="s">
        <v>43</v>
      </c>
      <c r="C5" t="s">
        <v>58</v>
      </c>
      <c r="D5" t="s">
        <v>59</v>
      </c>
      <c r="E5" t="s">
        <v>60</v>
      </c>
      <c r="F5" t="s">
        <v>61</v>
      </c>
      <c r="G5" s="1">
        <v>43304</v>
      </c>
      <c r="H5">
        <v>2018</v>
      </c>
      <c r="I5" t="s">
        <v>2830</v>
      </c>
      <c r="K5">
        <v>1052</v>
      </c>
      <c r="L5" t="s">
        <v>2831</v>
      </c>
      <c r="M5" t="s">
        <v>62</v>
      </c>
      <c r="N5" t="s">
        <v>63</v>
      </c>
      <c r="O5" t="s">
        <v>64</v>
      </c>
      <c r="P5" t="s">
        <v>65</v>
      </c>
      <c r="Q5" t="s">
        <v>2830</v>
      </c>
      <c r="R5" t="s">
        <v>66</v>
      </c>
      <c r="S5" t="s">
        <v>67</v>
      </c>
      <c r="T5" t="s">
        <v>68</v>
      </c>
      <c r="U5" t="s">
        <v>69</v>
      </c>
      <c r="V5" t="s">
        <v>70</v>
      </c>
      <c r="W5" t="s">
        <v>2830</v>
      </c>
      <c r="X5">
        <v>39</v>
      </c>
      <c r="Z5">
        <v>36</v>
      </c>
      <c r="AA5" t="s">
        <v>43</v>
      </c>
      <c r="AB5" s="1">
        <v>43304</v>
      </c>
      <c r="AC5" t="s">
        <v>2830</v>
      </c>
      <c r="AD5" t="s">
        <v>2830</v>
      </c>
      <c r="AE5" t="s">
        <v>43</v>
      </c>
      <c r="AF5" t="s">
        <v>57</v>
      </c>
      <c r="AH5" s="20" t="s">
        <v>7687</v>
      </c>
      <c r="AI5" s="20" t="s">
        <v>7687</v>
      </c>
      <c r="AK5" t="s">
        <v>7685</v>
      </c>
      <c r="AM5" t="s">
        <v>7688</v>
      </c>
      <c r="AN5">
        <f>IEEE4563789[[#This Row],[End Page]]-IEEE4563789[[#This Row],[Start Page]]</f>
        <v>10</v>
      </c>
      <c r="AS5" s="20"/>
      <c r="AU5" s="22" t="s">
        <v>59</v>
      </c>
      <c r="AV5" s="22" t="s">
        <v>58</v>
      </c>
      <c r="AW5" s="22" t="s">
        <v>61</v>
      </c>
      <c r="AX5" s="22" t="s">
        <v>7761</v>
      </c>
      <c r="AY5" s="22">
        <v>2018</v>
      </c>
      <c r="AZ5" t="s">
        <v>7724</v>
      </c>
      <c r="BA5" t="s">
        <v>7725</v>
      </c>
      <c r="BB5" t="s">
        <v>7730</v>
      </c>
      <c r="BC5" t="s">
        <v>7728</v>
      </c>
      <c r="BD5" t="s">
        <v>7732</v>
      </c>
      <c r="BF5" t="s">
        <v>7731</v>
      </c>
      <c r="BH5" t="s">
        <v>7729</v>
      </c>
    </row>
    <row r="6" spans="1:64" x14ac:dyDescent="0.3">
      <c r="A6" s="3">
        <v>5</v>
      </c>
      <c r="B6" s="14"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c r="AH6" s="20" t="s">
        <v>7687</v>
      </c>
      <c r="AI6" s="20" t="s">
        <v>7687</v>
      </c>
      <c r="AK6" t="s">
        <v>7685</v>
      </c>
      <c r="AM6" t="s">
        <v>7688</v>
      </c>
      <c r="AN6">
        <f>IEEE4563789[[#This Row],[End Page]]-IEEE4563789[[#This Row],[Start Page]]</f>
        <v>5</v>
      </c>
      <c r="AS6" s="20"/>
      <c r="AU6" s="21" t="s">
        <v>83</v>
      </c>
      <c r="AV6" s="21" t="s">
        <v>82</v>
      </c>
      <c r="AW6" s="21" t="s">
        <v>85</v>
      </c>
      <c r="AX6" s="21" t="s">
        <v>7761</v>
      </c>
      <c r="AY6" s="21">
        <v>2021</v>
      </c>
      <c r="AZ6" s="31" t="s">
        <v>7724</v>
      </c>
      <c r="BA6" s="31" t="s">
        <v>7725</v>
      </c>
      <c r="BB6" t="s">
        <v>7847</v>
      </c>
      <c r="BC6" t="s">
        <v>7734</v>
      </c>
      <c r="BD6" t="s">
        <v>7736</v>
      </c>
      <c r="BF6" t="s">
        <v>7733</v>
      </c>
      <c r="BH6" t="s">
        <v>7735</v>
      </c>
    </row>
    <row r="7" spans="1:64" x14ac:dyDescent="0.3">
      <c r="A7" s="3">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c r="AH7" s="20" t="s">
        <v>7687</v>
      </c>
      <c r="AI7" s="20" t="s">
        <v>7687</v>
      </c>
      <c r="AK7" t="s">
        <v>7685</v>
      </c>
      <c r="AM7" t="s">
        <v>7688</v>
      </c>
      <c r="AN7">
        <f>IEEE4563789[[#This Row],[End Page]]-IEEE4563789[[#This Row],[Start Page]]</f>
        <v>9</v>
      </c>
      <c r="AS7" s="20"/>
      <c r="AU7" s="22" t="s">
        <v>107</v>
      </c>
      <c r="AV7" s="22" t="s">
        <v>106</v>
      </c>
      <c r="AW7" s="22" t="s">
        <v>109</v>
      </c>
      <c r="AX7" s="22" t="s">
        <v>7760</v>
      </c>
      <c r="AY7" s="22">
        <v>2020</v>
      </c>
      <c r="AZ7" t="s">
        <v>7724</v>
      </c>
      <c r="BA7" t="s">
        <v>7725</v>
      </c>
      <c r="BB7" t="s">
        <v>7730</v>
      </c>
      <c r="BC7" t="s">
        <v>7738</v>
      </c>
      <c r="BD7" t="s">
        <v>7740</v>
      </c>
      <c r="BE7" t="s">
        <v>7737</v>
      </c>
      <c r="BF7" t="s">
        <v>7741</v>
      </c>
      <c r="BH7" t="s">
        <v>7739</v>
      </c>
    </row>
    <row r="8" spans="1:64" x14ac:dyDescent="0.3">
      <c r="A8" s="4">
        <v>8</v>
      </c>
      <c r="B8" s="6"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c r="AH8" s="20" t="s">
        <v>7687</v>
      </c>
      <c r="AI8" s="20" t="s">
        <v>7687</v>
      </c>
      <c r="AK8" t="s">
        <v>7685</v>
      </c>
      <c r="AM8" t="s">
        <v>7688</v>
      </c>
      <c r="AN8">
        <f>IEEE4563789[[#This Row],[End Page]]-IEEE4563789[[#This Row],[Start Page]]</f>
        <v>5</v>
      </c>
      <c r="AS8" s="20"/>
      <c r="AU8" s="21" t="s">
        <v>120</v>
      </c>
      <c r="AV8" s="21" t="s">
        <v>119</v>
      </c>
      <c r="AW8" s="21" t="s">
        <v>122</v>
      </c>
      <c r="AX8" s="21" t="s">
        <v>7761</v>
      </c>
      <c r="AY8" s="21">
        <v>2020</v>
      </c>
      <c r="AZ8" s="31" t="s">
        <v>7724</v>
      </c>
      <c r="BA8" s="31" t="s">
        <v>7725</v>
      </c>
      <c r="BB8" t="s">
        <v>7742</v>
      </c>
      <c r="BC8" s="31" t="s">
        <v>7743</v>
      </c>
      <c r="BD8" s="31" t="s">
        <v>7745</v>
      </c>
      <c r="BH8" t="s">
        <v>7744</v>
      </c>
    </row>
    <row r="9" spans="1:64" x14ac:dyDescent="0.3">
      <c r="A9" s="4">
        <v>10</v>
      </c>
      <c r="B9" s="6" t="s">
        <v>43</v>
      </c>
      <c r="C9" t="s">
        <v>143</v>
      </c>
      <c r="D9" t="s">
        <v>144</v>
      </c>
      <c r="E9" t="s">
        <v>145</v>
      </c>
      <c r="F9" t="s">
        <v>146</v>
      </c>
      <c r="G9" s="1">
        <v>44305</v>
      </c>
      <c r="H9">
        <v>2021</v>
      </c>
      <c r="I9" t="s">
        <v>2839</v>
      </c>
      <c r="K9">
        <v>58088</v>
      </c>
      <c r="L9" t="s">
        <v>2840</v>
      </c>
      <c r="M9" t="s">
        <v>147</v>
      </c>
      <c r="N9" t="s">
        <v>148</v>
      </c>
      <c r="O9" t="s">
        <v>2830</v>
      </c>
      <c r="P9" t="s">
        <v>149</v>
      </c>
      <c r="Q9" t="s">
        <v>150</v>
      </c>
      <c r="R9" t="s">
        <v>151</v>
      </c>
      <c r="S9" t="s">
        <v>152</v>
      </c>
      <c r="T9" t="s">
        <v>153</v>
      </c>
      <c r="U9" t="s">
        <v>154</v>
      </c>
      <c r="V9" t="s">
        <v>155</v>
      </c>
      <c r="W9" t="s">
        <v>2830</v>
      </c>
      <c r="X9">
        <v>6</v>
      </c>
      <c r="Z9">
        <v>42</v>
      </c>
      <c r="AA9" t="s">
        <v>156</v>
      </c>
      <c r="AB9" s="1">
        <v>44294</v>
      </c>
      <c r="AC9" t="s">
        <v>2830</v>
      </c>
      <c r="AD9" t="s">
        <v>2830</v>
      </c>
      <c r="AE9" t="s">
        <v>43</v>
      </c>
      <c r="AF9" t="s">
        <v>44</v>
      </c>
      <c r="AH9" s="20" t="s">
        <v>7687</v>
      </c>
      <c r="AI9" s="20" t="s">
        <v>7687</v>
      </c>
      <c r="AK9" t="s">
        <v>7685</v>
      </c>
      <c r="AM9" t="s">
        <v>7688</v>
      </c>
      <c r="AN9">
        <f>IEEE4563789[[#This Row],[End Page]]-IEEE4563789[[#This Row],[Start Page]]</f>
        <v>13</v>
      </c>
      <c r="AS9" s="20"/>
      <c r="AU9" s="21" t="s">
        <v>144</v>
      </c>
      <c r="AV9" s="21" t="s">
        <v>143</v>
      </c>
      <c r="AW9" s="21" t="s">
        <v>146</v>
      </c>
      <c r="AX9" s="22" t="s">
        <v>7760</v>
      </c>
      <c r="AY9" s="21">
        <v>2021</v>
      </c>
      <c r="AZ9" t="s">
        <v>7724</v>
      </c>
      <c r="BA9" t="s">
        <v>7725</v>
      </c>
      <c r="BB9" t="s">
        <v>7747</v>
      </c>
      <c r="BC9" t="s">
        <v>7748</v>
      </c>
      <c r="BD9" t="s">
        <v>7749</v>
      </c>
      <c r="BF9" t="s">
        <v>7746</v>
      </c>
    </row>
    <row r="10" spans="1:64" x14ac:dyDescent="0.3">
      <c r="A10" s="4">
        <v>12</v>
      </c>
      <c r="B10" s="5" t="s">
        <v>43</v>
      </c>
      <c r="C10" t="s">
        <v>169</v>
      </c>
      <c r="D10" t="s">
        <v>170</v>
      </c>
      <c r="E10" t="s">
        <v>171</v>
      </c>
      <c r="F10" t="s">
        <v>172</v>
      </c>
      <c r="G10" s="1">
        <v>44236</v>
      </c>
      <c r="H10">
        <v>2020</v>
      </c>
      <c r="I10" t="s">
        <v>2830</v>
      </c>
      <c r="K10">
        <v>1920</v>
      </c>
      <c r="L10" t="s">
        <v>2843</v>
      </c>
      <c r="M10" t="s">
        <v>173</v>
      </c>
      <c r="N10" t="s">
        <v>174</v>
      </c>
      <c r="O10" t="s">
        <v>175</v>
      </c>
      <c r="P10" t="s">
        <v>176</v>
      </c>
      <c r="Q10" t="s">
        <v>2830</v>
      </c>
      <c r="R10" t="s">
        <v>177</v>
      </c>
      <c r="S10" t="s">
        <v>178</v>
      </c>
      <c r="T10" t="s">
        <v>179</v>
      </c>
      <c r="U10" t="s">
        <v>180</v>
      </c>
      <c r="V10" t="s">
        <v>181</v>
      </c>
      <c r="W10" t="s">
        <v>2830</v>
      </c>
      <c r="X10">
        <v>7</v>
      </c>
      <c r="Z10">
        <v>34</v>
      </c>
      <c r="AA10" t="s">
        <v>43</v>
      </c>
      <c r="AB10" s="1">
        <v>44236</v>
      </c>
      <c r="AC10" t="s">
        <v>2830</v>
      </c>
      <c r="AD10" t="s">
        <v>2830</v>
      </c>
      <c r="AE10" t="s">
        <v>43</v>
      </c>
      <c r="AF10" t="s">
        <v>57</v>
      </c>
      <c r="AH10" s="20" t="s">
        <v>7687</v>
      </c>
      <c r="AI10" s="20" t="s">
        <v>7687</v>
      </c>
      <c r="AK10" t="s">
        <v>7685</v>
      </c>
      <c r="AM10" t="s">
        <v>7688</v>
      </c>
      <c r="AN10">
        <f>IEEE4563789[[#This Row],[End Page]]-IEEE4563789[[#This Row],[Start Page]]</f>
        <v>5</v>
      </c>
      <c r="AS10" s="20"/>
      <c r="AU10" s="22" t="s">
        <v>170</v>
      </c>
      <c r="AV10" s="22" t="s">
        <v>169</v>
      </c>
      <c r="AW10" s="22" t="s">
        <v>172</v>
      </c>
      <c r="AX10" s="21" t="s">
        <v>7761</v>
      </c>
      <c r="AY10" s="22">
        <v>2020</v>
      </c>
      <c r="AZ10" s="31" t="s">
        <v>7724</v>
      </c>
      <c r="BA10" s="31" t="s">
        <v>7725</v>
      </c>
      <c r="BB10" t="s">
        <v>7750</v>
      </c>
      <c r="BC10" t="s">
        <v>7753</v>
      </c>
      <c r="BD10" t="s">
        <v>7754</v>
      </c>
      <c r="BF10" t="s">
        <v>7751</v>
      </c>
      <c r="BH10" t="s">
        <v>7752</v>
      </c>
    </row>
    <row r="11" spans="1:64" x14ac:dyDescent="0.3">
      <c r="A11" s="4">
        <v>18</v>
      </c>
      <c r="B11" s="6" t="s">
        <v>43</v>
      </c>
      <c r="C11" t="s">
        <v>241</v>
      </c>
      <c r="D11" t="s">
        <v>242</v>
      </c>
      <c r="E11" t="s">
        <v>243</v>
      </c>
      <c r="F11" t="s">
        <v>244</v>
      </c>
      <c r="G11" s="1">
        <v>44882</v>
      </c>
      <c r="H11">
        <v>2022</v>
      </c>
      <c r="I11" t="s">
        <v>2830</v>
      </c>
      <c r="K11">
        <v>1</v>
      </c>
      <c r="L11" t="s">
        <v>2833</v>
      </c>
      <c r="M11" t="s">
        <v>245</v>
      </c>
      <c r="N11" t="s">
        <v>2830</v>
      </c>
      <c r="O11" t="s">
        <v>246</v>
      </c>
      <c r="P11" t="s">
        <v>247</v>
      </c>
      <c r="Q11" t="s">
        <v>2830</v>
      </c>
      <c r="R11" t="s">
        <v>248</v>
      </c>
      <c r="S11" t="s">
        <v>249</v>
      </c>
      <c r="T11" t="s">
        <v>250</v>
      </c>
      <c r="U11" t="s">
        <v>251</v>
      </c>
      <c r="V11" t="s">
        <v>252</v>
      </c>
      <c r="W11" t="s">
        <v>2830</v>
      </c>
      <c r="Z11">
        <v>17</v>
      </c>
      <c r="AA11" t="s">
        <v>43</v>
      </c>
      <c r="AB11" s="1">
        <v>44882</v>
      </c>
      <c r="AC11" t="s">
        <v>2830</v>
      </c>
      <c r="AD11" t="s">
        <v>2830</v>
      </c>
      <c r="AE11" t="s">
        <v>43</v>
      </c>
      <c r="AF11" t="s">
        <v>57</v>
      </c>
      <c r="AH11" s="20" t="s">
        <v>7687</v>
      </c>
      <c r="AI11" s="20" t="s">
        <v>7687</v>
      </c>
      <c r="AK11" t="s">
        <v>7685</v>
      </c>
      <c r="AM11" t="s">
        <v>7688</v>
      </c>
      <c r="AN11">
        <f>IEEE4563789[[#This Row],[End Page]]-IEEE4563789[[#This Row],[Start Page]]</f>
        <v>5</v>
      </c>
      <c r="AS11" s="20"/>
      <c r="AU11" s="21" t="s">
        <v>242</v>
      </c>
      <c r="AV11" s="21" t="s">
        <v>241</v>
      </c>
      <c r="AW11" s="21" t="s">
        <v>244</v>
      </c>
      <c r="AX11" s="22" t="s">
        <v>7761</v>
      </c>
      <c r="AY11" s="21">
        <v>2022</v>
      </c>
      <c r="AZ11" t="s">
        <v>7724</v>
      </c>
      <c r="BA11" t="s">
        <v>7725</v>
      </c>
      <c r="BB11" t="s">
        <v>7757</v>
      </c>
      <c r="BC11" t="s">
        <v>7756</v>
      </c>
      <c r="BD11" t="s">
        <v>7759</v>
      </c>
      <c r="BF11" t="s">
        <v>7755</v>
      </c>
      <c r="BH11" t="s">
        <v>7758</v>
      </c>
    </row>
    <row r="12" spans="1:64" x14ac:dyDescent="0.3">
      <c r="A12" s="3">
        <v>19</v>
      </c>
      <c r="B12" s="3" t="s">
        <v>43</v>
      </c>
      <c r="C12" t="s">
        <v>253</v>
      </c>
      <c r="D12" t="s">
        <v>254</v>
      </c>
      <c r="E12" t="s">
        <v>255</v>
      </c>
      <c r="F12" t="s">
        <v>256</v>
      </c>
      <c r="G12" s="1">
        <v>44732</v>
      </c>
      <c r="H12">
        <v>2022</v>
      </c>
      <c r="I12" t="s">
        <v>2830</v>
      </c>
      <c r="K12">
        <v>623</v>
      </c>
      <c r="L12" t="s">
        <v>2850</v>
      </c>
      <c r="M12" t="s">
        <v>257</v>
      </c>
      <c r="N12" t="s">
        <v>258</v>
      </c>
      <c r="O12" t="s">
        <v>259</v>
      </c>
      <c r="P12" t="s">
        <v>260</v>
      </c>
      <c r="Q12" t="s">
        <v>2830</v>
      </c>
      <c r="R12" t="s">
        <v>261</v>
      </c>
      <c r="S12" t="s">
        <v>262</v>
      </c>
      <c r="T12" t="s">
        <v>263</v>
      </c>
      <c r="U12" t="s">
        <v>264</v>
      </c>
      <c r="V12" t="s">
        <v>265</v>
      </c>
      <c r="W12" t="s">
        <v>2830</v>
      </c>
      <c r="X12">
        <v>1</v>
      </c>
      <c r="Z12">
        <v>44</v>
      </c>
      <c r="AA12" t="s">
        <v>2830</v>
      </c>
      <c r="AB12" s="1">
        <v>44732</v>
      </c>
      <c r="AC12" t="s">
        <v>2830</v>
      </c>
      <c r="AD12" t="s">
        <v>2830</v>
      </c>
      <c r="AE12" t="s">
        <v>43</v>
      </c>
      <c r="AF12" t="s">
        <v>57</v>
      </c>
      <c r="AH12" s="20" t="s">
        <v>7687</v>
      </c>
      <c r="AI12" s="20" t="s">
        <v>7687</v>
      </c>
      <c r="AK12" t="s">
        <v>7685</v>
      </c>
      <c r="AM12" t="s">
        <v>7688</v>
      </c>
      <c r="AN12">
        <f>IEEE4563789[[#This Row],[End Page]]-IEEE4563789[[#This Row],[Start Page]]</f>
        <v>11</v>
      </c>
      <c r="AS12" s="20"/>
      <c r="AU12" s="21" t="s">
        <v>254</v>
      </c>
      <c r="AV12" s="21" t="s">
        <v>253</v>
      </c>
      <c r="AW12" s="21" t="s">
        <v>256</v>
      </c>
      <c r="AX12" s="21" t="s">
        <v>7761</v>
      </c>
      <c r="AY12" s="21">
        <v>2022</v>
      </c>
      <c r="AZ12" s="31" t="s">
        <v>7724</v>
      </c>
      <c r="BA12" s="31" t="s">
        <v>7725</v>
      </c>
      <c r="BB12" t="s">
        <v>7750</v>
      </c>
      <c r="BC12" t="s">
        <v>7762</v>
      </c>
      <c r="BD12" t="s">
        <v>7764</v>
      </c>
      <c r="BH12" t="s">
        <v>7763</v>
      </c>
    </row>
    <row r="13" spans="1:64" x14ac:dyDescent="0.3">
      <c r="A13" s="4">
        <v>20</v>
      </c>
      <c r="B13" s="6" t="s">
        <v>43</v>
      </c>
      <c r="C13" t="s">
        <v>266</v>
      </c>
      <c r="D13" t="s">
        <v>267</v>
      </c>
      <c r="E13" t="s">
        <v>268</v>
      </c>
      <c r="F13" t="s">
        <v>269</v>
      </c>
      <c r="G13" s="1">
        <v>43874</v>
      </c>
      <c r="H13">
        <v>2019</v>
      </c>
      <c r="I13" t="s">
        <v>2830</v>
      </c>
      <c r="K13">
        <v>150</v>
      </c>
      <c r="L13">
        <v>155</v>
      </c>
      <c r="M13" t="s">
        <v>270</v>
      </c>
      <c r="N13" t="s">
        <v>271</v>
      </c>
      <c r="O13" t="s">
        <v>272</v>
      </c>
      <c r="P13" t="s">
        <v>273</v>
      </c>
      <c r="Q13" t="s">
        <v>2830</v>
      </c>
      <c r="R13" t="s">
        <v>274</v>
      </c>
      <c r="S13" t="s">
        <v>275</v>
      </c>
      <c r="T13" t="s">
        <v>2830</v>
      </c>
      <c r="U13" t="s">
        <v>276</v>
      </c>
      <c r="V13" t="s">
        <v>277</v>
      </c>
      <c r="W13" t="s">
        <v>2830</v>
      </c>
      <c r="X13">
        <v>3</v>
      </c>
      <c r="Z13">
        <v>24</v>
      </c>
      <c r="AA13" t="s">
        <v>43</v>
      </c>
      <c r="AB13" s="1">
        <v>43874</v>
      </c>
      <c r="AC13" t="s">
        <v>2830</v>
      </c>
      <c r="AD13" t="s">
        <v>2830</v>
      </c>
      <c r="AE13" t="s">
        <v>43</v>
      </c>
      <c r="AF13" t="s">
        <v>57</v>
      </c>
      <c r="AH13" s="20" t="s">
        <v>7687</v>
      </c>
      <c r="AI13" s="20" t="s">
        <v>7687</v>
      </c>
      <c r="AK13" t="s">
        <v>7685</v>
      </c>
      <c r="AM13" t="s">
        <v>7688</v>
      </c>
      <c r="AN13">
        <f>IEEE4563789[[#This Row],[End Page]]-IEEE4563789[[#This Row],[Start Page]]</f>
        <v>5</v>
      </c>
      <c r="AS13" s="20"/>
      <c r="AU13" s="22" t="s">
        <v>267</v>
      </c>
      <c r="AV13" s="22" t="s">
        <v>266</v>
      </c>
      <c r="AW13" s="22" t="s">
        <v>269</v>
      </c>
      <c r="AX13" s="22" t="s">
        <v>7761</v>
      </c>
      <c r="AY13" s="22">
        <v>2019</v>
      </c>
      <c r="AZ13" t="s">
        <v>7724</v>
      </c>
      <c r="BA13" t="s">
        <v>7725</v>
      </c>
      <c r="BB13" t="s">
        <v>7766</v>
      </c>
      <c r="BC13" t="s">
        <v>7765</v>
      </c>
      <c r="BD13" t="s">
        <v>7767</v>
      </c>
    </row>
    <row r="14" spans="1:64" x14ac:dyDescent="0.3">
      <c r="A14" s="3">
        <v>21</v>
      </c>
      <c r="B14" s="3" t="s">
        <v>43</v>
      </c>
      <c r="C14" t="s">
        <v>278</v>
      </c>
      <c r="D14" t="s">
        <v>279</v>
      </c>
      <c r="E14" t="s">
        <v>280</v>
      </c>
      <c r="F14" t="s">
        <v>281</v>
      </c>
      <c r="G14" s="1">
        <v>43991</v>
      </c>
      <c r="H14">
        <v>2020</v>
      </c>
      <c r="I14" t="s">
        <v>2833</v>
      </c>
      <c r="J14">
        <v>2</v>
      </c>
      <c r="K14">
        <v>548</v>
      </c>
      <c r="L14" t="s">
        <v>2852</v>
      </c>
      <c r="M14" t="s">
        <v>282</v>
      </c>
      <c r="N14" t="s">
        <v>283</v>
      </c>
      <c r="O14" t="s">
        <v>2830</v>
      </c>
      <c r="P14" t="s">
        <v>284</v>
      </c>
      <c r="Q14" t="s">
        <v>2830</v>
      </c>
      <c r="R14" t="s">
        <v>285</v>
      </c>
      <c r="S14" t="s">
        <v>286</v>
      </c>
      <c r="T14" t="s">
        <v>287</v>
      </c>
      <c r="U14" t="s">
        <v>288</v>
      </c>
      <c r="V14" t="s">
        <v>289</v>
      </c>
      <c r="W14" t="s">
        <v>2830</v>
      </c>
      <c r="X14">
        <v>42</v>
      </c>
      <c r="Z14">
        <v>50</v>
      </c>
      <c r="AA14" t="s">
        <v>43</v>
      </c>
      <c r="AB14" s="1">
        <v>43843</v>
      </c>
      <c r="AC14" t="s">
        <v>2830</v>
      </c>
      <c r="AD14" t="s">
        <v>2830</v>
      </c>
      <c r="AE14" t="s">
        <v>43</v>
      </c>
      <c r="AF14" t="s">
        <v>44</v>
      </c>
      <c r="AH14" s="20" t="s">
        <v>7687</v>
      </c>
      <c r="AI14" s="20" t="s">
        <v>7687</v>
      </c>
      <c r="AK14" t="s">
        <v>7685</v>
      </c>
      <c r="AM14" t="s">
        <v>7688</v>
      </c>
      <c r="AN14">
        <f>IEEE4563789[[#This Row],[End Page]]-IEEE4563789[[#This Row],[Start Page]]</f>
        <v>13</v>
      </c>
      <c r="AS14" s="20"/>
      <c r="AU14" s="21" t="s">
        <v>279</v>
      </c>
      <c r="AV14" s="21" t="s">
        <v>278</v>
      </c>
      <c r="AW14" s="21" t="s">
        <v>281</v>
      </c>
      <c r="AX14" s="21" t="s">
        <v>7760</v>
      </c>
      <c r="AY14" s="21">
        <v>2020</v>
      </c>
      <c r="AZ14" s="31" t="s">
        <v>7724</v>
      </c>
      <c r="BA14" s="31" t="s">
        <v>7725</v>
      </c>
      <c r="BB14" t="s">
        <v>7770</v>
      </c>
      <c r="BC14" t="s">
        <v>7769</v>
      </c>
      <c r="BD14" s="31" t="s">
        <v>7771</v>
      </c>
    </row>
    <row r="15" spans="1:64" x14ac:dyDescent="0.3">
      <c r="A15" s="3">
        <v>23</v>
      </c>
      <c r="B15" s="3" t="s">
        <v>43</v>
      </c>
      <c r="C15" t="s">
        <v>301</v>
      </c>
      <c r="D15" t="s">
        <v>302</v>
      </c>
      <c r="E15" t="s">
        <v>303</v>
      </c>
      <c r="F15" t="s">
        <v>304</v>
      </c>
      <c r="G15" s="1">
        <v>44721</v>
      </c>
      <c r="H15">
        <v>2022</v>
      </c>
      <c r="I15" t="s">
        <v>2854</v>
      </c>
      <c r="J15">
        <v>2</v>
      </c>
      <c r="K15">
        <v>1705</v>
      </c>
      <c r="L15" t="s">
        <v>2855</v>
      </c>
      <c r="M15" t="s">
        <v>305</v>
      </c>
      <c r="N15" t="s">
        <v>306</v>
      </c>
      <c r="O15" t="s">
        <v>2830</v>
      </c>
      <c r="P15" t="s">
        <v>307</v>
      </c>
      <c r="Q15" t="s">
        <v>308</v>
      </c>
      <c r="R15" t="s">
        <v>309</v>
      </c>
      <c r="S15" t="s">
        <v>310</v>
      </c>
      <c r="T15" t="s">
        <v>311</v>
      </c>
      <c r="U15" t="s">
        <v>312</v>
      </c>
      <c r="V15" t="s">
        <v>313</v>
      </c>
      <c r="W15" t="s">
        <v>2830</v>
      </c>
      <c r="X15">
        <v>4</v>
      </c>
      <c r="Z15">
        <v>38</v>
      </c>
      <c r="AA15" t="s">
        <v>43</v>
      </c>
      <c r="AB15" s="1">
        <v>44610</v>
      </c>
      <c r="AC15" t="s">
        <v>2830</v>
      </c>
      <c r="AD15" t="s">
        <v>2830</v>
      </c>
      <c r="AE15" t="s">
        <v>43</v>
      </c>
      <c r="AF15" t="s">
        <v>44</v>
      </c>
      <c r="AH15" s="20" t="s">
        <v>7687</v>
      </c>
      <c r="AI15" s="20" t="s">
        <v>7687</v>
      </c>
      <c r="AK15" t="s">
        <v>7685</v>
      </c>
      <c r="AM15" t="s">
        <v>7688</v>
      </c>
      <c r="AN15">
        <f>IEEE4563789[[#This Row],[End Page]]-IEEE4563789[[#This Row],[Start Page]]</f>
        <v>11</v>
      </c>
      <c r="AS15" s="20"/>
      <c r="AU15" s="21" t="s">
        <v>302</v>
      </c>
      <c r="AV15" s="21" t="s">
        <v>301</v>
      </c>
      <c r="AW15" s="21" t="s">
        <v>304</v>
      </c>
      <c r="AX15" s="21" t="s">
        <v>7760</v>
      </c>
      <c r="AY15" s="21">
        <v>2022</v>
      </c>
      <c r="AZ15" t="s">
        <v>7724</v>
      </c>
      <c r="BA15" t="s">
        <v>7725</v>
      </c>
      <c r="BB15" t="s">
        <v>7770</v>
      </c>
      <c r="BC15" t="s">
        <v>7774</v>
      </c>
      <c r="BD15" t="s">
        <v>7775</v>
      </c>
      <c r="BF15" t="s">
        <v>7773</v>
      </c>
      <c r="BH15" t="s">
        <v>7772</v>
      </c>
    </row>
    <row r="16" spans="1:64" x14ac:dyDescent="0.3">
      <c r="A16" s="3">
        <v>25</v>
      </c>
      <c r="B16" s="14" t="s">
        <v>43</v>
      </c>
      <c r="C16" t="s">
        <v>327</v>
      </c>
      <c r="D16" t="s">
        <v>328</v>
      </c>
      <c r="E16" t="s">
        <v>329</v>
      </c>
      <c r="F16" t="s">
        <v>330</v>
      </c>
      <c r="G16" s="1">
        <v>43482</v>
      </c>
      <c r="H16">
        <v>2018</v>
      </c>
      <c r="I16" t="s">
        <v>2830</v>
      </c>
      <c r="K16">
        <v>3057</v>
      </c>
      <c r="L16" t="s">
        <v>2858</v>
      </c>
      <c r="M16" t="s">
        <v>331</v>
      </c>
      <c r="N16" t="s">
        <v>332</v>
      </c>
      <c r="O16" t="s">
        <v>333</v>
      </c>
      <c r="P16" t="s">
        <v>334</v>
      </c>
      <c r="Q16" t="s">
        <v>2830</v>
      </c>
      <c r="R16" t="s">
        <v>335</v>
      </c>
      <c r="S16" t="s">
        <v>336</v>
      </c>
      <c r="T16" t="s">
        <v>337</v>
      </c>
      <c r="U16" t="s">
        <v>338</v>
      </c>
      <c r="V16" t="s">
        <v>339</v>
      </c>
      <c r="W16" t="s">
        <v>2830</v>
      </c>
      <c r="X16">
        <v>8</v>
      </c>
      <c r="Z16">
        <v>18</v>
      </c>
      <c r="AA16" t="s">
        <v>43</v>
      </c>
      <c r="AB16" s="1">
        <v>43482</v>
      </c>
      <c r="AC16" t="s">
        <v>2830</v>
      </c>
      <c r="AD16" t="s">
        <v>2830</v>
      </c>
      <c r="AE16" t="s">
        <v>43</v>
      </c>
      <c r="AF16" t="s">
        <v>57</v>
      </c>
      <c r="AH16" s="20" t="s">
        <v>7687</v>
      </c>
      <c r="AI16" s="20" t="s">
        <v>7687</v>
      </c>
      <c r="AK16" t="s">
        <v>7685</v>
      </c>
      <c r="AM16" t="s">
        <v>7688</v>
      </c>
      <c r="AN16">
        <f>IEEE4563789[[#This Row],[End Page]]-IEEE4563789[[#This Row],[Start Page]]</f>
        <v>5</v>
      </c>
      <c r="AS16" s="20"/>
      <c r="AU16" s="22" t="s">
        <v>328</v>
      </c>
      <c r="AV16" s="22" t="s">
        <v>327</v>
      </c>
      <c r="AW16" s="22" t="s">
        <v>330</v>
      </c>
      <c r="AX16" s="22" t="s">
        <v>7761</v>
      </c>
      <c r="AY16" s="22">
        <v>2018</v>
      </c>
      <c r="AZ16" t="s">
        <v>7724</v>
      </c>
      <c r="BA16" t="s">
        <v>7725</v>
      </c>
      <c r="BB16" t="s">
        <v>7777</v>
      </c>
      <c r="BC16" t="s">
        <v>7776</v>
      </c>
      <c r="BD16" t="s">
        <v>7778</v>
      </c>
    </row>
    <row r="17" spans="1:60" x14ac:dyDescent="0.3">
      <c r="A17" s="4">
        <v>28</v>
      </c>
      <c r="B17" s="6" t="s">
        <v>43</v>
      </c>
      <c r="C17" t="s">
        <v>365</v>
      </c>
      <c r="D17" t="s">
        <v>366</v>
      </c>
      <c r="E17" t="s">
        <v>367</v>
      </c>
      <c r="F17" t="s">
        <v>368</v>
      </c>
      <c r="G17" s="1">
        <v>44179</v>
      </c>
      <c r="H17">
        <v>2020</v>
      </c>
      <c r="I17" t="s">
        <v>2830</v>
      </c>
      <c r="K17">
        <v>2822</v>
      </c>
      <c r="L17" t="s">
        <v>2862</v>
      </c>
      <c r="M17" t="s">
        <v>369</v>
      </c>
      <c r="N17" t="s">
        <v>332</v>
      </c>
      <c r="O17" t="s">
        <v>370</v>
      </c>
      <c r="P17" t="s">
        <v>371</v>
      </c>
      <c r="Q17" t="s">
        <v>2830</v>
      </c>
      <c r="R17" t="s">
        <v>372</v>
      </c>
      <c r="S17" t="s">
        <v>373</v>
      </c>
      <c r="T17" t="s">
        <v>374</v>
      </c>
      <c r="U17" t="s">
        <v>375</v>
      </c>
      <c r="V17" t="s">
        <v>376</v>
      </c>
      <c r="W17" t="s">
        <v>2830</v>
      </c>
      <c r="X17">
        <v>1</v>
      </c>
      <c r="Z17">
        <v>33</v>
      </c>
      <c r="AA17" t="s">
        <v>43</v>
      </c>
      <c r="AB17" s="1">
        <v>44179</v>
      </c>
      <c r="AC17" t="s">
        <v>2830</v>
      </c>
      <c r="AD17" t="s">
        <v>2830</v>
      </c>
      <c r="AE17" t="s">
        <v>43</v>
      </c>
      <c r="AF17" t="s">
        <v>57</v>
      </c>
      <c r="AH17" s="20" t="s">
        <v>7687</v>
      </c>
      <c r="AI17" s="20" t="s">
        <v>7687</v>
      </c>
      <c r="AK17" t="s">
        <v>7685</v>
      </c>
      <c r="AM17" t="s">
        <v>7688</v>
      </c>
      <c r="AN17">
        <f>IEEE4563789[[#This Row],[End Page]]-IEEE4563789[[#This Row],[Start Page]]</f>
        <v>7</v>
      </c>
      <c r="AS17" s="20"/>
      <c r="AU17" s="22" t="s">
        <v>366</v>
      </c>
      <c r="AV17" s="22" t="s">
        <v>365</v>
      </c>
      <c r="AW17" s="22" t="s">
        <v>368</v>
      </c>
      <c r="AX17" s="22" t="s">
        <v>7761</v>
      </c>
      <c r="AY17" s="22">
        <v>2020</v>
      </c>
      <c r="AZ17" t="s">
        <v>7724</v>
      </c>
      <c r="BA17" t="s">
        <v>7725</v>
      </c>
      <c r="BB17" t="s">
        <v>7750</v>
      </c>
      <c r="BC17" t="s">
        <v>7782</v>
      </c>
      <c r="BF17" t="s">
        <v>7783</v>
      </c>
      <c r="BH17" t="s">
        <v>7781</v>
      </c>
    </row>
    <row r="18" spans="1:60" x14ac:dyDescent="0.3">
      <c r="A18" s="3">
        <v>29</v>
      </c>
      <c r="B18" s="3" t="s">
        <v>43</v>
      </c>
      <c r="C18" t="s">
        <v>377</v>
      </c>
      <c r="D18" t="s">
        <v>378</v>
      </c>
      <c r="E18" t="s">
        <v>379</v>
      </c>
      <c r="F18" t="s">
        <v>380</v>
      </c>
      <c r="G18" s="1">
        <v>44446</v>
      </c>
      <c r="H18">
        <v>2021</v>
      </c>
      <c r="I18" t="s">
        <v>2830</v>
      </c>
      <c r="K18">
        <v>19</v>
      </c>
      <c r="L18" t="s">
        <v>2863</v>
      </c>
      <c r="M18" t="s">
        <v>381</v>
      </c>
      <c r="N18" t="s">
        <v>2830</v>
      </c>
      <c r="O18" t="s">
        <v>382</v>
      </c>
      <c r="P18" t="s">
        <v>383</v>
      </c>
      <c r="Q18" t="s">
        <v>2830</v>
      </c>
      <c r="R18" t="s">
        <v>384</v>
      </c>
      <c r="S18" t="s">
        <v>385</v>
      </c>
      <c r="T18" t="s">
        <v>386</v>
      </c>
      <c r="U18" t="s">
        <v>387</v>
      </c>
      <c r="V18" t="s">
        <v>388</v>
      </c>
      <c r="W18" t="s">
        <v>2830</v>
      </c>
      <c r="Z18">
        <v>16</v>
      </c>
      <c r="AA18" t="s">
        <v>43</v>
      </c>
      <c r="AB18" s="1">
        <v>44446</v>
      </c>
      <c r="AC18" t="s">
        <v>2830</v>
      </c>
      <c r="AD18" t="s">
        <v>2830</v>
      </c>
      <c r="AE18" t="s">
        <v>43</v>
      </c>
      <c r="AF18" t="s">
        <v>57</v>
      </c>
      <c r="AH18" s="20" t="s">
        <v>7687</v>
      </c>
      <c r="AI18" s="20" t="s">
        <v>7687</v>
      </c>
      <c r="AK18" t="s">
        <v>7685</v>
      </c>
      <c r="AM18" t="s">
        <v>7688</v>
      </c>
      <c r="AN18">
        <f>IEEE4563789[[#This Row],[End Page]]-IEEE4563789[[#This Row],[Start Page]]</f>
        <v>5</v>
      </c>
      <c r="AS18" s="20"/>
      <c r="AU18" s="21" t="s">
        <v>378</v>
      </c>
      <c r="AV18" s="21" t="s">
        <v>377</v>
      </c>
      <c r="AW18" s="21" t="s">
        <v>380</v>
      </c>
      <c r="AX18" s="21" t="s">
        <v>7761</v>
      </c>
      <c r="AY18" s="21">
        <v>2021</v>
      </c>
      <c r="AZ18" s="31" t="s">
        <v>7779</v>
      </c>
      <c r="BA18" s="31" t="s">
        <v>7780</v>
      </c>
      <c r="BC18" t="s">
        <v>7785</v>
      </c>
      <c r="BD18" t="s">
        <v>7786</v>
      </c>
      <c r="BF18" t="s">
        <v>7787</v>
      </c>
      <c r="BH18" t="s">
        <v>7784</v>
      </c>
    </row>
    <row r="19" spans="1:60" x14ac:dyDescent="0.3">
      <c r="A19" s="4">
        <v>30</v>
      </c>
      <c r="B19" s="6" t="s">
        <v>43</v>
      </c>
      <c r="C19" t="s">
        <v>389</v>
      </c>
      <c r="D19" t="s">
        <v>390</v>
      </c>
      <c r="E19" t="s">
        <v>391</v>
      </c>
      <c r="F19" t="s">
        <v>392</v>
      </c>
      <c r="G19" s="1">
        <v>44797</v>
      </c>
      <c r="H19">
        <v>2022</v>
      </c>
      <c r="I19" t="s">
        <v>2830</v>
      </c>
      <c r="K19">
        <v>321</v>
      </c>
      <c r="L19" t="s">
        <v>2864</v>
      </c>
      <c r="M19" t="s">
        <v>393</v>
      </c>
      <c r="N19" t="s">
        <v>394</v>
      </c>
      <c r="O19" t="s">
        <v>395</v>
      </c>
      <c r="P19" t="s">
        <v>396</v>
      </c>
      <c r="Q19" t="s">
        <v>2830</v>
      </c>
      <c r="R19" t="s">
        <v>397</v>
      </c>
      <c r="S19" t="s">
        <v>398</v>
      </c>
      <c r="T19" t="s">
        <v>399</v>
      </c>
      <c r="U19" t="s">
        <v>400</v>
      </c>
      <c r="V19" t="s">
        <v>401</v>
      </c>
      <c r="W19" t="s">
        <v>2830</v>
      </c>
      <c r="Z19">
        <v>18</v>
      </c>
      <c r="AA19" t="s">
        <v>43</v>
      </c>
      <c r="AB19" s="1">
        <v>44797</v>
      </c>
      <c r="AC19" t="s">
        <v>2830</v>
      </c>
      <c r="AD19" t="s">
        <v>2830</v>
      </c>
      <c r="AE19" t="s">
        <v>43</v>
      </c>
      <c r="AF19" t="s">
        <v>57</v>
      </c>
      <c r="AH19" s="20" t="s">
        <v>7687</v>
      </c>
      <c r="AI19" s="20" t="s">
        <v>7687</v>
      </c>
      <c r="AK19" t="s">
        <v>7685</v>
      </c>
      <c r="AM19" t="s">
        <v>7688</v>
      </c>
      <c r="AN19">
        <f>IEEE4563789[[#This Row],[End Page]]-IEEE4563789[[#This Row],[Start Page]]</f>
        <v>5</v>
      </c>
      <c r="AS19" s="20"/>
      <c r="AU19" s="22" t="s">
        <v>390</v>
      </c>
      <c r="AV19" s="22" t="s">
        <v>389</v>
      </c>
      <c r="AW19" s="22" t="s">
        <v>392</v>
      </c>
      <c r="AX19" s="22" t="s">
        <v>7761</v>
      </c>
      <c r="AY19" s="22">
        <v>2022</v>
      </c>
      <c r="AZ19" t="s">
        <v>7724</v>
      </c>
      <c r="BA19" t="s">
        <v>7725</v>
      </c>
      <c r="BB19" t="s">
        <v>7789</v>
      </c>
      <c r="BC19" t="s">
        <v>7788</v>
      </c>
      <c r="BH19" t="s">
        <v>7790</v>
      </c>
    </row>
    <row r="20" spans="1:60" x14ac:dyDescent="0.3">
      <c r="A20" s="3">
        <v>31</v>
      </c>
      <c r="B20" s="3" t="s">
        <v>43</v>
      </c>
      <c r="C20" t="s">
        <v>402</v>
      </c>
      <c r="D20" t="s">
        <v>403</v>
      </c>
      <c r="E20" t="s">
        <v>404</v>
      </c>
      <c r="F20" t="s">
        <v>405</v>
      </c>
      <c r="G20" s="1">
        <v>42383</v>
      </c>
      <c r="H20">
        <v>2015</v>
      </c>
      <c r="I20" t="s">
        <v>2830</v>
      </c>
      <c r="K20">
        <v>24</v>
      </c>
      <c r="L20" t="s">
        <v>2865</v>
      </c>
      <c r="M20" t="s">
        <v>406</v>
      </c>
      <c r="N20" t="s">
        <v>2830</v>
      </c>
      <c r="O20" t="s">
        <v>407</v>
      </c>
      <c r="P20" t="s">
        <v>408</v>
      </c>
      <c r="Q20" t="s">
        <v>2830</v>
      </c>
      <c r="R20" t="s">
        <v>409</v>
      </c>
      <c r="S20" t="s">
        <v>410</v>
      </c>
      <c r="T20" t="s">
        <v>411</v>
      </c>
      <c r="U20" t="s">
        <v>412</v>
      </c>
      <c r="V20" t="s">
        <v>413</v>
      </c>
      <c r="W20" t="s">
        <v>2830</v>
      </c>
      <c r="X20">
        <v>46</v>
      </c>
      <c r="Y20">
        <v>2</v>
      </c>
      <c r="Z20">
        <v>30</v>
      </c>
      <c r="AA20" t="s">
        <v>43</v>
      </c>
      <c r="AB20" s="1">
        <v>42383</v>
      </c>
      <c r="AC20" t="s">
        <v>2830</v>
      </c>
      <c r="AD20" t="s">
        <v>2830</v>
      </c>
      <c r="AE20" t="s">
        <v>43</v>
      </c>
      <c r="AF20" t="s">
        <v>57</v>
      </c>
      <c r="AH20" s="20" t="s">
        <v>7687</v>
      </c>
      <c r="AI20" s="20" t="s">
        <v>7687</v>
      </c>
      <c r="AK20" t="s">
        <v>7685</v>
      </c>
      <c r="AM20" t="s">
        <v>7688</v>
      </c>
      <c r="AN20">
        <f>IEEE4563789[[#This Row],[End Page]]-IEEE4563789[[#This Row],[Start Page]]</f>
        <v>10</v>
      </c>
      <c r="AS20" s="20"/>
      <c r="AU20" s="21" t="s">
        <v>403</v>
      </c>
      <c r="AV20" s="21" t="s">
        <v>402</v>
      </c>
      <c r="AW20" s="21" t="s">
        <v>405</v>
      </c>
      <c r="AX20" s="21" t="s">
        <v>57</v>
      </c>
      <c r="AY20" s="21">
        <v>2015</v>
      </c>
      <c r="AZ20" s="31" t="s">
        <v>7791</v>
      </c>
      <c r="BA20" s="31" t="s">
        <v>7780</v>
      </c>
      <c r="BB20" t="s">
        <v>7796</v>
      </c>
      <c r="BC20" t="s">
        <v>7794</v>
      </c>
      <c r="BD20" t="s">
        <v>7795</v>
      </c>
      <c r="BF20" t="s">
        <v>7792</v>
      </c>
      <c r="BH20" t="s">
        <v>7793</v>
      </c>
    </row>
    <row r="21" spans="1:60" x14ac:dyDescent="0.3">
      <c r="A21" s="3">
        <v>33</v>
      </c>
      <c r="B21" s="14" t="s">
        <v>43</v>
      </c>
      <c r="C21" t="s">
        <v>427</v>
      </c>
      <c r="D21" t="s">
        <v>428</v>
      </c>
      <c r="E21" t="s">
        <v>429</v>
      </c>
      <c r="F21" t="s">
        <v>430</v>
      </c>
      <c r="G21" s="1">
        <v>43185</v>
      </c>
      <c r="H21">
        <v>2017</v>
      </c>
      <c r="I21" t="s">
        <v>2830</v>
      </c>
      <c r="K21">
        <v>519</v>
      </c>
      <c r="L21" t="s">
        <v>2867</v>
      </c>
      <c r="M21" t="s">
        <v>431</v>
      </c>
      <c r="N21" t="s">
        <v>2830</v>
      </c>
      <c r="O21" t="s">
        <v>432</v>
      </c>
      <c r="P21" t="s">
        <v>433</v>
      </c>
      <c r="Q21" t="s">
        <v>2830</v>
      </c>
      <c r="R21" t="s">
        <v>434</v>
      </c>
      <c r="S21" t="s">
        <v>435</v>
      </c>
      <c r="T21" t="s">
        <v>436</v>
      </c>
      <c r="U21" t="s">
        <v>437</v>
      </c>
      <c r="V21" t="s">
        <v>438</v>
      </c>
      <c r="W21" t="s">
        <v>2830</v>
      </c>
      <c r="X21">
        <v>20</v>
      </c>
      <c r="Z21">
        <v>19</v>
      </c>
      <c r="AA21" t="s">
        <v>43</v>
      </c>
      <c r="AB21" s="1">
        <v>43185</v>
      </c>
      <c r="AC21" t="s">
        <v>2830</v>
      </c>
      <c r="AD21" t="s">
        <v>2830</v>
      </c>
      <c r="AE21" t="s">
        <v>43</v>
      </c>
      <c r="AF21" t="s">
        <v>57</v>
      </c>
      <c r="AH21" s="20" t="s">
        <v>7687</v>
      </c>
      <c r="AI21" s="20" t="s">
        <v>7687</v>
      </c>
      <c r="AK21" t="s">
        <v>7685</v>
      </c>
      <c r="AM21" t="s">
        <v>7688</v>
      </c>
      <c r="AN21">
        <f>IEEE4563789[[#This Row],[End Page]]-IEEE4563789[[#This Row],[Start Page]]</f>
        <v>4</v>
      </c>
      <c r="AS21" s="20"/>
      <c r="AU21" s="22" t="s">
        <v>428</v>
      </c>
      <c r="AV21" s="22" t="s">
        <v>427</v>
      </c>
      <c r="AW21" s="22" t="s">
        <v>430</v>
      </c>
      <c r="AX21" s="22" t="s">
        <v>57</v>
      </c>
      <c r="AY21" s="22">
        <v>2017</v>
      </c>
      <c r="AZ21" t="s">
        <v>7724</v>
      </c>
      <c r="BA21" t="s">
        <v>7725</v>
      </c>
      <c r="BB21" t="s">
        <v>7800</v>
      </c>
      <c r="BC21" t="s">
        <v>7798</v>
      </c>
      <c r="BD21" t="s">
        <v>7799</v>
      </c>
      <c r="BH21" t="s">
        <v>7797</v>
      </c>
    </row>
    <row r="22" spans="1:60" x14ac:dyDescent="0.3">
      <c r="A22" s="3">
        <v>35</v>
      </c>
      <c r="B22" s="3" t="s">
        <v>43</v>
      </c>
      <c r="C22" t="s">
        <v>451</v>
      </c>
      <c r="D22" t="s">
        <v>452</v>
      </c>
      <c r="E22" t="s">
        <v>453</v>
      </c>
      <c r="F22" t="s">
        <v>454</v>
      </c>
      <c r="G22" s="1">
        <v>42233</v>
      </c>
      <c r="H22">
        <v>2015</v>
      </c>
      <c r="I22" t="s">
        <v>2869</v>
      </c>
      <c r="K22">
        <v>169</v>
      </c>
      <c r="L22" t="s">
        <v>2870</v>
      </c>
      <c r="M22" t="s">
        <v>455</v>
      </c>
      <c r="N22" t="s">
        <v>258</v>
      </c>
      <c r="O22" t="s">
        <v>456</v>
      </c>
      <c r="P22" t="s">
        <v>457</v>
      </c>
      <c r="Q22" t="s">
        <v>2830</v>
      </c>
      <c r="R22" t="s">
        <v>458</v>
      </c>
      <c r="S22" t="s">
        <v>459</v>
      </c>
      <c r="T22" t="s">
        <v>460</v>
      </c>
      <c r="U22" t="s">
        <v>461</v>
      </c>
      <c r="V22" t="s">
        <v>462</v>
      </c>
      <c r="W22" t="s">
        <v>2830</v>
      </c>
      <c r="X22">
        <v>47</v>
      </c>
      <c r="Z22">
        <v>31</v>
      </c>
      <c r="AA22" t="s">
        <v>43</v>
      </c>
      <c r="AB22" s="1">
        <v>42233</v>
      </c>
      <c r="AC22" t="s">
        <v>2830</v>
      </c>
      <c r="AD22" t="s">
        <v>2830</v>
      </c>
      <c r="AE22" t="s">
        <v>43</v>
      </c>
      <c r="AF22" t="s">
        <v>57</v>
      </c>
      <c r="AH22" s="20" t="s">
        <v>7687</v>
      </c>
      <c r="AI22" s="20" t="s">
        <v>7687</v>
      </c>
      <c r="AK22" t="s">
        <v>7685</v>
      </c>
      <c r="AM22" t="s">
        <v>7688</v>
      </c>
      <c r="AN22">
        <f>IEEE4563789[[#This Row],[End Page]]-IEEE4563789[[#This Row],[Start Page]]</f>
        <v>9</v>
      </c>
      <c r="AS22" s="20"/>
      <c r="AU22" s="21" t="s">
        <v>452</v>
      </c>
      <c r="AV22" s="21" t="s">
        <v>451</v>
      </c>
      <c r="AW22" s="21" t="s">
        <v>454</v>
      </c>
      <c r="AX22" s="21" t="s">
        <v>57</v>
      </c>
      <c r="AY22" s="21">
        <v>2015</v>
      </c>
      <c r="AZ22" s="31" t="s">
        <v>7779</v>
      </c>
      <c r="BA22" s="31" t="s">
        <v>7780</v>
      </c>
      <c r="BB22" t="s">
        <v>7801</v>
      </c>
      <c r="BC22" s="31" t="s">
        <v>7803</v>
      </c>
      <c r="BD22" s="31" t="s">
        <v>7802</v>
      </c>
    </row>
    <row r="23" spans="1:60" x14ac:dyDescent="0.3">
      <c r="A23" s="4">
        <v>42</v>
      </c>
      <c r="B23" s="5" t="s">
        <v>43</v>
      </c>
      <c r="C23" t="s">
        <v>538</v>
      </c>
      <c r="D23" t="s">
        <v>539</v>
      </c>
      <c r="E23" t="s">
        <v>540</v>
      </c>
      <c r="F23" t="s">
        <v>146</v>
      </c>
      <c r="G23" s="1">
        <v>44337</v>
      </c>
      <c r="H23">
        <v>2021</v>
      </c>
      <c r="I23" t="s">
        <v>2839</v>
      </c>
      <c r="K23">
        <v>73522</v>
      </c>
      <c r="L23" t="s">
        <v>2878</v>
      </c>
      <c r="M23" t="s">
        <v>541</v>
      </c>
      <c r="N23" t="s">
        <v>148</v>
      </c>
      <c r="O23" t="s">
        <v>2830</v>
      </c>
      <c r="P23" t="s">
        <v>542</v>
      </c>
      <c r="Q23" t="s">
        <v>543</v>
      </c>
      <c r="R23" t="s">
        <v>544</v>
      </c>
      <c r="S23" t="s">
        <v>545</v>
      </c>
      <c r="T23" t="s">
        <v>546</v>
      </c>
      <c r="U23" t="s">
        <v>547</v>
      </c>
      <c r="V23" t="s">
        <v>548</v>
      </c>
      <c r="W23" t="s">
        <v>2830</v>
      </c>
      <c r="X23">
        <v>4</v>
      </c>
      <c r="Z23">
        <v>45</v>
      </c>
      <c r="AA23" t="s">
        <v>549</v>
      </c>
      <c r="AB23" s="1">
        <v>44316</v>
      </c>
      <c r="AC23" t="s">
        <v>2830</v>
      </c>
      <c r="AD23" t="s">
        <v>2830</v>
      </c>
      <c r="AE23" t="s">
        <v>43</v>
      </c>
      <c r="AF23" t="s">
        <v>44</v>
      </c>
      <c r="AH23" s="20" t="s">
        <v>7687</v>
      </c>
      <c r="AI23" s="20" t="s">
        <v>7687</v>
      </c>
      <c r="AK23" t="s">
        <v>7685</v>
      </c>
      <c r="AM23" t="s">
        <v>7688</v>
      </c>
      <c r="AN23">
        <f>IEEE4563789[[#This Row],[End Page]]-IEEE4563789[[#This Row],[Start Page]]</f>
        <v>10</v>
      </c>
      <c r="AS23" s="20"/>
      <c r="AU23" s="21" t="s">
        <v>539</v>
      </c>
      <c r="AV23" s="21" t="s">
        <v>538</v>
      </c>
      <c r="AW23" s="21" t="s">
        <v>146</v>
      </c>
      <c r="AX23" s="21" t="s">
        <v>44</v>
      </c>
      <c r="AY23" s="21">
        <v>2021</v>
      </c>
      <c r="AZ23" t="s">
        <v>7724</v>
      </c>
      <c r="BA23" t="s">
        <v>7725</v>
      </c>
      <c r="BB23" t="s">
        <v>7809</v>
      </c>
      <c r="BC23" t="s">
        <v>7811</v>
      </c>
      <c r="BD23" t="s">
        <v>7812</v>
      </c>
      <c r="BE23" t="s">
        <v>7808</v>
      </c>
      <c r="BF23" t="s">
        <v>7810</v>
      </c>
    </row>
    <row r="24" spans="1:60" x14ac:dyDescent="0.3">
      <c r="A24" s="3">
        <v>43</v>
      </c>
      <c r="B24" s="14" t="s">
        <v>43</v>
      </c>
      <c r="C24" t="s">
        <v>550</v>
      </c>
      <c r="D24" t="s">
        <v>551</v>
      </c>
      <c r="E24" t="s">
        <v>552</v>
      </c>
      <c r="F24" t="s">
        <v>553</v>
      </c>
      <c r="G24" s="1">
        <v>42394</v>
      </c>
      <c r="H24">
        <v>2015</v>
      </c>
      <c r="I24" t="s">
        <v>2830</v>
      </c>
      <c r="K24">
        <v>287</v>
      </c>
      <c r="L24" t="s">
        <v>2879</v>
      </c>
      <c r="M24" t="s">
        <v>554</v>
      </c>
      <c r="N24" t="s">
        <v>555</v>
      </c>
      <c r="O24" t="s">
        <v>556</v>
      </c>
      <c r="P24" t="s">
        <v>557</v>
      </c>
      <c r="Q24" t="s">
        <v>2830</v>
      </c>
      <c r="R24" t="s">
        <v>558</v>
      </c>
      <c r="S24" t="s">
        <v>559</v>
      </c>
      <c r="T24" t="s">
        <v>560</v>
      </c>
      <c r="U24" t="s">
        <v>561</v>
      </c>
      <c r="V24" t="s">
        <v>562</v>
      </c>
      <c r="W24" t="s">
        <v>2830</v>
      </c>
      <c r="X24">
        <v>5</v>
      </c>
      <c r="Z24">
        <v>11</v>
      </c>
      <c r="AA24" t="s">
        <v>43</v>
      </c>
      <c r="AB24" s="1">
        <v>42394</v>
      </c>
      <c r="AC24" t="s">
        <v>2830</v>
      </c>
      <c r="AD24" t="s">
        <v>2830</v>
      </c>
      <c r="AE24" t="s">
        <v>43</v>
      </c>
      <c r="AF24" t="s">
        <v>57</v>
      </c>
      <c r="AH24" s="20" t="s">
        <v>7687</v>
      </c>
      <c r="AI24" s="20" t="s">
        <v>7687</v>
      </c>
      <c r="AK24" t="s">
        <v>7685</v>
      </c>
      <c r="AM24" t="s">
        <v>7688</v>
      </c>
      <c r="AN24">
        <f>IEEE4563789[[#This Row],[End Page]]-IEEE4563789[[#This Row],[Start Page]]</f>
        <v>5</v>
      </c>
      <c r="AS24" s="20"/>
      <c r="AU24" s="22" t="s">
        <v>551</v>
      </c>
      <c r="AV24" s="22" t="s">
        <v>550</v>
      </c>
      <c r="AW24" s="22" t="s">
        <v>553</v>
      </c>
      <c r="AX24" s="22" t="s">
        <v>57</v>
      </c>
      <c r="AY24" s="22">
        <v>2015</v>
      </c>
      <c r="AZ24" t="s">
        <v>7724</v>
      </c>
      <c r="BA24" t="s">
        <v>7725</v>
      </c>
      <c r="BB24" t="s">
        <v>7815</v>
      </c>
      <c r="BC24" t="s">
        <v>7814</v>
      </c>
      <c r="BD24" t="s">
        <v>7816</v>
      </c>
      <c r="BF24" t="s">
        <v>7813</v>
      </c>
    </row>
    <row r="25" spans="1:60" s="40" customFormat="1" x14ac:dyDescent="0.3">
      <c r="A25" s="38">
        <v>44</v>
      </c>
      <c r="B25" s="39" t="s">
        <v>43</v>
      </c>
      <c r="C25" s="40" t="s">
        <v>563</v>
      </c>
      <c r="D25" s="40" t="s">
        <v>564</v>
      </c>
      <c r="E25" s="40" t="s">
        <v>565</v>
      </c>
      <c r="F25" s="40" t="s">
        <v>566</v>
      </c>
      <c r="G25" s="41">
        <v>43696</v>
      </c>
      <c r="H25" s="40">
        <v>2019</v>
      </c>
      <c r="I25" s="40" t="s">
        <v>2830</v>
      </c>
      <c r="K25" s="40">
        <v>121</v>
      </c>
      <c r="L25" s="40" t="s">
        <v>2880</v>
      </c>
      <c r="M25" s="40" t="s">
        <v>567</v>
      </c>
      <c r="N25" s="40" t="s">
        <v>2830</v>
      </c>
      <c r="O25" s="40" t="s">
        <v>568</v>
      </c>
      <c r="P25" s="40" t="s">
        <v>569</v>
      </c>
      <c r="Q25" s="40" t="s">
        <v>2830</v>
      </c>
      <c r="R25" s="40" t="s">
        <v>570</v>
      </c>
      <c r="S25" s="40" t="s">
        <v>571</v>
      </c>
      <c r="T25" s="40" t="s">
        <v>572</v>
      </c>
      <c r="U25" s="40" t="s">
        <v>573</v>
      </c>
      <c r="V25" s="40" t="s">
        <v>574</v>
      </c>
      <c r="W25" s="40" t="s">
        <v>2830</v>
      </c>
      <c r="X25" s="40">
        <v>128</v>
      </c>
      <c r="Y25" s="40">
        <v>1</v>
      </c>
      <c r="Z25" s="40">
        <v>57</v>
      </c>
      <c r="AA25" s="40" t="s">
        <v>43</v>
      </c>
      <c r="AB25" s="41">
        <v>43696</v>
      </c>
      <c r="AC25" s="40" t="s">
        <v>2830</v>
      </c>
      <c r="AD25" s="40" t="s">
        <v>2830</v>
      </c>
      <c r="AE25" s="40" t="s">
        <v>43</v>
      </c>
      <c r="AF25" s="40" t="s">
        <v>57</v>
      </c>
      <c r="AH25" s="40" t="s">
        <v>7687</v>
      </c>
      <c r="AI25" s="40" t="s">
        <v>7687</v>
      </c>
      <c r="AK25" s="40" t="s">
        <v>7685</v>
      </c>
      <c r="AM25" s="40" t="s">
        <v>7688</v>
      </c>
      <c r="AN25" s="40">
        <f>IEEE4563789[[#This Row],[End Page]]-IEEE4563789[[#This Row],[Start Page]]</f>
        <v>9</v>
      </c>
      <c r="AU25" s="42" t="s">
        <v>564</v>
      </c>
      <c r="AV25" s="42" t="s">
        <v>563</v>
      </c>
      <c r="AW25" s="42" t="s">
        <v>566</v>
      </c>
      <c r="AX25" s="42" t="s">
        <v>57</v>
      </c>
      <c r="AY25" s="42">
        <v>2019</v>
      </c>
      <c r="AZ25" s="31" t="s">
        <v>7779</v>
      </c>
      <c r="BA25" s="31" t="s">
        <v>7780</v>
      </c>
      <c r="BB25" t="s">
        <v>7818</v>
      </c>
      <c r="BC25" s="40" t="s">
        <v>7817</v>
      </c>
      <c r="BD25" s="40" t="s">
        <v>7821</v>
      </c>
      <c r="BF25" s="40" t="s">
        <v>7820</v>
      </c>
    </row>
    <row r="26" spans="1:60" x14ac:dyDescent="0.3">
      <c r="A26" s="3">
        <v>45</v>
      </c>
      <c r="B26" s="14" t="s">
        <v>43</v>
      </c>
      <c r="C26" t="s">
        <v>575</v>
      </c>
      <c r="D26" t="s">
        <v>576</v>
      </c>
      <c r="E26" t="s">
        <v>577</v>
      </c>
      <c r="F26" t="s">
        <v>578</v>
      </c>
      <c r="G26" s="1">
        <v>43489</v>
      </c>
      <c r="H26">
        <v>2018</v>
      </c>
      <c r="I26" t="s">
        <v>2830</v>
      </c>
      <c r="K26">
        <v>781</v>
      </c>
      <c r="L26" t="s">
        <v>2881</v>
      </c>
      <c r="M26" t="s">
        <v>579</v>
      </c>
      <c r="N26" t="s">
        <v>2830</v>
      </c>
      <c r="O26" t="s">
        <v>580</v>
      </c>
      <c r="P26" t="s">
        <v>581</v>
      </c>
      <c r="Q26" t="s">
        <v>2830</v>
      </c>
      <c r="R26" t="s">
        <v>582</v>
      </c>
      <c r="S26" t="s">
        <v>583</v>
      </c>
      <c r="T26" t="s">
        <v>584</v>
      </c>
      <c r="U26" t="s">
        <v>585</v>
      </c>
      <c r="V26" t="s">
        <v>586</v>
      </c>
      <c r="W26" t="s">
        <v>2830</v>
      </c>
      <c r="X26">
        <v>3</v>
      </c>
      <c r="Z26">
        <v>35</v>
      </c>
      <c r="AA26" t="s">
        <v>43</v>
      </c>
      <c r="AB26" s="1">
        <v>43489</v>
      </c>
      <c r="AC26" t="s">
        <v>2830</v>
      </c>
      <c r="AD26" t="s">
        <v>2830</v>
      </c>
      <c r="AE26" t="s">
        <v>43</v>
      </c>
      <c r="AF26" t="s">
        <v>57</v>
      </c>
      <c r="AH26" s="20" t="s">
        <v>7687</v>
      </c>
      <c r="AI26" s="20" t="s">
        <v>7687</v>
      </c>
      <c r="AK26" t="s">
        <v>7685</v>
      </c>
      <c r="AM26" t="s">
        <v>7688</v>
      </c>
      <c r="AN26">
        <f>IEEE4563789[[#This Row],[End Page]]-IEEE4563789[[#This Row],[Start Page]]</f>
        <v>7</v>
      </c>
      <c r="AS26" s="20"/>
      <c r="AU26" s="22" t="s">
        <v>576</v>
      </c>
      <c r="AV26" s="22" t="s">
        <v>575</v>
      </c>
      <c r="AW26" s="22" t="s">
        <v>578</v>
      </c>
      <c r="AX26" s="22" t="s">
        <v>57</v>
      </c>
      <c r="AY26" s="22">
        <v>2018</v>
      </c>
      <c r="AZ26" t="s">
        <v>7724</v>
      </c>
      <c r="BA26" t="s">
        <v>7725</v>
      </c>
      <c r="BB26" t="s">
        <v>7823</v>
      </c>
      <c r="BC26" t="s">
        <v>7822</v>
      </c>
      <c r="BD26" t="s">
        <v>7824</v>
      </c>
    </row>
    <row r="27" spans="1:60" x14ac:dyDescent="0.3">
      <c r="A27" s="4">
        <v>50</v>
      </c>
      <c r="B27" s="5" t="s">
        <v>43</v>
      </c>
      <c r="C27" t="s">
        <v>636</v>
      </c>
      <c r="D27" t="s">
        <v>637</v>
      </c>
      <c r="E27" t="s">
        <v>638</v>
      </c>
      <c r="F27" t="s">
        <v>146</v>
      </c>
      <c r="G27" s="1">
        <v>43276</v>
      </c>
      <c r="H27">
        <v>2018</v>
      </c>
      <c r="I27" t="s">
        <v>2833</v>
      </c>
      <c r="K27">
        <v>30602</v>
      </c>
      <c r="L27" t="s">
        <v>2886</v>
      </c>
      <c r="M27" t="s">
        <v>639</v>
      </c>
      <c r="N27" t="s">
        <v>148</v>
      </c>
      <c r="O27" t="s">
        <v>2830</v>
      </c>
      <c r="P27" t="s">
        <v>640</v>
      </c>
      <c r="Q27" t="s">
        <v>641</v>
      </c>
      <c r="R27" t="s">
        <v>642</v>
      </c>
      <c r="S27" t="s">
        <v>643</v>
      </c>
      <c r="T27" t="s">
        <v>644</v>
      </c>
      <c r="U27" t="s">
        <v>645</v>
      </c>
      <c r="V27" t="s">
        <v>646</v>
      </c>
      <c r="W27" t="s">
        <v>2830</v>
      </c>
      <c r="X27">
        <v>24</v>
      </c>
      <c r="Z27">
        <v>27</v>
      </c>
      <c r="AA27" t="s">
        <v>647</v>
      </c>
      <c r="AB27" s="1">
        <v>43255</v>
      </c>
      <c r="AC27" t="s">
        <v>2830</v>
      </c>
      <c r="AD27" t="s">
        <v>2830</v>
      </c>
      <c r="AE27" t="s">
        <v>43</v>
      </c>
      <c r="AF27" t="s">
        <v>44</v>
      </c>
      <c r="AH27" s="20" t="s">
        <v>7687</v>
      </c>
      <c r="AI27" s="20" t="s">
        <v>7687</v>
      </c>
      <c r="AK27" t="s">
        <v>7685</v>
      </c>
      <c r="AM27" t="s">
        <v>7688</v>
      </c>
      <c r="AN27">
        <f>IEEE4563789[[#This Row],[End Page]]-IEEE4563789[[#This Row],[Start Page]]</f>
        <v>9</v>
      </c>
      <c r="AS27" s="20"/>
      <c r="AU27" s="21" t="s">
        <v>637</v>
      </c>
      <c r="AV27" s="21" t="s">
        <v>636</v>
      </c>
      <c r="AW27" s="21" t="s">
        <v>146</v>
      </c>
      <c r="AX27" s="21" t="s">
        <v>44</v>
      </c>
      <c r="AY27" s="21">
        <v>2018</v>
      </c>
      <c r="AZ27" t="s">
        <v>7724</v>
      </c>
      <c r="BA27" t="s">
        <v>7725</v>
      </c>
      <c r="BB27" t="s">
        <v>7827</v>
      </c>
      <c r="BC27" t="s">
        <v>7826</v>
      </c>
      <c r="BD27" t="s">
        <v>7828</v>
      </c>
      <c r="BH27" t="s">
        <v>7825</v>
      </c>
    </row>
    <row r="28" spans="1:60" x14ac:dyDescent="0.3">
      <c r="A28" s="4">
        <v>52</v>
      </c>
      <c r="B28" s="6" t="s">
        <v>43</v>
      </c>
      <c r="C28" t="s">
        <v>658</v>
      </c>
      <c r="D28" t="s">
        <v>659</v>
      </c>
      <c r="E28" t="s">
        <v>660</v>
      </c>
      <c r="F28" t="s">
        <v>661</v>
      </c>
      <c r="G28" s="1">
        <v>44104</v>
      </c>
      <c r="H28">
        <v>2020</v>
      </c>
      <c r="I28" t="s">
        <v>2830</v>
      </c>
      <c r="K28">
        <v>1</v>
      </c>
      <c r="L28" t="s">
        <v>2887</v>
      </c>
      <c r="M28" t="s">
        <v>662</v>
      </c>
      <c r="N28" t="s">
        <v>663</v>
      </c>
      <c r="O28" t="s">
        <v>664</v>
      </c>
      <c r="P28" t="s">
        <v>665</v>
      </c>
      <c r="Q28" t="s">
        <v>2830</v>
      </c>
      <c r="R28" t="s">
        <v>666</v>
      </c>
      <c r="S28" t="s">
        <v>667</v>
      </c>
      <c r="T28" t="s">
        <v>668</v>
      </c>
      <c r="U28" t="s">
        <v>669</v>
      </c>
      <c r="V28" t="s">
        <v>670</v>
      </c>
      <c r="W28" t="s">
        <v>2830</v>
      </c>
      <c r="X28">
        <v>11</v>
      </c>
      <c r="Z28">
        <v>25</v>
      </c>
      <c r="AA28" t="s">
        <v>43</v>
      </c>
      <c r="AB28" s="1">
        <v>44104</v>
      </c>
      <c r="AC28" t="s">
        <v>2830</v>
      </c>
      <c r="AD28" t="s">
        <v>2830</v>
      </c>
      <c r="AE28" t="s">
        <v>43</v>
      </c>
      <c r="AF28" t="s">
        <v>57</v>
      </c>
      <c r="AH28" s="20" t="s">
        <v>7687</v>
      </c>
      <c r="AI28" s="20" t="s">
        <v>7687</v>
      </c>
      <c r="AK28" t="s">
        <v>7685</v>
      </c>
      <c r="AM28" t="s">
        <v>7688</v>
      </c>
      <c r="AN28">
        <f>IEEE4563789[[#This Row],[End Page]]-IEEE4563789[[#This Row],[Start Page]]</f>
        <v>6</v>
      </c>
      <c r="AS28" s="20"/>
      <c r="AU28" s="22" t="s">
        <v>659</v>
      </c>
      <c r="AV28" s="22" t="s">
        <v>658</v>
      </c>
      <c r="AW28" s="22" t="s">
        <v>661</v>
      </c>
      <c r="AX28" s="22" t="s">
        <v>57</v>
      </c>
      <c r="AY28" s="22">
        <v>2020</v>
      </c>
      <c r="AZ28" t="s">
        <v>7724</v>
      </c>
      <c r="BA28" t="s">
        <v>7725</v>
      </c>
      <c r="BB28" t="s">
        <v>7830</v>
      </c>
      <c r="BC28" t="s">
        <v>7829</v>
      </c>
      <c r="BD28" t="s">
        <v>7832</v>
      </c>
      <c r="BH28" t="s">
        <v>7831</v>
      </c>
    </row>
    <row r="29" spans="1:60" x14ac:dyDescent="0.3">
      <c r="A29" s="4">
        <v>58</v>
      </c>
      <c r="B29" s="6" t="s">
        <v>43</v>
      </c>
      <c r="C29" t="s">
        <v>729</v>
      </c>
      <c r="D29" t="s">
        <v>730</v>
      </c>
      <c r="E29" t="s">
        <v>731</v>
      </c>
      <c r="F29" t="s">
        <v>732</v>
      </c>
      <c r="G29" s="1">
        <v>43916</v>
      </c>
      <c r="H29">
        <v>2019</v>
      </c>
      <c r="I29" t="s">
        <v>2830</v>
      </c>
      <c r="K29">
        <v>1244</v>
      </c>
      <c r="L29" t="s">
        <v>2893</v>
      </c>
      <c r="M29" t="s">
        <v>733</v>
      </c>
      <c r="N29" t="s">
        <v>2830</v>
      </c>
      <c r="O29" t="s">
        <v>734</v>
      </c>
      <c r="P29" t="s">
        <v>735</v>
      </c>
      <c r="Q29" t="s">
        <v>2830</v>
      </c>
      <c r="R29" t="s">
        <v>736</v>
      </c>
      <c r="S29" t="s">
        <v>737</v>
      </c>
      <c r="T29" t="s">
        <v>738</v>
      </c>
      <c r="U29" t="s">
        <v>739</v>
      </c>
      <c r="V29" t="s">
        <v>740</v>
      </c>
      <c r="W29" t="s">
        <v>2830</v>
      </c>
      <c r="X29">
        <v>2</v>
      </c>
      <c r="Z29">
        <v>29</v>
      </c>
      <c r="AA29" t="s">
        <v>43</v>
      </c>
      <c r="AB29" s="1">
        <v>43916</v>
      </c>
      <c r="AC29" t="s">
        <v>2830</v>
      </c>
      <c r="AD29" t="s">
        <v>2830</v>
      </c>
      <c r="AE29" t="s">
        <v>43</v>
      </c>
      <c r="AF29" t="s">
        <v>57</v>
      </c>
      <c r="AH29" s="20" t="s">
        <v>7687</v>
      </c>
      <c r="AI29" s="20" t="s">
        <v>7687</v>
      </c>
      <c r="AK29" t="s">
        <v>7685</v>
      </c>
      <c r="AM29" t="s">
        <v>7688</v>
      </c>
      <c r="AN29">
        <f>IEEE4563789[[#This Row],[End Page]]-IEEE4563789[[#This Row],[Start Page]]</f>
        <v>5</v>
      </c>
      <c r="AS29" s="20"/>
      <c r="AU29" s="22" t="s">
        <v>730</v>
      </c>
      <c r="AV29" s="22" t="s">
        <v>729</v>
      </c>
      <c r="AW29" s="22" t="s">
        <v>732</v>
      </c>
      <c r="AX29" s="22" t="s">
        <v>57</v>
      </c>
      <c r="AY29" s="22">
        <v>2019</v>
      </c>
      <c r="AZ29" t="s">
        <v>7724</v>
      </c>
      <c r="BA29" t="s">
        <v>7725</v>
      </c>
      <c r="BB29" t="s">
        <v>7835</v>
      </c>
      <c r="BC29" t="s">
        <v>7834</v>
      </c>
      <c r="BD29" t="s">
        <v>7836</v>
      </c>
      <c r="BF29" t="s">
        <v>7833</v>
      </c>
    </row>
    <row r="30" spans="1:60" x14ac:dyDescent="0.3">
      <c r="A30" s="4">
        <v>62</v>
      </c>
      <c r="B30" s="5" t="s">
        <v>43</v>
      </c>
      <c r="C30" t="s">
        <v>778</v>
      </c>
      <c r="D30" t="s">
        <v>779</v>
      </c>
      <c r="E30" t="s">
        <v>780</v>
      </c>
      <c r="F30" t="s">
        <v>781</v>
      </c>
      <c r="G30" s="1">
        <v>43853</v>
      </c>
      <c r="H30">
        <v>2019</v>
      </c>
      <c r="I30" t="s">
        <v>2830</v>
      </c>
      <c r="K30">
        <v>337</v>
      </c>
      <c r="L30" t="s">
        <v>2896</v>
      </c>
      <c r="M30" t="s">
        <v>782</v>
      </c>
      <c r="N30" t="s">
        <v>2830</v>
      </c>
      <c r="O30" t="s">
        <v>783</v>
      </c>
      <c r="P30" t="s">
        <v>784</v>
      </c>
      <c r="Q30" t="s">
        <v>2830</v>
      </c>
      <c r="R30" t="s">
        <v>785</v>
      </c>
      <c r="S30" t="s">
        <v>786</v>
      </c>
      <c r="T30" t="s">
        <v>2830</v>
      </c>
      <c r="U30" t="s">
        <v>787</v>
      </c>
      <c r="V30" t="s">
        <v>788</v>
      </c>
      <c r="W30" t="s">
        <v>2830</v>
      </c>
      <c r="Z30">
        <v>40</v>
      </c>
      <c r="AA30" t="s">
        <v>43</v>
      </c>
      <c r="AB30" s="1">
        <v>43853</v>
      </c>
      <c r="AC30" t="s">
        <v>2830</v>
      </c>
      <c r="AD30" t="s">
        <v>2830</v>
      </c>
      <c r="AE30" t="s">
        <v>43</v>
      </c>
      <c r="AF30" t="s">
        <v>57</v>
      </c>
      <c r="AH30" s="20" t="s">
        <v>7687</v>
      </c>
      <c r="AI30" s="20" t="s">
        <v>7687</v>
      </c>
      <c r="AK30" t="s">
        <v>7685</v>
      </c>
      <c r="AM30" t="s">
        <v>7688</v>
      </c>
      <c r="AN30">
        <f>IEEE4563789[[#This Row],[End Page]]-IEEE4563789[[#This Row],[Start Page]]</f>
        <v>13</v>
      </c>
      <c r="AS30" s="20"/>
      <c r="AU30" s="21" t="s">
        <v>779</v>
      </c>
      <c r="AV30" s="21" t="s">
        <v>778</v>
      </c>
      <c r="AW30" s="21" t="s">
        <v>781</v>
      </c>
      <c r="AX30" s="21" t="s">
        <v>57</v>
      </c>
      <c r="AY30" s="21">
        <v>2019</v>
      </c>
      <c r="AZ30" t="s">
        <v>7724</v>
      </c>
      <c r="BA30" t="s">
        <v>7725</v>
      </c>
      <c r="BB30" t="s">
        <v>7837</v>
      </c>
      <c r="BC30" t="s">
        <v>7838</v>
      </c>
    </row>
    <row r="31" spans="1:60" x14ac:dyDescent="0.3">
      <c r="A31" s="4">
        <v>64</v>
      </c>
      <c r="B31" s="5" t="s">
        <v>43</v>
      </c>
      <c r="C31" t="s">
        <v>802</v>
      </c>
      <c r="D31" t="s">
        <v>803</v>
      </c>
      <c r="E31" t="s">
        <v>804</v>
      </c>
      <c r="F31" t="s">
        <v>805</v>
      </c>
      <c r="G31" s="1">
        <v>44767</v>
      </c>
      <c r="H31">
        <v>2022</v>
      </c>
      <c r="I31" t="s">
        <v>2830</v>
      </c>
      <c r="K31">
        <v>129</v>
      </c>
      <c r="L31" t="s">
        <v>2898</v>
      </c>
      <c r="M31" t="s">
        <v>806</v>
      </c>
      <c r="N31" t="s">
        <v>2830</v>
      </c>
      <c r="O31" t="s">
        <v>807</v>
      </c>
      <c r="P31" t="s">
        <v>808</v>
      </c>
      <c r="Q31" t="s">
        <v>2830</v>
      </c>
      <c r="R31" t="s">
        <v>809</v>
      </c>
      <c r="S31" t="s">
        <v>810</v>
      </c>
      <c r="T31" t="s">
        <v>811</v>
      </c>
      <c r="U31" t="s">
        <v>812</v>
      </c>
      <c r="V31" t="s">
        <v>813</v>
      </c>
      <c r="W31" t="s">
        <v>2830</v>
      </c>
      <c r="Z31">
        <v>24</v>
      </c>
      <c r="AA31" t="s">
        <v>43</v>
      </c>
      <c r="AB31" s="1">
        <v>44767</v>
      </c>
      <c r="AC31" t="s">
        <v>2830</v>
      </c>
      <c r="AD31" t="s">
        <v>2830</v>
      </c>
      <c r="AE31" t="s">
        <v>43</v>
      </c>
      <c r="AF31" t="s">
        <v>57</v>
      </c>
      <c r="AH31" s="20" t="s">
        <v>7687</v>
      </c>
      <c r="AI31" s="20" t="s">
        <v>7687</v>
      </c>
      <c r="AK31" t="s">
        <v>7685</v>
      </c>
      <c r="AM31" t="s">
        <v>7688</v>
      </c>
      <c r="AN31">
        <f>IEEE4563789[[#This Row],[End Page]]-IEEE4563789[[#This Row],[Start Page]]</f>
        <v>5</v>
      </c>
      <c r="AS31" s="20"/>
      <c r="AU31" s="21" t="s">
        <v>803</v>
      </c>
      <c r="AV31" s="21" t="s">
        <v>802</v>
      </c>
      <c r="AW31" s="21" t="s">
        <v>805</v>
      </c>
      <c r="AX31" s="21" t="s">
        <v>57</v>
      </c>
      <c r="AY31" s="21">
        <v>2022</v>
      </c>
      <c r="AZ31" t="s">
        <v>7724</v>
      </c>
      <c r="BA31" t="s">
        <v>7725</v>
      </c>
      <c r="BB31" t="s">
        <v>7840</v>
      </c>
      <c r="BC31" t="s">
        <v>7839</v>
      </c>
      <c r="BD31" t="s">
        <v>7841</v>
      </c>
    </row>
    <row r="32" spans="1:60" x14ac:dyDescent="0.3">
      <c r="A32" s="3">
        <v>67</v>
      </c>
      <c r="B32" s="14" t="s">
        <v>43</v>
      </c>
      <c r="C32" t="s">
        <v>839</v>
      </c>
      <c r="D32" t="s">
        <v>840</v>
      </c>
      <c r="E32" t="s">
        <v>841</v>
      </c>
      <c r="F32" t="s">
        <v>842</v>
      </c>
      <c r="G32" s="1">
        <v>43401</v>
      </c>
      <c r="H32">
        <v>2018</v>
      </c>
      <c r="I32" t="s">
        <v>2830</v>
      </c>
      <c r="K32">
        <v>151</v>
      </c>
      <c r="L32" t="s">
        <v>2899</v>
      </c>
      <c r="M32" t="s">
        <v>843</v>
      </c>
      <c r="N32" t="s">
        <v>2830</v>
      </c>
      <c r="O32" t="s">
        <v>844</v>
      </c>
      <c r="P32" t="s">
        <v>845</v>
      </c>
      <c r="Q32" t="s">
        <v>2830</v>
      </c>
      <c r="R32" t="s">
        <v>846</v>
      </c>
      <c r="S32" t="s">
        <v>847</v>
      </c>
      <c r="T32" t="s">
        <v>848</v>
      </c>
      <c r="U32" t="s">
        <v>849</v>
      </c>
      <c r="V32" t="s">
        <v>850</v>
      </c>
      <c r="W32" t="s">
        <v>2830</v>
      </c>
      <c r="X32">
        <v>42</v>
      </c>
      <c r="Z32">
        <v>45</v>
      </c>
      <c r="AA32" t="s">
        <v>43</v>
      </c>
      <c r="AB32" s="1">
        <v>43401</v>
      </c>
      <c r="AC32" t="s">
        <v>2830</v>
      </c>
      <c r="AD32" t="s">
        <v>2830</v>
      </c>
      <c r="AE32" t="s">
        <v>43</v>
      </c>
      <c r="AF32" t="s">
        <v>57</v>
      </c>
      <c r="AH32" s="20" t="s">
        <v>7687</v>
      </c>
      <c r="AI32" s="20" t="s">
        <v>7687</v>
      </c>
      <c r="AK32" t="s">
        <v>7685</v>
      </c>
      <c r="AM32" t="s">
        <v>7688</v>
      </c>
      <c r="AN32">
        <f>IEEE4563789[[#This Row],[End Page]]-IEEE4563789[[#This Row],[Start Page]]</f>
        <v>7</v>
      </c>
      <c r="AS32" s="20"/>
      <c r="AU32" s="22" t="s">
        <v>840</v>
      </c>
      <c r="AV32" s="22" t="s">
        <v>839</v>
      </c>
      <c r="AW32" s="22" t="s">
        <v>842</v>
      </c>
      <c r="AX32" s="22" t="s">
        <v>57</v>
      </c>
      <c r="AY32" s="22">
        <v>2018</v>
      </c>
      <c r="AZ32" t="s">
        <v>7724</v>
      </c>
      <c r="BA32" t="s">
        <v>7725</v>
      </c>
      <c r="BB32" t="s">
        <v>7842</v>
      </c>
      <c r="BC32" t="s">
        <v>7844</v>
      </c>
      <c r="BD32" t="s">
        <v>7846</v>
      </c>
      <c r="BF32" t="s">
        <v>7845</v>
      </c>
      <c r="BH32" t="s">
        <v>7843</v>
      </c>
    </row>
    <row r="33" spans="1:60" x14ac:dyDescent="0.3">
      <c r="A33" s="4">
        <v>68</v>
      </c>
      <c r="B33" s="5" t="s">
        <v>43</v>
      </c>
      <c r="C33" t="s">
        <v>851</v>
      </c>
      <c r="D33" t="s">
        <v>852</v>
      </c>
      <c r="E33" t="s">
        <v>853</v>
      </c>
      <c r="F33" t="s">
        <v>854</v>
      </c>
      <c r="G33" s="1">
        <v>42866</v>
      </c>
      <c r="H33">
        <v>2017</v>
      </c>
      <c r="I33" t="s">
        <v>2830</v>
      </c>
      <c r="K33">
        <v>1</v>
      </c>
      <c r="L33" t="s">
        <v>2833</v>
      </c>
      <c r="M33" t="s">
        <v>855</v>
      </c>
      <c r="N33" t="s">
        <v>2830</v>
      </c>
      <c r="O33" t="s">
        <v>856</v>
      </c>
      <c r="P33" t="s">
        <v>857</v>
      </c>
      <c r="Q33" t="s">
        <v>2830</v>
      </c>
      <c r="R33" t="s">
        <v>858</v>
      </c>
      <c r="S33" t="s">
        <v>859</v>
      </c>
      <c r="T33" t="s">
        <v>860</v>
      </c>
      <c r="U33" t="s">
        <v>861</v>
      </c>
      <c r="V33" t="s">
        <v>862</v>
      </c>
      <c r="W33" t="s">
        <v>2830</v>
      </c>
      <c r="X33">
        <v>17</v>
      </c>
      <c r="Z33">
        <v>20</v>
      </c>
      <c r="AA33" t="s">
        <v>43</v>
      </c>
      <c r="AB33" s="1">
        <v>42866</v>
      </c>
      <c r="AC33" t="s">
        <v>2830</v>
      </c>
      <c r="AD33" t="s">
        <v>2830</v>
      </c>
      <c r="AE33" t="s">
        <v>43</v>
      </c>
      <c r="AF33" t="s">
        <v>57</v>
      </c>
      <c r="AH33" s="20" t="s">
        <v>7687</v>
      </c>
      <c r="AI33" s="20" t="s">
        <v>7687</v>
      </c>
      <c r="AK33" t="s">
        <v>7685</v>
      </c>
      <c r="AM33" t="s">
        <v>7688</v>
      </c>
      <c r="AN33">
        <f>IEEE4563789[[#This Row],[End Page]]-IEEE4563789[[#This Row],[Start Page]]</f>
        <v>5</v>
      </c>
      <c r="AS33" s="20"/>
      <c r="AU33" s="21" t="s">
        <v>852</v>
      </c>
      <c r="AV33" s="21" t="s">
        <v>851</v>
      </c>
      <c r="AW33" s="21" t="s">
        <v>854</v>
      </c>
      <c r="AX33" s="21" t="s">
        <v>57</v>
      </c>
      <c r="AY33" s="21">
        <v>2017</v>
      </c>
      <c r="AZ33" t="s">
        <v>7724</v>
      </c>
      <c r="BA33" t="s">
        <v>7725</v>
      </c>
      <c r="BB33" s="31" t="s">
        <v>7850</v>
      </c>
      <c r="BC33" t="s">
        <v>7848</v>
      </c>
      <c r="BD33" t="s">
        <v>7849</v>
      </c>
    </row>
    <row r="34" spans="1:60" x14ac:dyDescent="0.3">
      <c r="A34" s="3">
        <v>71</v>
      </c>
      <c r="B34" s="14" t="s">
        <v>43</v>
      </c>
      <c r="C34" t="s">
        <v>887</v>
      </c>
      <c r="D34" t="s">
        <v>888</v>
      </c>
      <c r="E34" t="s">
        <v>889</v>
      </c>
      <c r="F34" t="s">
        <v>890</v>
      </c>
      <c r="G34" s="1">
        <v>44096</v>
      </c>
      <c r="H34">
        <v>2020</v>
      </c>
      <c r="I34" t="s">
        <v>2830</v>
      </c>
      <c r="K34">
        <v>1005</v>
      </c>
      <c r="L34" t="s">
        <v>2901</v>
      </c>
      <c r="M34" t="s">
        <v>891</v>
      </c>
      <c r="N34" t="s">
        <v>892</v>
      </c>
      <c r="O34" t="s">
        <v>893</v>
      </c>
      <c r="P34" t="s">
        <v>894</v>
      </c>
      <c r="Q34" t="s">
        <v>2830</v>
      </c>
      <c r="R34" t="s">
        <v>895</v>
      </c>
      <c r="S34" t="s">
        <v>896</v>
      </c>
      <c r="T34" t="s">
        <v>897</v>
      </c>
      <c r="U34" t="s">
        <v>898</v>
      </c>
      <c r="V34" t="s">
        <v>899</v>
      </c>
      <c r="W34" t="s">
        <v>2830</v>
      </c>
      <c r="Z34">
        <v>15</v>
      </c>
      <c r="AA34" t="s">
        <v>43</v>
      </c>
      <c r="AB34" s="1">
        <v>44096</v>
      </c>
      <c r="AC34" t="s">
        <v>2830</v>
      </c>
      <c r="AD34" t="s">
        <v>2830</v>
      </c>
      <c r="AE34" t="s">
        <v>43</v>
      </c>
      <c r="AF34" t="s">
        <v>57</v>
      </c>
      <c r="AH34" s="20" t="s">
        <v>7687</v>
      </c>
      <c r="AI34" s="20" t="s">
        <v>7687</v>
      </c>
      <c r="AK34" t="s">
        <v>7685</v>
      </c>
      <c r="AM34" t="s">
        <v>7688</v>
      </c>
      <c r="AN34">
        <f>IEEE4563789[[#This Row],[End Page]]-IEEE4563789[[#This Row],[Start Page]]</f>
        <v>5</v>
      </c>
      <c r="AS34" s="20"/>
      <c r="AU34" s="22" t="s">
        <v>888</v>
      </c>
      <c r="AV34" s="22" t="s">
        <v>887</v>
      </c>
      <c r="AW34" s="22" t="s">
        <v>890</v>
      </c>
      <c r="AX34" s="22" t="s">
        <v>57</v>
      </c>
      <c r="AY34" s="22">
        <v>2020</v>
      </c>
      <c r="AZ34" t="s">
        <v>7724</v>
      </c>
      <c r="BA34" t="s">
        <v>7725</v>
      </c>
      <c r="BB34" t="s">
        <v>7851</v>
      </c>
      <c r="BC34" t="s">
        <v>7852</v>
      </c>
      <c r="BD34" t="s">
        <v>7853</v>
      </c>
    </row>
    <row r="35" spans="1:60" x14ac:dyDescent="0.3">
      <c r="A35" s="3">
        <v>77</v>
      </c>
      <c r="B35" s="3" t="s">
        <v>43</v>
      </c>
      <c r="C35" t="s">
        <v>957</v>
      </c>
      <c r="D35" t="s">
        <v>958</v>
      </c>
      <c r="E35" t="s">
        <v>959</v>
      </c>
      <c r="F35" t="s">
        <v>960</v>
      </c>
      <c r="G35" s="1">
        <v>42383</v>
      </c>
      <c r="H35">
        <v>2015</v>
      </c>
      <c r="I35" t="s">
        <v>2830</v>
      </c>
      <c r="K35">
        <v>1</v>
      </c>
      <c r="L35" t="s">
        <v>2887</v>
      </c>
      <c r="M35" t="s">
        <v>961</v>
      </c>
      <c r="N35" t="s">
        <v>2830</v>
      </c>
      <c r="O35" t="s">
        <v>962</v>
      </c>
      <c r="P35" t="s">
        <v>963</v>
      </c>
      <c r="Q35" t="s">
        <v>2830</v>
      </c>
      <c r="R35" t="s">
        <v>964</v>
      </c>
      <c r="S35" t="s">
        <v>965</v>
      </c>
      <c r="T35" t="s">
        <v>966</v>
      </c>
      <c r="U35" t="s">
        <v>967</v>
      </c>
      <c r="V35" t="s">
        <v>968</v>
      </c>
      <c r="W35" t="s">
        <v>2830</v>
      </c>
      <c r="X35">
        <v>10</v>
      </c>
      <c r="Y35">
        <v>1</v>
      </c>
      <c r="Z35">
        <v>32</v>
      </c>
      <c r="AA35" t="s">
        <v>43</v>
      </c>
      <c r="AB35" s="1">
        <v>42383</v>
      </c>
      <c r="AC35" t="s">
        <v>2830</v>
      </c>
      <c r="AD35" t="s">
        <v>2830</v>
      </c>
      <c r="AE35" t="s">
        <v>43</v>
      </c>
      <c r="AF35" t="s">
        <v>57</v>
      </c>
      <c r="AH35" s="20" t="s">
        <v>7687</v>
      </c>
      <c r="AI35" s="20" t="s">
        <v>7687</v>
      </c>
      <c r="AK35" t="s">
        <v>7685</v>
      </c>
      <c r="AM35" t="s">
        <v>7688</v>
      </c>
      <c r="AN35">
        <f>IEEE4563789[[#This Row],[End Page]]-IEEE4563789[[#This Row],[Start Page]]</f>
        <v>6</v>
      </c>
      <c r="AS35" s="20"/>
      <c r="AU35" s="21" t="s">
        <v>958</v>
      </c>
      <c r="AV35" s="21" t="s">
        <v>957</v>
      </c>
      <c r="AW35" s="21" t="s">
        <v>960</v>
      </c>
      <c r="AX35" s="21" t="s">
        <v>57</v>
      </c>
      <c r="AY35" s="21">
        <v>2015</v>
      </c>
      <c r="AZ35" s="31" t="s">
        <v>7779</v>
      </c>
      <c r="BA35" s="31" t="s">
        <v>7780</v>
      </c>
      <c r="BB35" s="31" t="s">
        <v>7855</v>
      </c>
      <c r="BC35" t="s">
        <v>7854</v>
      </c>
      <c r="BD35" t="s">
        <v>7856</v>
      </c>
    </row>
    <row r="36" spans="1:60" x14ac:dyDescent="0.3">
      <c r="A36" s="4">
        <v>86</v>
      </c>
      <c r="B36" s="6" t="s">
        <v>43</v>
      </c>
      <c r="C36" t="s">
        <v>1064</v>
      </c>
      <c r="D36" t="s">
        <v>1065</v>
      </c>
      <c r="E36" t="s">
        <v>1066</v>
      </c>
      <c r="F36" t="s">
        <v>1067</v>
      </c>
      <c r="G36" s="1">
        <v>44910</v>
      </c>
      <c r="H36">
        <v>2022</v>
      </c>
      <c r="I36" t="s">
        <v>2830</v>
      </c>
      <c r="K36">
        <v>1</v>
      </c>
      <c r="L36" t="s">
        <v>2833</v>
      </c>
      <c r="M36" t="s">
        <v>1068</v>
      </c>
      <c r="N36" t="s">
        <v>2830</v>
      </c>
      <c r="O36" t="s">
        <v>1069</v>
      </c>
      <c r="P36" t="s">
        <v>1070</v>
      </c>
      <c r="Q36" t="s">
        <v>1071</v>
      </c>
      <c r="R36" t="s">
        <v>1072</v>
      </c>
      <c r="S36" t="s">
        <v>1073</v>
      </c>
      <c r="T36" t="s">
        <v>1074</v>
      </c>
      <c r="U36" t="s">
        <v>1075</v>
      </c>
      <c r="V36" t="s">
        <v>1076</v>
      </c>
      <c r="W36" t="s">
        <v>2830</v>
      </c>
      <c r="Z36">
        <v>25</v>
      </c>
      <c r="AA36" t="s">
        <v>43</v>
      </c>
      <c r="AB36" s="1">
        <v>44910</v>
      </c>
      <c r="AC36" t="s">
        <v>2830</v>
      </c>
      <c r="AD36" t="s">
        <v>2830</v>
      </c>
      <c r="AE36" t="s">
        <v>43</v>
      </c>
      <c r="AF36" t="s">
        <v>57</v>
      </c>
      <c r="AH36" s="20" t="s">
        <v>7687</v>
      </c>
      <c r="AI36" s="20" t="s">
        <v>7687</v>
      </c>
      <c r="AK36" t="s">
        <v>7685</v>
      </c>
      <c r="AM36" t="s">
        <v>7688</v>
      </c>
      <c r="AN36">
        <f>IEEE4563789[[#This Row],[End Page]]-IEEE4563789[[#This Row],[Start Page]]</f>
        <v>5</v>
      </c>
      <c r="AS36" s="20"/>
      <c r="AU36" s="22" t="s">
        <v>1065</v>
      </c>
      <c r="AV36" s="22" t="s">
        <v>1064</v>
      </c>
      <c r="AW36" s="22" t="s">
        <v>1067</v>
      </c>
      <c r="AX36" s="22" t="s">
        <v>57</v>
      </c>
      <c r="AY36" s="22">
        <v>2022</v>
      </c>
      <c r="AZ36" s="31" t="s">
        <v>7779</v>
      </c>
      <c r="BA36" s="31" t="s">
        <v>7780</v>
      </c>
      <c r="BB36" t="s">
        <v>7862</v>
      </c>
      <c r="BC36" t="s">
        <v>7858</v>
      </c>
      <c r="BD36" t="s">
        <v>7860</v>
      </c>
      <c r="BF36" t="s">
        <v>7859</v>
      </c>
      <c r="BG36" t="s">
        <v>7857</v>
      </c>
    </row>
    <row r="37" spans="1:60" x14ac:dyDescent="0.3">
      <c r="A37" s="3">
        <v>89</v>
      </c>
      <c r="B37" s="3" t="s">
        <v>43</v>
      </c>
      <c r="C37" t="s">
        <v>1102</v>
      </c>
      <c r="D37" t="s">
        <v>1103</v>
      </c>
      <c r="E37" t="s">
        <v>1104</v>
      </c>
      <c r="F37" t="s">
        <v>1105</v>
      </c>
      <c r="G37" s="1">
        <v>43605</v>
      </c>
      <c r="H37">
        <v>2019</v>
      </c>
      <c r="I37" t="s">
        <v>2830</v>
      </c>
      <c r="K37">
        <v>1</v>
      </c>
      <c r="L37" t="s">
        <v>2833</v>
      </c>
      <c r="M37" t="s">
        <v>1106</v>
      </c>
      <c r="N37" t="s">
        <v>1107</v>
      </c>
      <c r="O37" t="s">
        <v>1108</v>
      </c>
      <c r="P37" t="s">
        <v>2830</v>
      </c>
      <c r="Q37" t="s">
        <v>2830</v>
      </c>
      <c r="R37" t="s">
        <v>1109</v>
      </c>
      <c r="S37" t="s">
        <v>1110</v>
      </c>
      <c r="T37" t="s">
        <v>1111</v>
      </c>
      <c r="U37" t="s">
        <v>1112</v>
      </c>
      <c r="V37" t="s">
        <v>1113</v>
      </c>
      <c r="W37" t="s">
        <v>2830</v>
      </c>
      <c r="Z37">
        <v>20</v>
      </c>
      <c r="AA37" t="s">
        <v>2830</v>
      </c>
      <c r="AB37" s="1">
        <v>43605</v>
      </c>
      <c r="AC37" t="s">
        <v>2830</v>
      </c>
      <c r="AD37" t="s">
        <v>2830</v>
      </c>
      <c r="AE37" t="s">
        <v>43</v>
      </c>
      <c r="AF37" t="s">
        <v>57</v>
      </c>
      <c r="AH37" s="20" t="s">
        <v>7687</v>
      </c>
      <c r="AI37" s="20" t="s">
        <v>7687</v>
      </c>
      <c r="AK37" t="s">
        <v>7685</v>
      </c>
      <c r="AM37" t="s">
        <v>7688</v>
      </c>
      <c r="AN37">
        <f>IEEE4563789[[#This Row],[End Page]]-IEEE4563789[[#This Row],[Start Page]]</f>
        <v>5</v>
      </c>
      <c r="AS37" s="20"/>
      <c r="AU37" s="21" t="s">
        <v>1103</v>
      </c>
      <c r="AV37" s="21" t="s">
        <v>1102</v>
      </c>
      <c r="AW37" s="21" t="s">
        <v>1105</v>
      </c>
      <c r="AX37" s="21" t="s">
        <v>57</v>
      </c>
      <c r="AY37" s="21">
        <v>2019</v>
      </c>
      <c r="AZ37" t="s">
        <v>7724</v>
      </c>
      <c r="BA37" t="s">
        <v>7725</v>
      </c>
      <c r="BB37" s="31" t="s">
        <v>7863</v>
      </c>
      <c r="BC37" t="s">
        <v>7865</v>
      </c>
      <c r="BD37" t="s">
        <v>7866</v>
      </c>
      <c r="BF37" t="s">
        <v>7864</v>
      </c>
    </row>
    <row r="38" spans="1:60" x14ac:dyDescent="0.3">
      <c r="A38" s="4">
        <v>96</v>
      </c>
      <c r="B38" s="6" t="s">
        <v>43</v>
      </c>
      <c r="C38" t="s">
        <v>1184</v>
      </c>
      <c r="D38" t="s">
        <v>1185</v>
      </c>
      <c r="E38" t="s">
        <v>1186</v>
      </c>
      <c r="F38" t="s">
        <v>146</v>
      </c>
      <c r="G38" s="1">
        <v>44881</v>
      </c>
      <c r="H38">
        <v>2022</v>
      </c>
      <c r="I38" t="s">
        <v>2876</v>
      </c>
      <c r="K38">
        <v>118953</v>
      </c>
      <c r="L38" t="s">
        <v>2916</v>
      </c>
      <c r="M38" t="s">
        <v>1187</v>
      </c>
      <c r="N38" t="s">
        <v>148</v>
      </c>
      <c r="O38" t="s">
        <v>2830</v>
      </c>
      <c r="P38" t="s">
        <v>1188</v>
      </c>
      <c r="Q38" t="s">
        <v>1189</v>
      </c>
      <c r="R38" t="s">
        <v>1190</v>
      </c>
      <c r="S38" t="s">
        <v>1191</v>
      </c>
      <c r="T38" t="s">
        <v>1192</v>
      </c>
      <c r="U38" t="s">
        <v>1193</v>
      </c>
      <c r="V38" t="s">
        <v>1194</v>
      </c>
      <c r="W38" t="s">
        <v>2830</v>
      </c>
      <c r="Z38">
        <v>52</v>
      </c>
      <c r="AA38" t="s">
        <v>156</v>
      </c>
      <c r="AB38" s="1">
        <v>44875</v>
      </c>
      <c r="AC38" t="s">
        <v>2830</v>
      </c>
      <c r="AD38" t="s">
        <v>2830</v>
      </c>
      <c r="AE38" t="s">
        <v>43</v>
      </c>
      <c r="AF38" t="s">
        <v>44</v>
      </c>
      <c r="AH38" s="20" t="s">
        <v>7687</v>
      </c>
      <c r="AI38" s="20" t="s">
        <v>7687</v>
      </c>
      <c r="AK38" t="s">
        <v>7685</v>
      </c>
      <c r="AM38" t="s">
        <v>7688</v>
      </c>
      <c r="AN38">
        <f>IEEE4563789[[#This Row],[End Page]]-IEEE4563789[[#This Row],[Start Page]]</f>
        <v>11</v>
      </c>
      <c r="AS38" s="20"/>
      <c r="AU38" s="22" t="s">
        <v>1185</v>
      </c>
      <c r="AV38" s="22" t="s">
        <v>1184</v>
      </c>
      <c r="AW38" s="22" t="s">
        <v>146</v>
      </c>
      <c r="AX38" s="22" t="s">
        <v>44</v>
      </c>
      <c r="AY38" s="22">
        <v>2022</v>
      </c>
      <c r="AZ38" t="s">
        <v>7724</v>
      </c>
      <c r="BA38" t="s">
        <v>7725</v>
      </c>
      <c r="BB38" t="s">
        <v>7871</v>
      </c>
      <c r="BC38" t="s">
        <v>7868</v>
      </c>
      <c r="BD38" t="s">
        <v>7870</v>
      </c>
      <c r="BE38" t="s">
        <v>7869</v>
      </c>
      <c r="BF38" t="s">
        <v>7867</v>
      </c>
    </row>
    <row r="39" spans="1:60" x14ac:dyDescent="0.3">
      <c r="A39" s="4">
        <v>100</v>
      </c>
      <c r="B39" s="5" t="s">
        <v>43</v>
      </c>
      <c r="C39" t="s">
        <v>1231</v>
      </c>
      <c r="D39" t="s">
        <v>1232</v>
      </c>
      <c r="E39" t="s">
        <v>1233</v>
      </c>
      <c r="F39" t="s">
        <v>1234</v>
      </c>
      <c r="G39" s="1">
        <v>43087</v>
      </c>
      <c r="H39">
        <v>2017</v>
      </c>
      <c r="I39" t="s">
        <v>2830</v>
      </c>
      <c r="K39">
        <v>1058</v>
      </c>
      <c r="L39" t="s">
        <v>2919</v>
      </c>
      <c r="M39" t="s">
        <v>1235</v>
      </c>
      <c r="N39" t="s">
        <v>1236</v>
      </c>
      <c r="O39" t="s">
        <v>1237</v>
      </c>
      <c r="P39" t="s">
        <v>1238</v>
      </c>
      <c r="Q39" t="s">
        <v>2830</v>
      </c>
      <c r="R39" t="s">
        <v>1239</v>
      </c>
      <c r="S39" t="s">
        <v>1240</v>
      </c>
      <c r="T39" t="s">
        <v>1241</v>
      </c>
      <c r="U39" t="s">
        <v>1242</v>
      </c>
      <c r="V39" t="s">
        <v>1243</v>
      </c>
      <c r="W39" t="s">
        <v>2830</v>
      </c>
      <c r="X39">
        <v>134</v>
      </c>
      <c r="Z39">
        <v>28</v>
      </c>
      <c r="AA39" t="s">
        <v>43</v>
      </c>
      <c r="AB39" s="1">
        <v>43087</v>
      </c>
      <c r="AC39" t="s">
        <v>2830</v>
      </c>
      <c r="AD39" t="s">
        <v>2830</v>
      </c>
      <c r="AE39" t="s">
        <v>43</v>
      </c>
      <c r="AF39" t="s">
        <v>57</v>
      </c>
      <c r="AH39" s="20" t="s">
        <v>7687</v>
      </c>
      <c r="AI39" s="20" t="s">
        <v>7687</v>
      </c>
      <c r="AK39" t="s">
        <v>7685</v>
      </c>
      <c r="AM39" t="s">
        <v>7688</v>
      </c>
      <c r="AN39">
        <f>IEEE4563789[[#This Row],[End Page]]-IEEE4563789[[#This Row],[Start Page]]</f>
        <v>7</v>
      </c>
      <c r="AS39" s="20"/>
      <c r="AU39" s="21" t="s">
        <v>1232</v>
      </c>
      <c r="AV39" s="21" t="s">
        <v>1231</v>
      </c>
      <c r="AW39" s="21" t="s">
        <v>1234</v>
      </c>
      <c r="AX39" s="21" t="s">
        <v>57</v>
      </c>
      <c r="AY39" s="21">
        <v>2017</v>
      </c>
      <c r="AZ39" s="31" t="s">
        <v>7779</v>
      </c>
      <c r="BA39" s="31" t="s">
        <v>7780</v>
      </c>
      <c r="BC39" t="s">
        <v>7873</v>
      </c>
      <c r="BD39" s="31" t="s">
        <v>7874</v>
      </c>
      <c r="BF39" t="s">
        <v>7872</v>
      </c>
    </row>
    <row r="40" spans="1:60" x14ac:dyDescent="0.3">
      <c r="A40" s="3">
        <v>101</v>
      </c>
      <c r="B40" s="14" t="s">
        <v>43</v>
      </c>
      <c r="C40" t="s">
        <v>1244</v>
      </c>
      <c r="D40" t="s">
        <v>1245</v>
      </c>
      <c r="E40" t="s">
        <v>1246</v>
      </c>
      <c r="F40" t="s">
        <v>1247</v>
      </c>
      <c r="G40" s="1">
        <v>43741</v>
      </c>
      <c r="H40">
        <v>2019</v>
      </c>
      <c r="I40" t="s">
        <v>2830</v>
      </c>
      <c r="K40">
        <v>2270</v>
      </c>
      <c r="L40" t="s">
        <v>2920</v>
      </c>
      <c r="M40" t="s">
        <v>1248</v>
      </c>
      <c r="N40" t="s">
        <v>2830</v>
      </c>
      <c r="O40" t="s">
        <v>1249</v>
      </c>
      <c r="P40" t="s">
        <v>1250</v>
      </c>
      <c r="Q40" t="s">
        <v>2830</v>
      </c>
      <c r="R40" t="s">
        <v>1251</v>
      </c>
      <c r="S40" t="s">
        <v>1252</v>
      </c>
      <c r="T40" t="s">
        <v>1253</v>
      </c>
      <c r="U40" t="s">
        <v>1254</v>
      </c>
      <c r="V40" t="s">
        <v>1255</v>
      </c>
      <c r="W40" t="s">
        <v>2830</v>
      </c>
      <c r="Z40">
        <v>18</v>
      </c>
      <c r="AA40" t="s">
        <v>43</v>
      </c>
      <c r="AB40" s="1">
        <v>43741</v>
      </c>
      <c r="AC40" t="s">
        <v>2830</v>
      </c>
      <c r="AD40" t="s">
        <v>2830</v>
      </c>
      <c r="AE40" t="s">
        <v>43</v>
      </c>
      <c r="AF40" t="s">
        <v>57</v>
      </c>
      <c r="AH40" s="20" t="s">
        <v>7687</v>
      </c>
      <c r="AI40" s="20" t="s">
        <v>7687</v>
      </c>
      <c r="AK40" t="s">
        <v>7685</v>
      </c>
      <c r="AM40" t="s">
        <v>7688</v>
      </c>
      <c r="AN40">
        <f>IEEE4563789[[#This Row],[End Page]]-IEEE4563789[[#This Row],[Start Page]]</f>
        <v>7</v>
      </c>
      <c r="AS40" s="20"/>
      <c r="AU40" s="22" t="s">
        <v>1245</v>
      </c>
      <c r="AV40" s="22" t="s">
        <v>1244</v>
      </c>
      <c r="AW40" s="22" t="s">
        <v>1247</v>
      </c>
      <c r="AX40" s="22" t="s">
        <v>57</v>
      </c>
      <c r="AY40" s="22">
        <v>2019</v>
      </c>
      <c r="AZ40" t="s">
        <v>7724</v>
      </c>
      <c r="BA40" t="s">
        <v>7725</v>
      </c>
      <c r="BB40" t="s">
        <v>7877</v>
      </c>
      <c r="BC40" t="s">
        <v>7876</v>
      </c>
      <c r="BH40" t="s">
        <v>7875</v>
      </c>
    </row>
    <row r="41" spans="1:60" x14ac:dyDescent="0.3">
      <c r="A41" s="4">
        <v>104</v>
      </c>
      <c r="B41" s="5" t="s">
        <v>43</v>
      </c>
      <c r="C41" t="s">
        <v>1281</v>
      </c>
      <c r="D41" t="s">
        <v>1282</v>
      </c>
      <c r="E41" t="s">
        <v>1283</v>
      </c>
      <c r="F41" t="s">
        <v>1284</v>
      </c>
      <c r="G41" s="1">
        <v>44581</v>
      </c>
      <c r="H41">
        <v>2021</v>
      </c>
      <c r="I41" t="s">
        <v>2830</v>
      </c>
      <c r="K41">
        <v>1353</v>
      </c>
      <c r="L41" t="s">
        <v>2923</v>
      </c>
      <c r="M41" t="s">
        <v>1285</v>
      </c>
      <c r="N41" t="s">
        <v>1286</v>
      </c>
      <c r="O41" t="s">
        <v>1287</v>
      </c>
      <c r="P41" t="s">
        <v>1288</v>
      </c>
      <c r="Q41" t="s">
        <v>2830</v>
      </c>
      <c r="R41" t="s">
        <v>1289</v>
      </c>
      <c r="S41" t="s">
        <v>1290</v>
      </c>
      <c r="T41" t="s">
        <v>1291</v>
      </c>
      <c r="U41" t="s">
        <v>1292</v>
      </c>
      <c r="V41" t="s">
        <v>1293</v>
      </c>
      <c r="W41" t="s">
        <v>2830</v>
      </c>
      <c r="Z41">
        <v>18</v>
      </c>
      <c r="AA41" t="s">
        <v>43</v>
      </c>
      <c r="AB41" s="1">
        <v>44581</v>
      </c>
      <c r="AC41" t="s">
        <v>2830</v>
      </c>
      <c r="AD41" t="s">
        <v>2830</v>
      </c>
      <c r="AE41" t="s">
        <v>43</v>
      </c>
      <c r="AF41" t="s">
        <v>57</v>
      </c>
      <c r="AH41" s="20" t="s">
        <v>7687</v>
      </c>
      <c r="AK41" t="s">
        <v>7685</v>
      </c>
      <c r="AM41" t="s">
        <v>7688</v>
      </c>
      <c r="AN41">
        <f>IEEE4563789[[#This Row],[End Page]]-IEEE4563789[[#This Row],[Start Page]]</f>
        <v>4</v>
      </c>
      <c r="AS41" s="20"/>
      <c r="AU41" s="21" t="s">
        <v>1282</v>
      </c>
      <c r="AV41" s="21" t="s">
        <v>1281</v>
      </c>
      <c r="AW41" s="21" t="s">
        <v>1284</v>
      </c>
      <c r="AX41" s="21" t="s">
        <v>57</v>
      </c>
      <c r="AY41" s="21">
        <v>2021</v>
      </c>
      <c r="AZ41" t="s">
        <v>7724</v>
      </c>
      <c r="BA41" t="s">
        <v>7725</v>
      </c>
      <c r="BB41" t="s">
        <v>7879</v>
      </c>
      <c r="BC41" t="s">
        <v>7878</v>
      </c>
      <c r="BD41" t="s">
        <v>7881</v>
      </c>
      <c r="BF41" t="s">
        <v>7880</v>
      </c>
    </row>
    <row r="42" spans="1:60" x14ac:dyDescent="0.3">
      <c r="A42" s="3">
        <v>105</v>
      </c>
      <c r="B42" s="14" t="s">
        <v>43</v>
      </c>
      <c r="C42" t="s">
        <v>1294</v>
      </c>
      <c r="D42" t="s">
        <v>1295</v>
      </c>
      <c r="E42" t="s">
        <v>1296</v>
      </c>
      <c r="F42" t="s">
        <v>1297</v>
      </c>
      <c r="G42" s="1">
        <v>41130</v>
      </c>
      <c r="H42">
        <v>2012</v>
      </c>
      <c r="I42" t="s">
        <v>2830</v>
      </c>
      <c r="K42">
        <v>1</v>
      </c>
      <c r="L42" t="s">
        <v>2924</v>
      </c>
      <c r="M42" t="s">
        <v>1298</v>
      </c>
      <c r="N42" t="s">
        <v>1299</v>
      </c>
      <c r="O42" t="s">
        <v>1300</v>
      </c>
      <c r="P42" t="s">
        <v>1301</v>
      </c>
      <c r="Q42" t="s">
        <v>2830</v>
      </c>
      <c r="R42" t="s">
        <v>1302</v>
      </c>
      <c r="S42" t="s">
        <v>2830</v>
      </c>
      <c r="T42" t="s">
        <v>1303</v>
      </c>
      <c r="U42" t="s">
        <v>1304</v>
      </c>
      <c r="V42" t="s">
        <v>1305</v>
      </c>
      <c r="W42" t="s">
        <v>2830</v>
      </c>
      <c r="X42">
        <v>7</v>
      </c>
      <c r="Z42">
        <v>31</v>
      </c>
      <c r="AA42" t="s">
        <v>43</v>
      </c>
      <c r="AB42" s="1">
        <v>41130</v>
      </c>
      <c r="AC42" t="s">
        <v>2830</v>
      </c>
      <c r="AD42" t="s">
        <v>2830</v>
      </c>
      <c r="AE42" t="s">
        <v>43</v>
      </c>
      <c r="AF42" t="s">
        <v>57</v>
      </c>
      <c r="AH42" s="20" t="s">
        <v>7687</v>
      </c>
      <c r="AK42" t="s">
        <v>7685</v>
      </c>
      <c r="AM42" t="s">
        <v>7688</v>
      </c>
      <c r="AN42">
        <f>IEEE4563789[[#This Row],[End Page]]-IEEE4563789[[#This Row],[Start Page]]</f>
        <v>11</v>
      </c>
      <c r="AS42" s="20"/>
      <c r="AU42" s="22" t="s">
        <v>1295</v>
      </c>
      <c r="AV42" s="22" t="s">
        <v>1294</v>
      </c>
      <c r="AW42" s="22" t="s">
        <v>1297</v>
      </c>
      <c r="AX42" s="22" t="s">
        <v>57</v>
      </c>
      <c r="AY42" s="22">
        <v>2012</v>
      </c>
      <c r="AZ42" t="s">
        <v>7724</v>
      </c>
      <c r="BA42" t="s">
        <v>7725</v>
      </c>
      <c r="BB42" t="s">
        <v>7885</v>
      </c>
      <c r="BC42" t="s">
        <v>7883</v>
      </c>
      <c r="BD42" t="s">
        <v>7884</v>
      </c>
      <c r="BF42" t="s">
        <v>7882</v>
      </c>
    </row>
    <row r="43" spans="1:60" x14ac:dyDescent="0.3">
      <c r="A43" s="4">
        <v>106</v>
      </c>
      <c r="B43" s="5" t="s">
        <v>43</v>
      </c>
      <c r="C43" t="s">
        <v>1306</v>
      </c>
      <c r="D43" t="s">
        <v>1307</v>
      </c>
      <c r="E43" t="s">
        <v>1308</v>
      </c>
      <c r="F43" t="s">
        <v>1309</v>
      </c>
      <c r="G43" s="1">
        <v>43489</v>
      </c>
      <c r="H43">
        <v>2018</v>
      </c>
      <c r="I43" t="s">
        <v>2830</v>
      </c>
      <c r="K43">
        <v>982</v>
      </c>
      <c r="L43" t="s">
        <v>2925</v>
      </c>
      <c r="M43" t="s">
        <v>1310</v>
      </c>
      <c r="N43" t="s">
        <v>2830</v>
      </c>
      <c r="O43" t="s">
        <v>1311</v>
      </c>
      <c r="P43" t="s">
        <v>1312</v>
      </c>
      <c r="Q43" t="s">
        <v>2830</v>
      </c>
      <c r="R43" t="s">
        <v>1313</v>
      </c>
      <c r="S43" t="s">
        <v>1314</v>
      </c>
      <c r="T43" t="s">
        <v>1315</v>
      </c>
      <c r="U43" t="s">
        <v>1316</v>
      </c>
      <c r="V43" t="s">
        <v>1317</v>
      </c>
      <c r="W43" t="s">
        <v>2830</v>
      </c>
      <c r="X43">
        <v>6</v>
      </c>
      <c r="Z43">
        <v>33</v>
      </c>
      <c r="AA43" t="s">
        <v>43</v>
      </c>
      <c r="AB43" s="1">
        <v>43489</v>
      </c>
      <c r="AC43" t="s">
        <v>2830</v>
      </c>
      <c r="AD43" t="s">
        <v>2830</v>
      </c>
      <c r="AE43" t="s">
        <v>43</v>
      </c>
      <c r="AF43" t="s">
        <v>57</v>
      </c>
      <c r="AH43" s="20" t="s">
        <v>7687</v>
      </c>
      <c r="AI43" s="20" t="s">
        <v>7687</v>
      </c>
      <c r="AK43" t="s">
        <v>7685</v>
      </c>
      <c r="AM43" t="s">
        <v>7688</v>
      </c>
      <c r="AN43">
        <f>IEEE4563789[[#This Row],[End Page]]-IEEE4563789[[#This Row],[Start Page]]</f>
        <v>10</v>
      </c>
      <c r="AS43" s="20"/>
      <c r="AU43" s="21" t="s">
        <v>1307</v>
      </c>
      <c r="AV43" s="21" t="s">
        <v>1306</v>
      </c>
      <c r="AW43" s="21" t="s">
        <v>1309</v>
      </c>
      <c r="AX43" s="21" t="s">
        <v>57</v>
      </c>
      <c r="AY43" s="21">
        <v>2018</v>
      </c>
      <c r="AZ43" t="s">
        <v>7724</v>
      </c>
      <c r="BA43" t="s">
        <v>7725</v>
      </c>
      <c r="BB43" t="s">
        <v>7886</v>
      </c>
      <c r="BC43" t="s">
        <v>7887</v>
      </c>
      <c r="BD43" t="s">
        <v>7889</v>
      </c>
      <c r="BF43" t="s">
        <v>7888</v>
      </c>
    </row>
    <row r="44" spans="1:60" x14ac:dyDescent="0.3">
      <c r="A44" s="3">
        <v>109</v>
      </c>
      <c r="B44" s="14" t="s">
        <v>43</v>
      </c>
      <c r="C44" t="s">
        <v>1342</v>
      </c>
      <c r="D44" t="s">
        <v>1343</v>
      </c>
      <c r="E44" t="s">
        <v>1344</v>
      </c>
      <c r="F44" t="s">
        <v>1345</v>
      </c>
      <c r="G44" s="1">
        <v>42929</v>
      </c>
      <c r="H44">
        <v>2017</v>
      </c>
      <c r="I44" t="s">
        <v>2830</v>
      </c>
      <c r="K44">
        <v>472</v>
      </c>
      <c r="L44" t="s">
        <v>2927</v>
      </c>
      <c r="M44" t="s">
        <v>1346</v>
      </c>
      <c r="N44" t="s">
        <v>2830</v>
      </c>
      <c r="O44" t="s">
        <v>1347</v>
      </c>
      <c r="P44" t="s">
        <v>1348</v>
      </c>
      <c r="Q44" t="s">
        <v>2830</v>
      </c>
      <c r="R44" t="s">
        <v>1349</v>
      </c>
      <c r="S44" t="s">
        <v>2830</v>
      </c>
      <c r="T44" t="s">
        <v>1350</v>
      </c>
      <c r="U44" t="s">
        <v>1351</v>
      </c>
      <c r="V44" t="s">
        <v>1352</v>
      </c>
      <c r="W44" t="s">
        <v>2830</v>
      </c>
      <c r="X44">
        <v>1</v>
      </c>
      <c r="Z44">
        <v>27</v>
      </c>
      <c r="AA44" t="s">
        <v>2830</v>
      </c>
      <c r="AB44" s="1">
        <v>42929</v>
      </c>
      <c r="AC44" t="s">
        <v>2830</v>
      </c>
      <c r="AD44" t="s">
        <v>2830</v>
      </c>
      <c r="AE44" t="s">
        <v>43</v>
      </c>
      <c r="AF44" t="s">
        <v>57</v>
      </c>
      <c r="AH44" s="20" t="s">
        <v>7687</v>
      </c>
      <c r="AI44" s="20" t="s">
        <v>7687</v>
      </c>
      <c r="AK44" t="s">
        <v>7685</v>
      </c>
      <c r="AM44" t="s">
        <v>7688</v>
      </c>
      <c r="AN44">
        <f>IEEE4563789[[#This Row],[End Page]]-IEEE4563789[[#This Row],[Start Page]]</f>
        <v>5</v>
      </c>
      <c r="AS44" s="20"/>
      <c r="AU44" s="22" t="s">
        <v>1343</v>
      </c>
      <c r="AV44" s="22" t="s">
        <v>1342</v>
      </c>
      <c r="AW44" s="22" t="s">
        <v>1345</v>
      </c>
      <c r="AX44" s="22" t="s">
        <v>57</v>
      </c>
      <c r="AY44" s="22">
        <v>2017</v>
      </c>
      <c r="AZ44" t="s">
        <v>7724</v>
      </c>
      <c r="BA44" t="s">
        <v>7725</v>
      </c>
      <c r="BB44" t="s">
        <v>7890</v>
      </c>
      <c r="BC44" t="s">
        <v>7891</v>
      </c>
      <c r="BD44" t="s">
        <v>7892</v>
      </c>
    </row>
    <row r="45" spans="1:60" x14ac:dyDescent="0.3">
      <c r="A45" s="4">
        <v>110</v>
      </c>
      <c r="B45" s="5" t="s">
        <v>43</v>
      </c>
      <c r="C45" t="s">
        <v>1353</v>
      </c>
      <c r="D45" t="s">
        <v>1354</v>
      </c>
      <c r="E45" t="s">
        <v>1355</v>
      </c>
      <c r="F45" t="s">
        <v>146</v>
      </c>
      <c r="G45" s="1">
        <v>43529</v>
      </c>
      <c r="H45">
        <v>2019</v>
      </c>
      <c r="I45" t="s">
        <v>2887</v>
      </c>
      <c r="K45">
        <v>24788</v>
      </c>
      <c r="L45" t="s">
        <v>2928</v>
      </c>
      <c r="M45" t="s">
        <v>1356</v>
      </c>
      <c r="N45" t="s">
        <v>148</v>
      </c>
      <c r="O45" t="s">
        <v>2830</v>
      </c>
      <c r="P45" t="s">
        <v>1357</v>
      </c>
      <c r="Q45" t="s">
        <v>1358</v>
      </c>
      <c r="R45" t="s">
        <v>1359</v>
      </c>
      <c r="S45" t="s">
        <v>1360</v>
      </c>
      <c r="T45" t="s">
        <v>1361</v>
      </c>
      <c r="U45" t="s">
        <v>1362</v>
      </c>
      <c r="V45" t="s">
        <v>1363</v>
      </c>
      <c r="W45" t="s">
        <v>2830</v>
      </c>
      <c r="X45">
        <v>36</v>
      </c>
      <c r="Z45">
        <v>36</v>
      </c>
      <c r="AA45" t="s">
        <v>647</v>
      </c>
      <c r="AB45" s="1">
        <v>43496</v>
      </c>
      <c r="AC45" t="s">
        <v>2830</v>
      </c>
      <c r="AD45" t="s">
        <v>2830</v>
      </c>
      <c r="AE45" t="s">
        <v>43</v>
      </c>
      <c r="AF45" t="s">
        <v>44</v>
      </c>
      <c r="AH45" s="20" t="s">
        <v>7687</v>
      </c>
      <c r="AI45" s="20" t="s">
        <v>7687</v>
      </c>
      <c r="AK45" t="s">
        <v>7685</v>
      </c>
      <c r="AM45" t="s">
        <v>7688</v>
      </c>
      <c r="AN45">
        <f>IEEE4563789[[#This Row],[End Page]]-IEEE4563789[[#This Row],[Start Page]]</f>
        <v>17</v>
      </c>
      <c r="AS45" s="20"/>
      <c r="AU45" s="21" t="s">
        <v>1354</v>
      </c>
      <c r="AV45" s="21" t="s">
        <v>1353</v>
      </c>
      <c r="AW45" s="21" t="s">
        <v>146</v>
      </c>
      <c r="AX45" s="21" t="s">
        <v>44</v>
      </c>
      <c r="AY45" s="21">
        <v>2019</v>
      </c>
      <c r="AZ45" t="s">
        <v>7724</v>
      </c>
      <c r="BA45" t="s">
        <v>7725</v>
      </c>
      <c r="BB45" t="s">
        <v>7894</v>
      </c>
      <c r="BC45" t="s">
        <v>7893</v>
      </c>
      <c r="BD45" t="s">
        <v>7895</v>
      </c>
    </row>
    <row r="46" spans="1:60" x14ac:dyDescent="0.3">
      <c r="A46" s="4">
        <v>130</v>
      </c>
      <c r="B46" s="6" t="s">
        <v>43</v>
      </c>
      <c r="C46" t="s">
        <v>1590</v>
      </c>
      <c r="D46" t="s">
        <v>1591</v>
      </c>
      <c r="E46" t="s">
        <v>1592</v>
      </c>
      <c r="F46" t="s">
        <v>1593</v>
      </c>
      <c r="G46" s="1">
        <v>43804</v>
      </c>
      <c r="H46">
        <v>2019</v>
      </c>
      <c r="I46" t="s">
        <v>2830</v>
      </c>
      <c r="K46">
        <v>1</v>
      </c>
      <c r="L46" t="s">
        <v>2894</v>
      </c>
      <c r="M46" t="s">
        <v>1594</v>
      </c>
      <c r="N46" t="s">
        <v>1595</v>
      </c>
      <c r="O46" t="s">
        <v>1596</v>
      </c>
      <c r="P46" t="s">
        <v>1597</v>
      </c>
      <c r="Q46" t="s">
        <v>2830</v>
      </c>
      <c r="R46" t="s">
        <v>1598</v>
      </c>
      <c r="S46" t="s">
        <v>1599</v>
      </c>
      <c r="T46" t="s">
        <v>1600</v>
      </c>
      <c r="U46" t="s">
        <v>1601</v>
      </c>
      <c r="V46" t="s">
        <v>1602</v>
      </c>
      <c r="W46" t="s">
        <v>2830</v>
      </c>
      <c r="X46">
        <v>2</v>
      </c>
      <c r="Z46">
        <v>11</v>
      </c>
      <c r="AA46" t="s">
        <v>43</v>
      </c>
      <c r="AB46" s="1">
        <v>43804</v>
      </c>
      <c r="AC46" t="s">
        <v>2830</v>
      </c>
      <c r="AD46" t="s">
        <v>2830</v>
      </c>
      <c r="AE46" t="s">
        <v>43</v>
      </c>
      <c r="AF46" t="s">
        <v>57</v>
      </c>
      <c r="AH46" s="20" t="s">
        <v>7687</v>
      </c>
      <c r="AI46" s="20" t="s">
        <v>7687</v>
      </c>
      <c r="AK46" t="s">
        <v>7685</v>
      </c>
      <c r="AM46" t="s">
        <v>7688</v>
      </c>
      <c r="AN46">
        <f>IEEE4563789[[#This Row],[End Page]]-IEEE4563789[[#This Row],[Start Page]]</f>
        <v>4</v>
      </c>
      <c r="AS46" s="20"/>
      <c r="AU46" s="22" t="s">
        <v>1591</v>
      </c>
      <c r="AV46" s="22" t="s">
        <v>1590</v>
      </c>
      <c r="AW46" s="22" t="s">
        <v>1593</v>
      </c>
      <c r="AX46" s="22" t="s">
        <v>57</v>
      </c>
      <c r="AY46" s="22">
        <v>2019</v>
      </c>
      <c r="AZ46" t="s">
        <v>7724</v>
      </c>
      <c r="BA46" t="s">
        <v>7725</v>
      </c>
      <c r="BB46" t="s">
        <v>7897</v>
      </c>
      <c r="BC46" t="s">
        <v>7896</v>
      </c>
      <c r="BD46" t="s">
        <v>7898</v>
      </c>
    </row>
    <row r="47" spans="1:60" x14ac:dyDescent="0.3">
      <c r="A47" s="4">
        <v>134</v>
      </c>
      <c r="B47" s="5" t="s">
        <v>43</v>
      </c>
      <c r="C47" t="s">
        <v>1638</v>
      </c>
      <c r="D47" t="s">
        <v>1639</v>
      </c>
      <c r="E47" t="s">
        <v>1640</v>
      </c>
      <c r="F47" t="s">
        <v>1641</v>
      </c>
      <c r="G47" s="1">
        <v>42779</v>
      </c>
      <c r="H47">
        <v>2016</v>
      </c>
      <c r="I47" t="s">
        <v>2830</v>
      </c>
      <c r="K47">
        <v>1</v>
      </c>
      <c r="L47" t="s">
        <v>2883</v>
      </c>
      <c r="M47" t="s">
        <v>1642</v>
      </c>
      <c r="N47" t="s">
        <v>2830</v>
      </c>
      <c r="O47" t="s">
        <v>1643</v>
      </c>
      <c r="P47" t="s">
        <v>1644</v>
      </c>
      <c r="Q47" t="s">
        <v>2830</v>
      </c>
      <c r="R47" t="s">
        <v>1645</v>
      </c>
      <c r="S47" t="s">
        <v>2830</v>
      </c>
      <c r="T47" t="s">
        <v>1646</v>
      </c>
      <c r="U47" t="s">
        <v>1647</v>
      </c>
      <c r="V47" t="s">
        <v>1648</v>
      </c>
      <c r="W47" t="s">
        <v>2830</v>
      </c>
      <c r="Z47">
        <v>12</v>
      </c>
      <c r="AA47" t="s">
        <v>43</v>
      </c>
      <c r="AB47" s="1">
        <v>42779</v>
      </c>
      <c r="AC47" t="s">
        <v>2830</v>
      </c>
      <c r="AD47" t="s">
        <v>2830</v>
      </c>
      <c r="AE47" t="s">
        <v>43</v>
      </c>
      <c r="AF47" t="s">
        <v>57</v>
      </c>
      <c r="AH47" s="20" t="s">
        <v>7687</v>
      </c>
      <c r="AI47" s="20" t="s">
        <v>7687</v>
      </c>
      <c r="AK47" t="s">
        <v>7685</v>
      </c>
      <c r="AM47" t="s">
        <v>7688</v>
      </c>
      <c r="AN47">
        <f>IEEE4563789[[#This Row],[End Page]]-IEEE4563789[[#This Row],[Start Page]]</f>
        <v>7</v>
      </c>
      <c r="AS47" s="20"/>
      <c r="AU47" s="21" t="s">
        <v>1639</v>
      </c>
      <c r="AV47" s="21" t="s">
        <v>1638</v>
      </c>
      <c r="AW47" s="21" t="s">
        <v>1641</v>
      </c>
      <c r="AX47" s="21" t="s">
        <v>57</v>
      </c>
      <c r="AY47" s="21">
        <v>2016</v>
      </c>
      <c r="AZ47" t="s">
        <v>7724</v>
      </c>
      <c r="BA47" t="s">
        <v>7725</v>
      </c>
      <c r="BB47" t="s">
        <v>7902</v>
      </c>
      <c r="BC47" t="s">
        <v>7900</v>
      </c>
      <c r="BD47" t="s">
        <v>7901</v>
      </c>
      <c r="BF47" t="s">
        <v>7899</v>
      </c>
    </row>
    <row r="48" spans="1:60" x14ac:dyDescent="0.3">
      <c r="A48" s="3">
        <v>167</v>
      </c>
      <c r="B48" s="14" t="s">
        <v>43</v>
      </c>
      <c r="C48" t="s">
        <v>2031</v>
      </c>
      <c r="D48" t="s">
        <v>2032</v>
      </c>
      <c r="E48" t="s">
        <v>2033</v>
      </c>
      <c r="F48" t="s">
        <v>2034</v>
      </c>
      <c r="G48" s="1">
        <v>44026</v>
      </c>
      <c r="H48">
        <v>2020</v>
      </c>
      <c r="I48" t="s">
        <v>2830</v>
      </c>
      <c r="K48">
        <v>1092</v>
      </c>
      <c r="L48" t="s">
        <v>2937</v>
      </c>
      <c r="M48" t="s">
        <v>2035</v>
      </c>
      <c r="N48" t="s">
        <v>2036</v>
      </c>
      <c r="O48" t="s">
        <v>2037</v>
      </c>
      <c r="P48" t="s">
        <v>2038</v>
      </c>
      <c r="Q48" t="s">
        <v>2830</v>
      </c>
      <c r="R48" t="s">
        <v>2039</v>
      </c>
      <c r="S48" t="s">
        <v>2040</v>
      </c>
      <c r="T48" t="s">
        <v>2041</v>
      </c>
      <c r="U48" t="s">
        <v>2042</v>
      </c>
      <c r="V48" t="s">
        <v>2043</v>
      </c>
      <c r="W48" t="s">
        <v>2830</v>
      </c>
      <c r="X48">
        <v>14</v>
      </c>
      <c r="Z48">
        <v>43</v>
      </c>
      <c r="AA48" t="s">
        <v>43</v>
      </c>
      <c r="AB48" s="1">
        <v>44026</v>
      </c>
      <c r="AC48" t="s">
        <v>2830</v>
      </c>
      <c r="AD48" t="s">
        <v>2830</v>
      </c>
      <c r="AE48" t="s">
        <v>43</v>
      </c>
      <c r="AF48" t="s">
        <v>57</v>
      </c>
      <c r="AH48" s="20" t="s">
        <v>7687</v>
      </c>
      <c r="AI48" s="20" t="s">
        <v>7687</v>
      </c>
      <c r="AK48" t="s">
        <v>7685</v>
      </c>
      <c r="AM48" t="s">
        <v>7688</v>
      </c>
      <c r="AN48">
        <f>IEEE4563789[[#This Row],[End Page]]-IEEE4563789[[#This Row],[Start Page]]</f>
        <v>9</v>
      </c>
      <c r="AS48" s="20"/>
      <c r="AU48" s="22" t="s">
        <v>2032</v>
      </c>
      <c r="AV48" s="22" t="s">
        <v>2031</v>
      </c>
      <c r="AW48" s="22" t="s">
        <v>2034</v>
      </c>
      <c r="AX48" s="22" t="s">
        <v>57</v>
      </c>
      <c r="AY48" s="22">
        <v>2020</v>
      </c>
      <c r="AZ48" t="s">
        <v>7724</v>
      </c>
      <c r="BA48" t="s">
        <v>7725</v>
      </c>
      <c r="BB48" t="s">
        <v>7904</v>
      </c>
      <c r="BC48" t="s">
        <v>7903</v>
      </c>
    </row>
    <row r="49" spans="1:60" x14ac:dyDescent="0.3">
      <c r="A49" s="4">
        <v>172</v>
      </c>
      <c r="B49" s="6" t="s">
        <v>43</v>
      </c>
      <c r="C49" t="s">
        <v>2091</v>
      </c>
      <c r="D49" t="s">
        <v>2092</v>
      </c>
      <c r="E49" t="s">
        <v>2093</v>
      </c>
      <c r="F49" t="s">
        <v>146</v>
      </c>
      <c r="G49" s="1">
        <v>43747</v>
      </c>
      <c r="H49">
        <v>2019</v>
      </c>
      <c r="I49" t="s">
        <v>2887</v>
      </c>
      <c r="K49">
        <v>142692</v>
      </c>
      <c r="L49" t="s">
        <v>2971</v>
      </c>
      <c r="M49" t="s">
        <v>2094</v>
      </c>
      <c r="N49" t="s">
        <v>148</v>
      </c>
      <c r="O49" t="s">
        <v>2830</v>
      </c>
      <c r="P49" t="s">
        <v>2095</v>
      </c>
      <c r="Q49" t="s">
        <v>2096</v>
      </c>
      <c r="R49" t="s">
        <v>2097</v>
      </c>
      <c r="S49" t="s">
        <v>2098</v>
      </c>
      <c r="T49" t="s">
        <v>2099</v>
      </c>
      <c r="U49" t="s">
        <v>2100</v>
      </c>
      <c r="V49" t="s">
        <v>2101</v>
      </c>
      <c r="W49" t="s">
        <v>2830</v>
      </c>
      <c r="X49">
        <v>9</v>
      </c>
      <c r="Z49">
        <v>28</v>
      </c>
      <c r="AA49" t="s">
        <v>156</v>
      </c>
      <c r="AB49" s="1">
        <v>43738</v>
      </c>
      <c r="AC49" t="s">
        <v>2830</v>
      </c>
      <c r="AD49" t="s">
        <v>2830</v>
      </c>
      <c r="AE49" t="s">
        <v>43</v>
      </c>
      <c r="AF49" t="s">
        <v>44</v>
      </c>
      <c r="AH49" s="20" t="s">
        <v>7687</v>
      </c>
      <c r="AI49" s="20" t="s">
        <v>7687</v>
      </c>
      <c r="AK49" t="s">
        <v>7685</v>
      </c>
      <c r="AM49" t="s">
        <v>7688</v>
      </c>
      <c r="AN49">
        <f>IEEE4563789[[#This Row],[End Page]]-IEEE4563789[[#This Row],[Start Page]]</f>
        <v>10</v>
      </c>
      <c r="AS49" s="20"/>
      <c r="AU49" s="22" t="s">
        <v>2092</v>
      </c>
      <c r="AV49" s="22" t="s">
        <v>2091</v>
      </c>
      <c r="AW49" s="22" t="s">
        <v>146</v>
      </c>
      <c r="AX49" s="22" t="s">
        <v>44</v>
      </c>
      <c r="AY49" s="22">
        <v>2019</v>
      </c>
      <c r="AZ49" t="s">
        <v>7724</v>
      </c>
      <c r="BA49" t="s">
        <v>7905</v>
      </c>
      <c r="BB49" t="s">
        <v>7907</v>
      </c>
      <c r="BC49" t="s">
        <v>7906</v>
      </c>
      <c r="BD49" t="s">
        <v>7909</v>
      </c>
      <c r="BF49" t="s">
        <v>7908</v>
      </c>
    </row>
    <row r="50" spans="1:60" x14ac:dyDescent="0.3">
      <c r="A50" s="4">
        <v>204</v>
      </c>
      <c r="B50" s="5" t="s">
        <v>43</v>
      </c>
      <c r="C50" t="s">
        <v>2463</v>
      </c>
      <c r="D50" t="s">
        <v>2464</v>
      </c>
      <c r="E50" t="s">
        <v>2465</v>
      </c>
      <c r="F50" t="s">
        <v>2466</v>
      </c>
      <c r="G50" s="1">
        <v>44775</v>
      </c>
      <c r="H50">
        <v>2022</v>
      </c>
      <c r="I50" t="s">
        <v>2830</v>
      </c>
      <c r="K50">
        <v>2549</v>
      </c>
      <c r="L50" t="s">
        <v>2990</v>
      </c>
      <c r="M50" t="s">
        <v>2467</v>
      </c>
      <c r="N50" t="s">
        <v>2468</v>
      </c>
      <c r="O50" t="s">
        <v>2469</v>
      </c>
      <c r="P50" t="s">
        <v>2470</v>
      </c>
      <c r="Q50" t="s">
        <v>2471</v>
      </c>
      <c r="R50" t="s">
        <v>2472</v>
      </c>
      <c r="S50" t="s">
        <v>2473</v>
      </c>
      <c r="T50" t="s">
        <v>2474</v>
      </c>
      <c r="U50" t="s">
        <v>2475</v>
      </c>
      <c r="V50" t="s">
        <v>2476</v>
      </c>
      <c r="W50" t="s">
        <v>2830</v>
      </c>
      <c r="Z50">
        <v>47</v>
      </c>
      <c r="AA50" t="s">
        <v>43</v>
      </c>
      <c r="AB50" s="1">
        <v>44775</v>
      </c>
      <c r="AC50" t="s">
        <v>2830</v>
      </c>
      <c r="AD50" t="s">
        <v>2830</v>
      </c>
      <c r="AE50" t="s">
        <v>43</v>
      </c>
      <c r="AF50" t="s">
        <v>57</v>
      </c>
      <c r="AH50" s="20" t="s">
        <v>7687</v>
      </c>
      <c r="AI50" s="20" t="s">
        <v>7687</v>
      </c>
      <c r="AK50" t="s">
        <v>7685</v>
      </c>
      <c r="AM50" t="s">
        <v>7688</v>
      </c>
      <c r="AN50">
        <f>IEEE4563789[[#This Row],[End Page]]-IEEE4563789[[#This Row],[Start Page]]</f>
        <v>12</v>
      </c>
      <c r="AS50" s="20"/>
      <c r="AU50" s="21" t="s">
        <v>2464</v>
      </c>
      <c r="AV50" s="21" t="s">
        <v>2463</v>
      </c>
      <c r="AW50" s="21" t="s">
        <v>2466</v>
      </c>
      <c r="AX50" s="21" t="s">
        <v>57</v>
      </c>
      <c r="AY50" s="21">
        <v>2022</v>
      </c>
      <c r="AZ50" s="31" t="s">
        <v>7779</v>
      </c>
      <c r="BA50" t="s">
        <v>7725</v>
      </c>
      <c r="BB50" t="s">
        <v>7911</v>
      </c>
      <c r="BC50" t="s">
        <v>7912</v>
      </c>
      <c r="BD50" t="s">
        <v>7914</v>
      </c>
      <c r="BF50" t="s">
        <v>7913</v>
      </c>
    </row>
    <row r="51" spans="1:60" x14ac:dyDescent="0.3">
      <c r="A51" s="4">
        <v>236</v>
      </c>
      <c r="B51" s="6" t="s">
        <v>3014</v>
      </c>
      <c r="C51" t="s">
        <v>3015</v>
      </c>
      <c r="D51" t="s">
        <v>3034</v>
      </c>
      <c r="F51" t="s">
        <v>3055</v>
      </c>
      <c r="G51" s="1"/>
      <c r="H51">
        <v>2021</v>
      </c>
      <c r="K51">
        <v>1</v>
      </c>
      <c r="L51">
        <v>11</v>
      </c>
      <c r="M51" t="s">
        <v>3125</v>
      </c>
      <c r="N51" t="s">
        <v>2830</v>
      </c>
      <c r="O51" t="s">
        <v>3071</v>
      </c>
      <c r="P51" t="s">
        <v>3087</v>
      </c>
      <c r="R51" t="s">
        <v>3106</v>
      </c>
      <c r="S51" t="s">
        <v>3141</v>
      </c>
      <c r="AB51" s="1">
        <v>44425</v>
      </c>
      <c r="AE51" t="s">
        <v>3155</v>
      </c>
      <c r="AF51" t="s">
        <v>3053</v>
      </c>
      <c r="AH51" s="20" t="s">
        <v>7687</v>
      </c>
      <c r="AI51" s="20" t="s">
        <v>7687</v>
      </c>
      <c r="AK51" t="s">
        <v>7685</v>
      </c>
      <c r="AM51" t="s">
        <v>7688</v>
      </c>
      <c r="AN51">
        <f>IEEE4563789[[#This Row],[End Page]]-IEEE4563789[[#This Row],[Start Page]]</f>
        <v>10</v>
      </c>
      <c r="AS51" s="20"/>
      <c r="AU51" s="22" t="s">
        <v>3034</v>
      </c>
      <c r="AV51" s="22" t="s">
        <v>3015</v>
      </c>
      <c r="AW51" s="22" t="s">
        <v>3055</v>
      </c>
      <c r="AX51" s="22" t="s">
        <v>3053</v>
      </c>
      <c r="AY51" s="22">
        <v>2021</v>
      </c>
      <c r="AZ51" t="s">
        <v>7724</v>
      </c>
      <c r="BA51" s="31" t="s">
        <v>7780</v>
      </c>
      <c r="BB51" t="s">
        <v>7920</v>
      </c>
      <c r="BC51" t="s">
        <v>7919</v>
      </c>
      <c r="BD51" t="s">
        <v>7921</v>
      </c>
      <c r="BH51" t="s">
        <v>7918</v>
      </c>
    </row>
    <row r="52" spans="1:60" x14ac:dyDescent="0.3">
      <c r="A52" s="4">
        <v>258</v>
      </c>
      <c r="B52" s="5" t="s">
        <v>3157</v>
      </c>
      <c r="C52" t="s">
        <v>3161</v>
      </c>
      <c r="D52" t="s">
        <v>3491</v>
      </c>
      <c r="F52" t="s">
        <v>3843</v>
      </c>
      <c r="G52" s="1"/>
      <c r="H52">
        <v>2022</v>
      </c>
      <c r="I52" t="s">
        <v>4111</v>
      </c>
      <c r="J52" t="s">
        <v>2830</v>
      </c>
      <c r="M52" t="s">
        <v>4256</v>
      </c>
      <c r="N52" t="s">
        <v>4657</v>
      </c>
      <c r="O52" t="s">
        <v>2830</v>
      </c>
      <c r="P52" t="s">
        <v>5050</v>
      </c>
      <c r="R52" t="s">
        <v>5247</v>
      </c>
      <c r="S52" t="s">
        <v>5656</v>
      </c>
      <c r="AB52" s="1"/>
      <c r="AE52" t="s">
        <v>5896</v>
      </c>
      <c r="AF52" t="s">
        <v>5981</v>
      </c>
      <c r="AG52" t="s">
        <v>5988</v>
      </c>
      <c r="AH52" s="20" t="s">
        <v>7687</v>
      </c>
      <c r="AI52" s="20" t="s">
        <v>7687</v>
      </c>
      <c r="AK52" t="s">
        <v>7685</v>
      </c>
      <c r="AM52" t="s">
        <v>7688</v>
      </c>
      <c r="AN52">
        <f>IEEE4563789[[#This Row],[End Page]]-IEEE4563789[[#This Row],[Start Page]]</f>
        <v>0</v>
      </c>
      <c r="AS52" s="20"/>
      <c r="AU52" s="21" t="s">
        <v>3491</v>
      </c>
      <c r="AV52" s="21" t="s">
        <v>3161</v>
      </c>
      <c r="AW52" s="21" t="s">
        <v>3843</v>
      </c>
      <c r="AX52" s="21" t="s">
        <v>7760</v>
      </c>
      <c r="AY52" s="21">
        <v>2022</v>
      </c>
      <c r="AZ52" t="s">
        <v>7724</v>
      </c>
      <c r="BA52" s="31" t="s">
        <v>7780</v>
      </c>
      <c r="BB52" t="s">
        <v>7922</v>
      </c>
      <c r="BC52" t="s">
        <v>7923</v>
      </c>
      <c r="BD52" t="s">
        <v>7924</v>
      </c>
    </row>
    <row r="53" spans="1:60" x14ac:dyDescent="0.3">
      <c r="A53" s="3">
        <v>261</v>
      </c>
      <c r="B53" s="14" t="s">
        <v>3157</v>
      </c>
      <c r="C53" t="s">
        <v>3163</v>
      </c>
      <c r="D53" t="s">
        <v>3494</v>
      </c>
      <c r="F53" t="s">
        <v>3845</v>
      </c>
      <c r="G53" s="1"/>
      <c r="H53">
        <v>2022</v>
      </c>
      <c r="I53" t="s">
        <v>4112</v>
      </c>
      <c r="J53" t="s">
        <v>2830</v>
      </c>
      <c r="M53" t="s">
        <v>4259</v>
      </c>
      <c r="N53" t="s">
        <v>4659</v>
      </c>
      <c r="O53" t="s">
        <v>2830</v>
      </c>
      <c r="P53" t="s">
        <v>5052</v>
      </c>
      <c r="R53" t="s">
        <v>5250</v>
      </c>
      <c r="S53" t="s">
        <v>5659</v>
      </c>
      <c r="AB53" s="1"/>
      <c r="AE53" t="s">
        <v>5899</v>
      </c>
      <c r="AF53" t="s">
        <v>5981</v>
      </c>
      <c r="AG53" t="s">
        <v>5988</v>
      </c>
      <c r="AH53" s="20" t="s">
        <v>7687</v>
      </c>
      <c r="AI53" s="20" t="s">
        <v>7687</v>
      </c>
      <c r="AK53" t="s">
        <v>7685</v>
      </c>
      <c r="AM53" t="s">
        <v>7688</v>
      </c>
      <c r="AN53">
        <f>IEEE4563789[[#This Row],[End Page]]-IEEE4563789[[#This Row],[Start Page]]</f>
        <v>0</v>
      </c>
      <c r="AS53" s="20"/>
      <c r="AU53" s="22" t="s">
        <v>3494</v>
      </c>
      <c r="AV53" s="22" t="s">
        <v>3163</v>
      </c>
      <c r="AW53" s="22" t="s">
        <v>3845</v>
      </c>
      <c r="AX53" s="21" t="s">
        <v>7760</v>
      </c>
      <c r="AY53" s="22">
        <v>2022</v>
      </c>
      <c r="AZ53" t="s">
        <v>7724</v>
      </c>
      <c r="BA53" s="31" t="s">
        <v>7780</v>
      </c>
      <c r="BB53" t="s">
        <v>7925</v>
      </c>
      <c r="BC53" t="s">
        <v>7926</v>
      </c>
      <c r="BD53" t="s">
        <v>7927</v>
      </c>
    </row>
    <row r="54" spans="1:60" x14ac:dyDescent="0.3">
      <c r="A54" s="4">
        <v>266</v>
      </c>
      <c r="B54" s="6" t="s">
        <v>3157</v>
      </c>
      <c r="C54" t="s">
        <v>3168</v>
      </c>
      <c r="D54" t="s">
        <v>3499</v>
      </c>
      <c r="F54" t="s">
        <v>3849</v>
      </c>
      <c r="G54" s="1"/>
      <c r="H54">
        <v>2022</v>
      </c>
      <c r="I54" t="s">
        <v>4113</v>
      </c>
      <c r="J54" t="s">
        <v>2883</v>
      </c>
      <c r="M54" t="s">
        <v>4264</v>
      </c>
      <c r="N54" t="s">
        <v>4662</v>
      </c>
      <c r="O54" t="s">
        <v>2830</v>
      </c>
      <c r="P54" t="s">
        <v>5057</v>
      </c>
      <c r="R54" t="s">
        <v>5255</v>
      </c>
      <c r="S54" t="s">
        <v>5664</v>
      </c>
      <c r="AB54" s="1"/>
      <c r="AE54" t="s">
        <v>5895</v>
      </c>
      <c r="AF54" t="s">
        <v>5981</v>
      </c>
      <c r="AG54" t="s">
        <v>5988</v>
      </c>
      <c r="AH54" s="20" t="s">
        <v>7687</v>
      </c>
      <c r="AI54" s="20" t="s">
        <v>7687</v>
      </c>
      <c r="AK54" t="s">
        <v>7685</v>
      </c>
      <c r="AM54" t="s">
        <v>7688</v>
      </c>
      <c r="AN54">
        <f>IEEE4563789[[#This Row],[End Page]]-IEEE4563789[[#This Row],[Start Page]]</f>
        <v>0</v>
      </c>
      <c r="AS54" s="20"/>
      <c r="AU54" s="22" t="s">
        <v>3499</v>
      </c>
      <c r="AV54" s="22" t="s">
        <v>3168</v>
      </c>
      <c r="AW54" s="22" t="s">
        <v>3849</v>
      </c>
      <c r="AX54" s="21" t="s">
        <v>7760</v>
      </c>
      <c r="AY54" s="22">
        <v>2022</v>
      </c>
      <c r="AZ54" t="s">
        <v>7724</v>
      </c>
      <c r="BA54" s="31" t="s">
        <v>7780</v>
      </c>
      <c r="BB54" t="s">
        <v>7928</v>
      </c>
      <c r="BC54" t="s">
        <v>7929</v>
      </c>
      <c r="BD54" t="s">
        <v>7930</v>
      </c>
    </row>
    <row r="55" spans="1:60" s="40" customFormat="1" x14ac:dyDescent="0.3">
      <c r="A55" s="38">
        <v>274</v>
      </c>
      <c r="B55" s="39" t="s">
        <v>3157</v>
      </c>
      <c r="C55" s="40" t="s">
        <v>3175</v>
      </c>
      <c r="D55" s="40" t="s">
        <v>3507</v>
      </c>
      <c r="F55" s="40" t="s">
        <v>3855</v>
      </c>
      <c r="G55" s="41"/>
      <c r="H55" s="40">
        <v>2022</v>
      </c>
      <c r="I55" s="40" t="s">
        <v>4117</v>
      </c>
      <c r="J55" s="40" t="s">
        <v>2869</v>
      </c>
      <c r="K55" s="40">
        <v>234</v>
      </c>
      <c r="L55" s="40">
        <v>250</v>
      </c>
      <c r="M55" s="40" t="s">
        <v>4272</v>
      </c>
      <c r="N55" s="40" t="s">
        <v>4668</v>
      </c>
      <c r="O55" s="40" t="s">
        <v>2830</v>
      </c>
      <c r="P55" s="40" t="s">
        <v>5064</v>
      </c>
      <c r="R55" s="40" t="s">
        <v>5263</v>
      </c>
      <c r="S55" s="40" t="s">
        <v>5672</v>
      </c>
      <c r="AB55" s="41"/>
      <c r="AE55" s="40" t="s">
        <v>5894</v>
      </c>
      <c r="AF55" s="40" t="s">
        <v>5981</v>
      </c>
      <c r="AG55" s="40" t="s">
        <v>5988</v>
      </c>
      <c r="AH55" s="40" t="s">
        <v>7687</v>
      </c>
      <c r="AI55" s="40" t="s">
        <v>7687</v>
      </c>
      <c r="AK55" s="40" t="s">
        <v>7685</v>
      </c>
      <c r="AM55" s="40" t="s">
        <v>7688</v>
      </c>
      <c r="AN55" s="40">
        <f>IEEE4563789[[#This Row],[End Page]]-IEEE4563789[[#This Row],[Start Page]]</f>
        <v>16</v>
      </c>
      <c r="AT55" s="40" t="s">
        <v>7694</v>
      </c>
      <c r="AU55" s="42" t="s">
        <v>3507</v>
      </c>
      <c r="AV55" s="42" t="s">
        <v>3175</v>
      </c>
      <c r="AW55" s="42" t="s">
        <v>3855</v>
      </c>
      <c r="AX55" s="21" t="s">
        <v>7760</v>
      </c>
      <c r="AY55" s="42">
        <v>2022</v>
      </c>
      <c r="AZ55" t="s">
        <v>7724</v>
      </c>
      <c r="BA55" t="s">
        <v>7725</v>
      </c>
      <c r="BC55" s="40" t="s">
        <v>7931</v>
      </c>
      <c r="BD55" s="40" t="s">
        <v>7932</v>
      </c>
    </row>
    <row r="56" spans="1:60" s="40" customFormat="1" x14ac:dyDescent="0.3">
      <c r="A56" s="39">
        <v>279</v>
      </c>
      <c r="B56" s="45" t="s">
        <v>3157</v>
      </c>
      <c r="C56" s="40" t="s">
        <v>3180</v>
      </c>
      <c r="D56" s="40" t="s">
        <v>3512</v>
      </c>
      <c r="F56" s="40" t="s">
        <v>3859</v>
      </c>
      <c r="G56" s="41"/>
      <c r="H56" s="40">
        <v>2022</v>
      </c>
      <c r="I56" s="40" t="s">
        <v>4119</v>
      </c>
      <c r="J56" s="40" t="s">
        <v>2830</v>
      </c>
      <c r="M56" s="40" t="s">
        <v>4277</v>
      </c>
      <c r="N56" s="40" t="s">
        <v>4672</v>
      </c>
      <c r="O56" s="40" t="s">
        <v>2830</v>
      </c>
      <c r="P56" s="40" t="s">
        <v>5069</v>
      </c>
      <c r="R56" s="40" t="s">
        <v>5268</v>
      </c>
      <c r="S56" s="40" t="s">
        <v>5677</v>
      </c>
      <c r="AB56" s="41"/>
      <c r="AE56" s="40" t="s">
        <v>5900</v>
      </c>
      <c r="AF56" s="40" t="s">
        <v>5981</v>
      </c>
      <c r="AG56" s="40" t="s">
        <v>5988</v>
      </c>
      <c r="AH56" s="40" t="s">
        <v>7687</v>
      </c>
      <c r="AI56" s="40" t="s">
        <v>7687</v>
      </c>
      <c r="AK56" s="40" t="s">
        <v>7685</v>
      </c>
      <c r="AM56" s="40" t="s">
        <v>7688</v>
      </c>
      <c r="AN56" s="40">
        <f>IEEE4563789[[#This Row],[End Page]]-IEEE4563789[[#This Row],[Start Page]]</f>
        <v>0</v>
      </c>
      <c r="AU56" s="46" t="s">
        <v>3512</v>
      </c>
      <c r="AV56" s="46" t="s">
        <v>3180</v>
      </c>
      <c r="AW56" s="46" t="s">
        <v>3859</v>
      </c>
      <c r="AX56" s="21" t="s">
        <v>7760</v>
      </c>
      <c r="AY56" s="46">
        <v>2022</v>
      </c>
      <c r="AZ56" t="s">
        <v>7724</v>
      </c>
      <c r="BA56" t="s">
        <v>7725</v>
      </c>
      <c r="BB56" s="40" t="s">
        <v>7934</v>
      </c>
      <c r="BC56" s="40" t="s">
        <v>7935</v>
      </c>
      <c r="BD56" s="40" t="s">
        <v>7936</v>
      </c>
      <c r="BF56" s="40" t="s">
        <v>7933</v>
      </c>
    </row>
    <row r="57" spans="1:60" x14ac:dyDescent="0.3">
      <c r="A57" s="3">
        <v>283</v>
      </c>
      <c r="B57" s="3" t="s">
        <v>3157</v>
      </c>
      <c r="C57" t="s">
        <v>3184</v>
      </c>
      <c r="D57" t="s">
        <v>3516</v>
      </c>
      <c r="F57" t="s">
        <v>3862</v>
      </c>
      <c r="G57" s="1"/>
      <c r="H57">
        <v>2022</v>
      </c>
      <c r="I57" t="s">
        <v>4121</v>
      </c>
      <c r="J57" t="s">
        <v>4243</v>
      </c>
      <c r="K57">
        <v>2467</v>
      </c>
      <c r="L57">
        <v>2479</v>
      </c>
      <c r="M57" t="s">
        <v>4281</v>
      </c>
      <c r="N57" t="s">
        <v>4675</v>
      </c>
      <c r="O57" t="s">
        <v>2830</v>
      </c>
      <c r="P57" t="s">
        <v>5073</v>
      </c>
      <c r="R57" t="s">
        <v>5272</v>
      </c>
      <c r="S57" t="s">
        <v>5680</v>
      </c>
      <c r="AB57" s="1"/>
      <c r="AE57" t="s">
        <v>5904</v>
      </c>
      <c r="AF57" t="s">
        <v>5981</v>
      </c>
      <c r="AG57" t="s">
        <v>5988</v>
      </c>
      <c r="AH57" s="20" t="s">
        <v>7687</v>
      </c>
      <c r="AI57" s="20" t="s">
        <v>7687</v>
      </c>
      <c r="AK57" t="s">
        <v>7685</v>
      </c>
      <c r="AM57" t="s">
        <v>7688</v>
      </c>
      <c r="AN57">
        <f>IEEE4563789[[#This Row],[End Page]]-IEEE4563789[[#This Row],[Start Page]]</f>
        <v>12</v>
      </c>
      <c r="AS57" s="20"/>
      <c r="AU57" s="21" t="s">
        <v>3516</v>
      </c>
      <c r="AV57" s="21" t="s">
        <v>3184</v>
      </c>
      <c r="AW57" s="21" t="s">
        <v>3862</v>
      </c>
      <c r="AX57" s="21" t="s">
        <v>7760</v>
      </c>
      <c r="AY57" s="21">
        <v>2022</v>
      </c>
      <c r="AZ57" t="s">
        <v>7724</v>
      </c>
      <c r="BA57" t="s">
        <v>7725</v>
      </c>
      <c r="BC57" t="s">
        <v>7938</v>
      </c>
      <c r="BF57" t="s">
        <v>7937</v>
      </c>
    </row>
    <row r="58" spans="1:60" x14ac:dyDescent="0.3">
      <c r="A58" s="4">
        <v>286</v>
      </c>
      <c r="B58" s="6" t="s">
        <v>3157</v>
      </c>
      <c r="C58" t="s">
        <v>3186</v>
      </c>
      <c r="D58" t="s">
        <v>3519</v>
      </c>
      <c r="F58" t="s">
        <v>3864</v>
      </c>
      <c r="G58" s="1"/>
      <c r="H58">
        <v>2022</v>
      </c>
      <c r="I58" t="s">
        <v>4123</v>
      </c>
      <c r="J58" t="s">
        <v>2830</v>
      </c>
      <c r="K58">
        <v>333</v>
      </c>
      <c r="L58">
        <v>339</v>
      </c>
      <c r="M58" t="s">
        <v>4284</v>
      </c>
      <c r="N58" t="s">
        <v>4677</v>
      </c>
      <c r="O58" t="s">
        <v>4814</v>
      </c>
      <c r="P58" t="s">
        <v>5074</v>
      </c>
      <c r="R58" t="s">
        <v>5275</v>
      </c>
      <c r="S58" t="s">
        <v>5682</v>
      </c>
      <c r="AB58" s="1"/>
      <c r="AE58" t="s">
        <v>5904</v>
      </c>
      <c r="AF58" t="s">
        <v>5982</v>
      </c>
      <c r="AG58" t="s">
        <v>5988</v>
      </c>
      <c r="AH58" s="20" t="s">
        <v>7687</v>
      </c>
      <c r="AI58" s="20" t="s">
        <v>7687</v>
      </c>
      <c r="AK58" t="s">
        <v>7685</v>
      </c>
      <c r="AM58" t="s">
        <v>7688</v>
      </c>
      <c r="AN58">
        <f>IEEE4563789[[#This Row],[End Page]]-IEEE4563789[[#This Row],[Start Page]]</f>
        <v>6</v>
      </c>
      <c r="AS58" s="20"/>
      <c r="AU58" s="22" t="s">
        <v>3519</v>
      </c>
      <c r="AV58" s="22" t="s">
        <v>3186</v>
      </c>
      <c r="AW58" s="22" t="s">
        <v>3864</v>
      </c>
      <c r="AX58" s="22" t="s">
        <v>5982</v>
      </c>
      <c r="AY58" s="22">
        <v>2022</v>
      </c>
      <c r="AZ58" t="s">
        <v>7724</v>
      </c>
      <c r="BA58" s="31" t="s">
        <v>7780</v>
      </c>
      <c r="BB58" t="s">
        <v>7940</v>
      </c>
      <c r="BC58" t="s">
        <v>7941</v>
      </c>
      <c r="BD58" t="s">
        <v>7942</v>
      </c>
      <c r="BF58" t="s">
        <v>7939</v>
      </c>
    </row>
    <row r="59" spans="1:60" x14ac:dyDescent="0.3">
      <c r="A59" s="4">
        <v>304</v>
      </c>
      <c r="B59" s="6" t="s">
        <v>3157</v>
      </c>
      <c r="C59" t="s">
        <v>3194</v>
      </c>
      <c r="D59" t="s">
        <v>3531</v>
      </c>
      <c r="F59" t="s">
        <v>3864</v>
      </c>
      <c r="G59" s="1"/>
      <c r="H59">
        <v>2022</v>
      </c>
      <c r="I59" t="s">
        <v>4131</v>
      </c>
      <c r="J59" t="s">
        <v>2830</v>
      </c>
      <c r="K59">
        <v>139</v>
      </c>
      <c r="L59">
        <v>150</v>
      </c>
      <c r="M59" t="s">
        <v>4299</v>
      </c>
      <c r="N59" t="s">
        <v>4677</v>
      </c>
      <c r="O59" t="s">
        <v>4828</v>
      </c>
      <c r="P59" t="s">
        <v>5078</v>
      </c>
      <c r="R59" t="s">
        <v>5293</v>
      </c>
      <c r="S59" t="s">
        <v>5693</v>
      </c>
      <c r="AB59" s="1"/>
      <c r="AE59" t="s">
        <v>5904</v>
      </c>
      <c r="AF59" t="s">
        <v>5982</v>
      </c>
      <c r="AG59" t="s">
        <v>5988</v>
      </c>
      <c r="AH59" s="20" t="s">
        <v>7687</v>
      </c>
      <c r="AI59" s="20" t="s">
        <v>7687</v>
      </c>
      <c r="AK59" t="s">
        <v>7685</v>
      </c>
      <c r="AM59" t="s">
        <v>7688</v>
      </c>
      <c r="AN59">
        <f>IEEE4563789[[#This Row],[End Page]]-IEEE4563789[[#This Row],[Start Page]]</f>
        <v>11</v>
      </c>
      <c r="AS59" s="20"/>
      <c r="AU59" s="22" t="s">
        <v>3531</v>
      </c>
      <c r="AV59" s="22" t="s">
        <v>3194</v>
      </c>
      <c r="AW59" s="22" t="s">
        <v>3864</v>
      </c>
      <c r="AX59" s="22" t="s">
        <v>5982</v>
      </c>
      <c r="AY59" s="22">
        <v>2022</v>
      </c>
      <c r="AZ59" t="s">
        <v>7724</v>
      </c>
      <c r="BA59" s="31" t="s">
        <v>7780</v>
      </c>
      <c r="BB59" t="s">
        <v>7943</v>
      </c>
      <c r="BC59" t="s">
        <v>7944</v>
      </c>
    </row>
    <row r="60" spans="1:60" x14ac:dyDescent="0.3">
      <c r="A60" s="4">
        <v>306</v>
      </c>
      <c r="B60" s="6" t="s">
        <v>3157</v>
      </c>
      <c r="C60" t="s">
        <v>3196</v>
      </c>
      <c r="D60" t="s">
        <v>3532</v>
      </c>
      <c r="F60" t="s">
        <v>3875</v>
      </c>
      <c r="G60" s="1"/>
      <c r="H60">
        <v>2022</v>
      </c>
      <c r="I60" t="s">
        <v>4132</v>
      </c>
      <c r="J60" t="s">
        <v>2830</v>
      </c>
      <c r="K60">
        <v>383</v>
      </c>
      <c r="L60">
        <v>391</v>
      </c>
      <c r="M60" t="s">
        <v>4301</v>
      </c>
      <c r="N60" t="s">
        <v>4687</v>
      </c>
      <c r="O60" t="s">
        <v>4829</v>
      </c>
      <c r="P60" t="s">
        <v>5080</v>
      </c>
      <c r="R60" t="s">
        <v>5295</v>
      </c>
      <c r="S60" t="s">
        <v>5695</v>
      </c>
      <c r="AB60" s="1"/>
      <c r="AE60" t="s">
        <v>5904</v>
      </c>
      <c r="AF60" t="s">
        <v>5982</v>
      </c>
      <c r="AG60" t="s">
        <v>5988</v>
      </c>
      <c r="AH60" s="20" t="s">
        <v>7687</v>
      </c>
      <c r="AI60" s="20" t="s">
        <v>7687</v>
      </c>
      <c r="AK60" t="s">
        <v>7685</v>
      </c>
      <c r="AM60" t="s">
        <v>7688</v>
      </c>
      <c r="AN60">
        <f>IEEE4563789[[#This Row],[End Page]]-IEEE4563789[[#This Row],[Start Page]]</f>
        <v>8</v>
      </c>
      <c r="AS60" s="20"/>
      <c r="AU60" s="22" t="s">
        <v>3532</v>
      </c>
      <c r="AV60" s="22" t="s">
        <v>3196</v>
      </c>
      <c r="AW60" s="22" t="s">
        <v>3875</v>
      </c>
      <c r="AX60" s="22" t="s">
        <v>5982</v>
      </c>
      <c r="AY60" s="22">
        <v>2022</v>
      </c>
      <c r="AZ60" t="s">
        <v>7724</v>
      </c>
      <c r="BA60" t="s">
        <v>7725</v>
      </c>
      <c r="BB60" t="s">
        <v>7947</v>
      </c>
      <c r="BC60" t="s">
        <v>7945</v>
      </c>
      <c r="BD60" t="s">
        <v>7946</v>
      </c>
    </row>
    <row r="61" spans="1:60" x14ac:dyDescent="0.3">
      <c r="A61" s="3">
        <v>331</v>
      </c>
      <c r="B61" s="14" t="s">
        <v>3157</v>
      </c>
      <c r="C61" t="s">
        <v>3212</v>
      </c>
      <c r="D61" t="s">
        <v>3554</v>
      </c>
      <c r="F61" t="s">
        <v>3894</v>
      </c>
      <c r="G61" s="1"/>
      <c r="H61">
        <v>2021</v>
      </c>
      <c r="I61" t="s">
        <v>2830</v>
      </c>
      <c r="J61" t="s">
        <v>2830</v>
      </c>
      <c r="K61">
        <v>4373</v>
      </c>
      <c r="L61">
        <v>4382</v>
      </c>
      <c r="M61" t="s">
        <v>4326</v>
      </c>
      <c r="N61" t="s">
        <v>2830</v>
      </c>
      <c r="O61" t="s">
        <v>4841</v>
      </c>
      <c r="P61" t="s">
        <v>5093</v>
      </c>
      <c r="R61" t="s">
        <v>5320</v>
      </c>
      <c r="S61" t="s">
        <v>5714</v>
      </c>
      <c r="AB61" s="1"/>
      <c r="AE61" t="s">
        <v>3155</v>
      </c>
      <c r="AF61" t="s">
        <v>5982</v>
      </c>
      <c r="AG61" t="s">
        <v>5988</v>
      </c>
      <c r="AH61" s="20" t="s">
        <v>7687</v>
      </c>
      <c r="AI61" s="20" t="s">
        <v>7687</v>
      </c>
      <c r="AK61" t="s">
        <v>7685</v>
      </c>
      <c r="AM61" t="s">
        <v>7688</v>
      </c>
      <c r="AN61">
        <f>IEEE4563789[[#This Row],[End Page]]-IEEE4563789[[#This Row],[Start Page]]</f>
        <v>9</v>
      </c>
      <c r="AS61" s="20"/>
      <c r="AU61" s="22" t="s">
        <v>3554</v>
      </c>
      <c r="AV61" s="22" t="s">
        <v>3212</v>
      </c>
      <c r="AW61" s="22" t="s">
        <v>3894</v>
      </c>
      <c r="AX61" s="22" t="s">
        <v>5982</v>
      </c>
      <c r="AY61" s="22">
        <v>2021</v>
      </c>
      <c r="AZ61" t="s">
        <v>7724</v>
      </c>
      <c r="BA61" s="31" t="s">
        <v>7780</v>
      </c>
      <c r="BB61" t="s">
        <v>7949</v>
      </c>
      <c r="BC61" t="s">
        <v>7948</v>
      </c>
      <c r="BD61" t="s">
        <v>7950</v>
      </c>
      <c r="BF61" t="s">
        <v>7908</v>
      </c>
    </row>
    <row r="62" spans="1:60" x14ac:dyDescent="0.3">
      <c r="A62" s="4">
        <v>368</v>
      </c>
      <c r="B62" s="5" t="s">
        <v>3157</v>
      </c>
      <c r="C62" t="s">
        <v>3239</v>
      </c>
      <c r="D62" t="s">
        <v>3585</v>
      </c>
      <c r="F62" t="s">
        <v>3864</v>
      </c>
      <c r="G62" s="1"/>
      <c r="H62">
        <v>2021</v>
      </c>
      <c r="I62" t="s">
        <v>4155</v>
      </c>
      <c r="J62" t="s">
        <v>2830</v>
      </c>
      <c r="K62">
        <v>335</v>
      </c>
      <c r="L62">
        <v>347</v>
      </c>
      <c r="M62" t="s">
        <v>4362</v>
      </c>
      <c r="N62" t="s">
        <v>4677</v>
      </c>
      <c r="O62" t="s">
        <v>4865</v>
      </c>
      <c r="P62" t="s">
        <v>5110</v>
      </c>
      <c r="R62" t="s">
        <v>5357</v>
      </c>
      <c r="S62" t="s">
        <v>5741</v>
      </c>
      <c r="AB62" s="1"/>
      <c r="AE62" t="s">
        <v>5904</v>
      </c>
      <c r="AF62" t="s">
        <v>5982</v>
      </c>
      <c r="AG62" t="s">
        <v>5988</v>
      </c>
      <c r="AH62" s="20" t="s">
        <v>7687</v>
      </c>
      <c r="AI62" s="20" t="s">
        <v>7687</v>
      </c>
      <c r="AK62" t="s">
        <v>7685</v>
      </c>
      <c r="AM62" t="s">
        <v>7688</v>
      </c>
      <c r="AN62">
        <f>IEEE4563789[[#This Row],[End Page]]-IEEE4563789[[#This Row],[Start Page]]</f>
        <v>12</v>
      </c>
      <c r="AS62" s="20"/>
      <c r="AU62" s="21" t="s">
        <v>3585</v>
      </c>
      <c r="AV62" s="21" t="s">
        <v>3239</v>
      </c>
      <c r="AW62" s="21" t="s">
        <v>3864</v>
      </c>
      <c r="AX62" s="21" t="s">
        <v>5982</v>
      </c>
      <c r="AY62" s="21">
        <v>2021</v>
      </c>
      <c r="AZ62" t="s">
        <v>7724</v>
      </c>
      <c r="BA62" s="31" t="s">
        <v>7780</v>
      </c>
      <c r="BB62" s="31" t="s">
        <v>7951</v>
      </c>
      <c r="BC62" t="s">
        <v>7952</v>
      </c>
      <c r="BF62" t="s">
        <v>7953</v>
      </c>
    </row>
    <row r="63" spans="1:60" x14ac:dyDescent="0.3">
      <c r="A63" s="4">
        <v>370</v>
      </c>
      <c r="B63" s="6" t="s">
        <v>3157</v>
      </c>
      <c r="C63" t="s">
        <v>3240</v>
      </c>
      <c r="D63" t="s">
        <v>3587</v>
      </c>
      <c r="F63" t="s">
        <v>3864</v>
      </c>
      <c r="G63" s="1"/>
      <c r="H63">
        <v>2021</v>
      </c>
      <c r="I63" t="s">
        <v>4156</v>
      </c>
      <c r="J63" t="s">
        <v>2830</v>
      </c>
      <c r="K63">
        <v>150</v>
      </c>
      <c r="L63">
        <v>161</v>
      </c>
      <c r="M63" t="s">
        <v>4364</v>
      </c>
      <c r="N63" t="s">
        <v>4677</v>
      </c>
      <c r="O63" t="s">
        <v>4866</v>
      </c>
      <c r="P63" t="s">
        <v>5111</v>
      </c>
      <c r="R63" t="s">
        <v>5359</v>
      </c>
      <c r="S63" t="s">
        <v>5743</v>
      </c>
      <c r="AB63" s="1"/>
      <c r="AE63" t="s">
        <v>5904</v>
      </c>
      <c r="AF63" t="s">
        <v>5982</v>
      </c>
      <c r="AG63" t="s">
        <v>5988</v>
      </c>
      <c r="AH63" s="20" t="s">
        <v>7687</v>
      </c>
      <c r="AI63" s="20" t="s">
        <v>7687</v>
      </c>
      <c r="AK63" t="s">
        <v>7685</v>
      </c>
      <c r="AM63" t="s">
        <v>7688</v>
      </c>
      <c r="AN63">
        <f>IEEE4563789[[#This Row],[End Page]]-IEEE4563789[[#This Row],[Start Page]]</f>
        <v>11</v>
      </c>
      <c r="AS63" s="20"/>
      <c r="AU63" s="22" t="s">
        <v>3587</v>
      </c>
      <c r="AV63" s="22" t="s">
        <v>3240</v>
      </c>
      <c r="AW63" s="22" t="s">
        <v>3864</v>
      </c>
      <c r="AX63" s="22" t="s">
        <v>5982</v>
      </c>
      <c r="AY63" s="22">
        <v>2021</v>
      </c>
      <c r="AZ63" s="31" t="s">
        <v>7779</v>
      </c>
      <c r="BA63" s="31" t="s">
        <v>7780</v>
      </c>
      <c r="BB63" t="s">
        <v>7956</v>
      </c>
      <c r="BC63" t="s">
        <v>7955</v>
      </c>
      <c r="BD63" t="s">
        <v>7954</v>
      </c>
    </row>
    <row r="64" spans="1:60" x14ac:dyDescent="0.3">
      <c r="A64" s="3">
        <v>409</v>
      </c>
      <c r="B64" s="3" t="s">
        <v>3157</v>
      </c>
      <c r="C64" t="s">
        <v>3270</v>
      </c>
      <c r="D64" t="s">
        <v>3621</v>
      </c>
      <c r="F64" t="s">
        <v>3864</v>
      </c>
      <c r="G64" s="1"/>
      <c r="H64">
        <v>2020</v>
      </c>
      <c r="I64" t="s">
        <v>4171</v>
      </c>
      <c r="J64" t="s">
        <v>2830</v>
      </c>
      <c r="K64">
        <v>380</v>
      </c>
      <c r="L64">
        <v>385</v>
      </c>
      <c r="M64" t="s">
        <v>4403</v>
      </c>
      <c r="N64" t="s">
        <v>4677</v>
      </c>
      <c r="O64" t="s">
        <v>4890</v>
      </c>
      <c r="P64" t="s">
        <v>5129</v>
      </c>
      <c r="R64" t="s">
        <v>5398</v>
      </c>
      <c r="S64" t="s">
        <v>5773</v>
      </c>
      <c r="AB64" s="1"/>
      <c r="AE64" t="s">
        <v>5904</v>
      </c>
      <c r="AF64" t="s">
        <v>5982</v>
      </c>
      <c r="AG64" t="s">
        <v>5988</v>
      </c>
      <c r="AH64" s="20" t="s">
        <v>7687</v>
      </c>
      <c r="AI64" s="20" t="s">
        <v>7687</v>
      </c>
      <c r="AK64" t="s">
        <v>7685</v>
      </c>
      <c r="AM64" t="s">
        <v>7688</v>
      </c>
      <c r="AN64">
        <f>IEEE4563789[[#This Row],[End Page]]-IEEE4563789[[#This Row],[Start Page]]</f>
        <v>5</v>
      </c>
      <c r="AS64" s="20"/>
      <c r="AU64" s="21" t="s">
        <v>3621</v>
      </c>
      <c r="AV64" s="21" t="s">
        <v>3270</v>
      </c>
      <c r="AW64" s="21" t="s">
        <v>3864</v>
      </c>
      <c r="AX64" s="21" t="s">
        <v>5982</v>
      </c>
      <c r="AY64" s="21">
        <v>2020</v>
      </c>
      <c r="AZ64" t="s">
        <v>7724</v>
      </c>
      <c r="BA64" t="s">
        <v>7725</v>
      </c>
      <c r="BB64" t="s">
        <v>7958</v>
      </c>
      <c r="BC64" t="s">
        <v>7957</v>
      </c>
      <c r="BD64" t="s">
        <v>7959</v>
      </c>
    </row>
    <row r="65" spans="1:60" x14ac:dyDescent="0.3">
      <c r="A65" s="3">
        <v>429</v>
      </c>
      <c r="B65" s="3" t="s">
        <v>3157</v>
      </c>
      <c r="C65" t="s">
        <v>3289</v>
      </c>
      <c r="D65" t="s">
        <v>3634</v>
      </c>
      <c r="F65" t="s">
        <v>3927</v>
      </c>
      <c r="G65" s="1"/>
      <c r="H65">
        <v>2019</v>
      </c>
      <c r="I65" t="s">
        <v>2839</v>
      </c>
      <c r="J65" t="s">
        <v>4149</v>
      </c>
      <c r="M65" t="s">
        <v>4423</v>
      </c>
      <c r="N65" t="s">
        <v>4717</v>
      </c>
      <c r="O65" t="s">
        <v>2830</v>
      </c>
      <c r="P65" t="s">
        <v>5138</v>
      </c>
      <c r="R65" t="s">
        <v>5418</v>
      </c>
      <c r="S65" t="s">
        <v>5783</v>
      </c>
      <c r="AB65" s="1"/>
      <c r="AE65" t="s">
        <v>5918</v>
      </c>
      <c r="AF65" t="s">
        <v>5981</v>
      </c>
      <c r="AG65" t="s">
        <v>5988</v>
      </c>
      <c r="AH65" s="20" t="s">
        <v>7687</v>
      </c>
      <c r="AI65" s="20" t="s">
        <v>7687</v>
      </c>
      <c r="AK65" t="s">
        <v>7685</v>
      </c>
      <c r="AM65" t="s">
        <v>7688</v>
      </c>
      <c r="AN65">
        <f>IEEE4563789[[#This Row],[End Page]]-IEEE4563789[[#This Row],[Start Page]]</f>
        <v>0</v>
      </c>
      <c r="AS65" s="20"/>
      <c r="AU65" s="21" t="s">
        <v>3634</v>
      </c>
      <c r="AV65" s="21" t="s">
        <v>3289</v>
      </c>
      <c r="AW65" s="21" t="s">
        <v>3927</v>
      </c>
      <c r="AX65" s="21" t="s">
        <v>7760</v>
      </c>
      <c r="AY65" s="21">
        <v>2019</v>
      </c>
      <c r="AZ65" t="s">
        <v>7724</v>
      </c>
      <c r="BA65" s="31" t="s">
        <v>7780</v>
      </c>
      <c r="BB65" t="s">
        <v>7960</v>
      </c>
      <c r="BC65" t="s">
        <v>7961</v>
      </c>
      <c r="BD65" t="s">
        <v>7962</v>
      </c>
    </row>
    <row r="66" spans="1:60" x14ac:dyDescent="0.3">
      <c r="A66" s="3">
        <v>449</v>
      </c>
      <c r="B66" s="3" t="s">
        <v>3157</v>
      </c>
      <c r="C66" t="s">
        <v>3303</v>
      </c>
      <c r="D66" t="s">
        <v>3654</v>
      </c>
      <c r="F66" t="s">
        <v>3864</v>
      </c>
      <c r="G66" s="1"/>
      <c r="H66">
        <v>2019</v>
      </c>
      <c r="I66" t="s">
        <v>4185</v>
      </c>
      <c r="J66" t="s">
        <v>2830</v>
      </c>
      <c r="K66">
        <v>63</v>
      </c>
      <c r="L66">
        <v>78</v>
      </c>
      <c r="M66" t="s">
        <v>4443</v>
      </c>
      <c r="N66" t="s">
        <v>4677</v>
      </c>
      <c r="O66" t="s">
        <v>4916</v>
      </c>
      <c r="P66" t="s">
        <v>5149</v>
      </c>
      <c r="R66" t="s">
        <v>5438</v>
      </c>
      <c r="S66" t="s">
        <v>5798</v>
      </c>
      <c r="AB66" s="1"/>
      <c r="AE66" t="s">
        <v>5894</v>
      </c>
      <c r="AF66" t="s">
        <v>5982</v>
      </c>
      <c r="AG66" t="s">
        <v>5988</v>
      </c>
      <c r="AH66" s="20" t="s">
        <v>7687</v>
      </c>
      <c r="AI66" s="20" t="s">
        <v>7687</v>
      </c>
      <c r="AK66" t="s">
        <v>7685</v>
      </c>
      <c r="AM66" t="s">
        <v>7688</v>
      </c>
      <c r="AN66">
        <f>IEEE4563789[[#This Row],[End Page]]-IEEE4563789[[#This Row],[Start Page]]</f>
        <v>15</v>
      </c>
      <c r="AS66" s="20"/>
      <c r="AU66" s="21" t="s">
        <v>3654</v>
      </c>
      <c r="AV66" s="21" t="s">
        <v>3303</v>
      </c>
      <c r="AW66" s="21" t="s">
        <v>3864</v>
      </c>
      <c r="AX66" s="21" t="s">
        <v>5982</v>
      </c>
      <c r="AY66" s="21">
        <v>2019</v>
      </c>
      <c r="AZ66" t="s">
        <v>7724</v>
      </c>
      <c r="BA66" t="s">
        <v>7725</v>
      </c>
      <c r="BB66" t="s">
        <v>7963</v>
      </c>
      <c r="BC66" t="s">
        <v>7964</v>
      </c>
    </row>
    <row r="67" spans="1:60" x14ac:dyDescent="0.3">
      <c r="A67" s="4">
        <v>468</v>
      </c>
      <c r="B67" s="6" t="s">
        <v>3157</v>
      </c>
      <c r="C67" t="s">
        <v>3318</v>
      </c>
      <c r="D67" t="s">
        <v>3668</v>
      </c>
      <c r="F67" t="s">
        <v>3982</v>
      </c>
      <c r="G67" s="1"/>
      <c r="H67">
        <v>2018</v>
      </c>
      <c r="I67" t="s">
        <v>2830</v>
      </c>
      <c r="J67" t="s">
        <v>2830</v>
      </c>
      <c r="K67">
        <v>60</v>
      </c>
      <c r="L67">
        <v>70</v>
      </c>
      <c r="M67" t="s">
        <v>4461</v>
      </c>
      <c r="N67" t="s">
        <v>2830</v>
      </c>
      <c r="O67" t="s">
        <v>4931</v>
      </c>
      <c r="P67" t="s">
        <v>5155</v>
      </c>
      <c r="R67" t="s">
        <v>5457</v>
      </c>
      <c r="S67" t="s">
        <v>5811</v>
      </c>
      <c r="AB67" s="1"/>
      <c r="AE67" t="s">
        <v>5898</v>
      </c>
      <c r="AF67" t="s">
        <v>5982</v>
      </c>
      <c r="AG67" t="s">
        <v>5988</v>
      </c>
      <c r="AH67" s="20" t="s">
        <v>7687</v>
      </c>
      <c r="AI67" s="20" t="s">
        <v>7687</v>
      </c>
      <c r="AK67" t="s">
        <v>7685</v>
      </c>
      <c r="AM67" t="s">
        <v>7688</v>
      </c>
      <c r="AN67">
        <f>IEEE4563789[[#This Row],[End Page]]-IEEE4563789[[#This Row],[Start Page]]</f>
        <v>10</v>
      </c>
      <c r="AS67" s="20"/>
      <c r="AU67" s="22" t="s">
        <v>3668</v>
      </c>
      <c r="AV67" s="22" t="s">
        <v>3318</v>
      </c>
      <c r="AW67" s="22" t="s">
        <v>3982</v>
      </c>
      <c r="AX67" s="22" t="s">
        <v>5982</v>
      </c>
      <c r="AY67" s="22">
        <v>2018</v>
      </c>
      <c r="AZ67" t="s">
        <v>7724</v>
      </c>
      <c r="BA67" t="s">
        <v>7725</v>
      </c>
      <c r="BB67" t="s">
        <v>7965</v>
      </c>
      <c r="BC67" t="s">
        <v>7967</v>
      </c>
      <c r="BD67" t="s">
        <v>7968</v>
      </c>
      <c r="BF67" t="s">
        <v>7966</v>
      </c>
    </row>
    <row r="68" spans="1:60" x14ac:dyDescent="0.3">
      <c r="A68" s="4">
        <v>474</v>
      </c>
      <c r="B68" s="5" t="s">
        <v>3157</v>
      </c>
      <c r="C68" t="s">
        <v>3324</v>
      </c>
      <c r="D68" t="s">
        <v>3674</v>
      </c>
      <c r="F68" t="s">
        <v>3935</v>
      </c>
      <c r="G68" s="1"/>
      <c r="H68">
        <v>2018</v>
      </c>
      <c r="I68" t="s">
        <v>2986</v>
      </c>
      <c r="J68" t="s">
        <v>2830</v>
      </c>
      <c r="K68">
        <v>103</v>
      </c>
      <c r="L68">
        <v>125</v>
      </c>
      <c r="M68" t="s">
        <v>4467</v>
      </c>
      <c r="N68" t="s">
        <v>4723</v>
      </c>
      <c r="O68" t="s">
        <v>2830</v>
      </c>
      <c r="P68" t="s">
        <v>5159</v>
      </c>
      <c r="R68" t="s">
        <v>5463</v>
      </c>
      <c r="S68" t="s">
        <v>5816</v>
      </c>
      <c r="AB68" s="1"/>
      <c r="AE68" t="s">
        <v>5900</v>
      </c>
      <c r="AF68" t="s">
        <v>5981</v>
      </c>
      <c r="AG68" t="s">
        <v>5988</v>
      </c>
      <c r="AH68" s="20" t="s">
        <v>7687</v>
      </c>
      <c r="AI68" s="20" t="s">
        <v>7687</v>
      </c>
      <c r="AK68" t="s">
        <v>7685</v>
      </c>
      <c r="AM68" t="s">
        <v>7688</v>
      </c>
      <c r="AN68">
        <f>IEEE4563789[[#This Row],[End Page]]-IEEE4563789[[#This Row],[Start Page]]</f>
        <v>22</v>
      </c>
      <c r="AS68" s="20"/>
      <c r="AU68" s="21" t="s">
        <v>3674</v>
      </c>
      <c r="AV68" s="21" t="s">
        <v>3324</v>
      </c>
      <c r="AW68" s="21" t="s">
        <v>3935</v>
      </c>
      <c r="AX68" s="21" t="s">
        <v>7760</v>
      </c>
      <c r="AY68" s="21">
        <v>2018</v>
      </c>
      <c r="AZ68" t="s">
        <v>7724</v>
      </c>
      <c r="BA68" s="31" t="s">
        <v>7780</v>
      </c>
      <c r="BB68" s="31" t="s">
        <v>7970</v>
      </c>
      <c r="BC68" t="s">
        <v>7969</v>
      </c>
      <c r="BD68" t="s">
        <v>7971</v>
      </c>
    </row>
    <row r="69" spans="1:60" x14ac:dyDescent="0.3">
      <c r="A69" s="3">
        <v>475</v>
      </c>
      <c r="B69" s="14" t="s">
        <v>3157</v>
      </c>
      <c r="C69" t="s">
        <v>3325</v>
      </c>
      <c r="D69" t="s">
        <v>3675</v>
      </c>
      <c r="F69" t="s">
        <v>3987</v>
      </c>
      <c r="G69" s="1"/>
      <c r="H69">
        <v>2018</v>
      </c>
      <c r="I69" t="s">
        <v>2859</v>
      </c>
      <c r="J69" t="s">
        <v>2830</v>
      </c>
      <c r="K69">
        <v>172</v>
      </c>
      <c r="L69">
        <v>186</v>
      </c>
      <c r="M69" t="s">
        <v>4468</v>
      </c>
      <c r="N69" t="s">
        <v>4747</v>
      </c>
      <c r="O69" t="s">
        <v>2830</v>
      </c>
      <c r="P69" t="s">
        <v>5160</v>
      </c>
      <c r="R69" t="s">
        <v>5464</v>
      </c>
      <c r="S69" t="s">
        <v>5817</v>
      </c>
      <c r="AB69" s="1"/>
      <c r="AE69" t="s">
        <v>5928</v>
      </c>
      <c r="AF69" t="s">
        <v>5981</v>
      </c>
      <c r="AG69" t="s">
        <v>5988</v>
      </c>
      <c r="AH69" s="20" t="s">
        <v>7687</v>
      </c>
      <c r="AI69" s="20" t="s">
        <v>7687</v>
      </c>
      <c r="AK69" t="s">
        <v>7685</v>
      </c>
      <c r="AM69" t="s">
        <v>7688</v>
      </c>
      <c r="AN69">
        <f>IEEE4563789[[#This Row],[End Page]]-IEEE4563789[[#This Row],[Start Page]]</f>
        <v>14</v>
      </c>
      <c r="AS69" s="20"/>
      <c r="AU69" s="22" t="s">
        <v>3675</v>
      </c>
      <c r="AV69" s="22" t="s">
        <v>3325</v>
      </c>
      <c r="AW69" s="22" t="s">
        <v>3987</v>
      </c>
      <c r="AX69" s="21" t="s">
        <v>7760</v>
      </c>
      <c r="AY69" s="22">
        <v>2018</v>
      </c>
      <c r="AZ69" t="s">
        <v>7724</v>
      </c>
      <c r="BA69" s="31" t="s">
        <v>7780</v>
      </c>
      <c r="BB69" t="s">
        <v>7973</v>
      </c>
      <c r="BC69" t="s">
        <v>7972</v>
      </c>
      <c r="BD69" t="s">
        <v>7974</v>
      </c>
    </row>
    <row r="70" spans="1:60" x14ac:dyDescent="0.3">
      <c r="A70" s="4">
        <v>476</v>
      </c>
      <c r="B70" s="5" t="s">
        <v>3157</v>
      </c>
      <c r="C70" t="s">
        <v>3326</v>
      </c>
      <c r="D70" t="s">
        <v>3648</v>
      </c>
      <c r="F70" t="s">
        <v>3846</v>
      </c>
      <c r="G70" s="1"/>
      <c r="H70">
        <v>2018</v>
      </c>
      <c r="I70" t="s">
        <v>2830</v>
      </c>
      <c r="J70" t="s">
        <v>2830</v>
      </c>
      <c r="M70" t="s">
        <v>4469</v>
      </c>
      <c r="N70" t="s">
        <v>2830</v>
      </c>
      <c r="O70" t="s">
        <v>4935</v>
      </c>
      <c r="P70" t="s">
        <v>5161</v>
      </c>
      <c r="R70" t="s">
        <v>5465</v>
      </c>
      <c r="S70" t="s">
        <v>5818</v>
      </c>
      <c r="AB70" s="1"/>
      <c r="AE70" t="s">
        <v>3155</v>
      </c>
      <c r="AF70" t="s">
        <v>5982</v>
      </c>
      <c r="AG70" t="s">
        <v>5988</v>
      </c>
      <c r="AH70" s="20" t="s">
        <v>7687</v>
      </c>
      <c r="AI70" s="20" t="s">
        <v>7687</v>
      </c>
      <c r="AK70" t="s">
        <v>7685</v>
      </c>
      <c r="AM70" t="s">
        <v>7688</v>
      </c>
      <c r="AN70">
        <f>IEEE4563789[[#This Row],[End Page]]-IEEE4563789[[#This Row],[Start Page]]</f>
        <v>0</v>
      </c>
      <c r="AS70" s="20"/>
      <c r="AT70" t="s">
        <v>7694</v>
      </c>
      <c r="AU70" s="21" t="s">
        <v>3648</v>
      </c>
      <c r="AV70" s="21" t="s">
        <v>3326</v>
      </c>
      <c r="AW70" s="21" t="s">
        <v>3846</v>
      </c>
      <c r="AX70" s="21" t="s">
        <v>5982</v>
      </c>
      <c r="AY70" s="21">
        <v>2018</v>
      </c>
      <c r="AZ70" t="s">
        <v>7724</v>
      </c>
      <c r="BA70" s="31" t="s">
        <v>7780</v>
      </c>
      <c r="BB70" t="s">
        <v>7975</v>
      </c>
      <c r="BC70" t="s">
        <v>7976</v>
      </c>
      <c r="BD70" t="s">
        <v>7977</v>
      </c>
    </row>
    <row r="71" spans="1:60" x14ac:dyDescent="0.3">
      <c r="A71" s="4">
        <v>494</v>
      </c>
      <c r="B71" s="6" t="s">
        <v>3157</v>
      </c>
      <c r="C71" t="s">
        <v>3341</v>
      </c>
      <c r="D71" t="s">
        <v>3691</v>
      </c>
      <c r="F71" t="s">
        <v>3998</v>
      </c>
      <c r="G71" s="1"/>
      <c r="H71">
        <v>2017</v>
      </c>
      <c r="I71" t="s">
        <v>4203</v>
      </c>
      <c r="J71" t="s">
        <v>2830</v>
      </c>
      <c r="K71">
        <v>447</v>
      </c>
      <c r="L71">
        <v>455</v>
      </c>
      <c r="M71" t="s">
        <v>4487</v>
      </c>
      <c r="N71" t="s">
        <v>4753</v>
      </c>
      <c r="O71" t="s">
        <v>4948</v>
      </c>
      <c r="P71" t="s">
        <v>5173</v>
      </c>
      <c r="R71" t="s">
        <v>5483</v>
      </c>
      <c r="S71" t="s">
        <v>5831</v>
      </c>
      <c r="AB71" s="1"/>
      <c r="AE71" t="s">
        <v>5908</v>
      </c>
      <c r="AF71" t="s">
        <v>5982</v>
      </c>
      <c r="AG71" t="s">
        <v>5988</v>
      </c>
      <c r="AH71" s="20" t="s">
        <v>7687</v>
      </c>
      <c r="AI71" s="20" t="s">
        <v>7687</v>
      </c>
      <c r="AK71" t="s">
        <v>7685</v>
      </c>
      <c r="AM71" t="s">
        <v>7688</v>
      </c>
      <c r="AN71">
        <f>IEEE4563789[[#This Row],[End Page]]-IEEE4563789[[#This Row],[Start Page]]</f>
        <v>8</v>
      </c>
      <c r="AS71" s="20"/>
      <c r="AU71" s="22" t="s">
        <v>3691</v>
      </c>
      <c r="AV71" s="22" t="s">
        <v>3341</v>
      </c>
      <c r="AW71" s="22" t="s">
        <v>3998</v>
      </c>
      <c r="AX71" s="22" t="s">
        <v>5982</v>
      </c>
      <c r="AY71" s="22">
        <v>2017</v>
      </c>
      <c r="AZ71" t="s">
        <v>7724</v>
      </c>
      <c r="BA71" s="31" t="s">
        <v>7780</v>
      </c>
      <c r="BB71" t="s">
        <v>7980</v>
      </c>
      <c r="BC71" t="s">
        <v>7979</v>
      </c>
      <c r="BD71" t="s">
        <v>7981</v>
      </c>
      <c r="BF71" t="s">
        <v>7978</v>
      </c>
    </row>
    <row r="72" spans="1:60" s="40" customFormat="1" x14ac:dyDescent="0.3">
      <c r="A72" s="39">
        <v>511</v>
      </c>
      <c r="B72" s="39" t="s">
        <v>3157</v>
      </c>
      <c r="C72" s="40" t="s">
        <v>3355</v>
      </c>
      <c r="D72" s="40" t="s">
        <v>3705</v>
      </c>
      <c r="F72" s="40" t="s">
        <v>3894</v>
      </c>
      <c r="G72" s="41"/>
      <c r="H72" s="40">
        <v>2016</v>
      </c>
      <c r="I72" s="40" t="s">
        <v>4209</v>
      </c>
      <c r="J72" s="40" t="s">
        <v>2830</v>
      </c>
      <c r="K72" s="40">
        <v>1573</v>
      </c>
      <c r="L72" s="40">
        <v>1582</v>
      </c>
      <c r="M72" s="40" t="s">
        <v>4504</v>
      </c>
      <c r="N72" s="40" t="s">
        <v>2830</v>
      </c>
      <c r="O72" s="40" t="s">
        <v>4961</v>
      </c>
      <c r="P72" s="40" t="s">
        <v>5183</v>
      </c>
      <c r="R72" s="40" t="s">
        <v>5500</v>
      </c>
      <c r="S72" s="40" t="s">
        <v>5839</v>
      </c>
      <c r="AB72" s="41"/>
      <c r="AE72" s="40" t="s">
        <v>3155</v>
      </c>
      <c r="AF72" s="40" t="s">
        <v>5982</v>
      </c>
      <c r="AG72" s="40" t="s">
        <v>5988</v>
      </c>
      <c r="AH72" s="40" t="s">
        <v>7687</v>
      </c>
      <c r="AI72" s="40" t="s">
        <v>7687</v>
      </c>
      <c r="AK72" s="40" t="s">
        <v>7685</v>
      </c>
      <c r="AM72" s="40" t="s">
        <v>7688</v>
      </c>
      <c r="AN72" s="40">
        <f>IEEE4563789[[#This Row],[End Page]]-IEEE4563789[[#This Row],[Start Page]]</f>
        <v>9</v>
      </c>
      <c r="AU72" s="42" t="s">
        <v>3705</v>
      </c>
      <c r="AV72" s="42" t="s">
        <v>3355</v>
      </c>
      <c r="AW72" s="42" t="s">
        <v>3894</v>
      </c>
      <c r="AX72" s="42" t="s">
        <v>5982</v>
      </c>
      <c r="AY72" s="42">
        <v>2016</v>
      </c>
      <c r="AZ72" t="s">
        <v>7724</v>
      </c>
      <c r="BA72" s="31" t="s">
        <v>7780</v>
      </c>
      <c r="BB72" s="40" t="s">
        <v>7983</v>
      </c>
      <c r="BC72" s="40" t="s">
        <v>7984</v>
      </c>
      <c r="BH72" s="40" t="s">
        <v>7982</v>
      </c>
    </row>
    <row r="73" spans="1:60" x14ac:dyDescent="0.3">
      <c r="A73" s="3">
        <v>519</v>
      </c>
      <c r="B73" s="3" t="s">
        <v>3157</v>
      </c>
      <c r="C73" t="s">
        <v>3361</v>
      </c>
      <c r="D73" t="s">
        <v>3713</v>
      </c>
      <c r="F73" t="s">
        <v>4015</v>
      </c>
      <c r="G73" s="1"/>
      <c r="H73">
        <v>2016</v>
      </c>
      <c r="I73" t="s">
        <v>4212</v>
      </c>
      <c r="J73" t="s">
        <v>2830</v>
      </c>
      <c r="K73">
        <v>147</v>
      </c>
      <c r="L73">
        <v>153</v>
      </c>
      <c r="M73" t="s">
        <v>4512</v>
      </c>
      <c r="N73" t="s">
        <v>4762</v>
      </c>
      <c r="O73" t="s">
        <v>4966</v>
      </c>
      <c r="P73" t="s">
        <v>2830</v>
      </c>
      <c r="R73" t="s">
        <v>5508</v>
      </c>
      <c r="S73" t="s">
        <v>2830</v>
      </c>
      <c r="AB73" s="1"/>
      <c r="AE73" t="s">
        <v>5913</v>
      </c>
      <c r="AF73" t="s">
        <v>5982</v>
      </c>
      <c r="AG73" t="s">
        <v>5988</v>
      </c>
      <c r="AH73" s="20" t="s">
        <v>7687</v>
      </c>
      <c r="AI73" s="20" t="s">
        <v>7687</v>
      </c>
      <c r="AK73" t="s">
        <v>7685</v>
      </c>
      <c r="AM73" t="s">
        <v>7688</v>
      </c>
      <c r="AN73">
        <f>IEEE4563789[[#This Row],[End Page]]-IEEE4563789[[#This Row],[Start Page]]</f>
        <v>6</v>
      </c>
      <c r="AS73" s="20"/>
      <c r="AU73" s="21" t="s">
        <v>3713</v>
      </c>
      <c r="AV73" s="21" t="s">
        <v>3361</v>
      </c>
      <c r="AW73" s="21" t="s">
        <v>4015</v>
      </c>
      <c r="AX73" s="21" t="s">
        <v>5982</v>
      </c>
      <c r="AY73" s="21">
        <v>2016</v>
      </c>
      <c r="AZ73" s="31" t="s">
        <v>7779</v>
      </c>
      <c r="BA73" s="31" t="s">
        <v>7985</v>
      </c>
      <c r="BB73" s="31" t="s">
        <v>7947</v>
      </c>
      <c r="BC73" t="s">
        <v>7986</v>
      </c>
      <c r="BD73" t="s">
        <v>7987</v>
      </c>
    </row>
    <row r="74" spans="1:60" x14ac:dyDescent="0.3">
      <c r="A74" s="4">
        <v>520</v>
      </c>
      <c r="B74" s="6" t="s">
        <v>3157</v>
      </c>
      <c r="C74" t="s">
        <v>3362</v>
      </c>
      <c r="D74" t="s">
        <v>3687</v>
      </c>
      <c r="F74" t="s">
        <v>4016</v>
      </c>
      <c r="G74" s="1"/>
      <c r="H74">
        <v>2016</v>
      </c>
      <c r="I74" t="s">
        <v>4213</v>
      </c>
      <c r="J74" t="s">
        <v>2830</v>
      </c>
      <c r="M74" t="s">
        <v>4513</v>
      </c>
      <c r="N74" t="s">
        <v>4763</v>
      </c>
      <c r="O74" t="s">
        <v>2830</v>
      </c>
      <c r="P74" t="s">
        <v>5189</v>
      </c>
      <c r="R74" t="s">
        <v>5509</v>
      </c>
      <c r="S74" t="s">
        <v>2830</v>
      </c>
      <c r="AB74" s="1"/>
      <c r="AE74" t="s">
        <v>5910</v>
      </c>
      <c r="AF74" t="s">
        <v>5981</v>
      </c>
      <c r="AG74" t="s">
        <v>5988</v>
      </c>
      <c r="AH74" s="20" t="s">
        <v>7687</v>
      </c>
      <c r="AI74" s="20" t="s">
        <v>7687</v>
      </c>
      <c r="AK74" t="s">
        <v>7685</v>
      </c>
      <c r="AM74" t="s">
        <v>7688</v>
      </c>
      <c r="AN74">
        <f>IEEE4563789[[#This Row],[End Page]]-IEEE4563789[[#This Row],[Start Page]]</f>
        <v>0</v>
      </c>
      <c r="AS74" s="20"/>
      <c r="AU74" s="22" t="s">
        <v>3687</v>
      </c>
      <c r="AV74" s="22" t="s">
        <v>3362</v>
      </c>
      <c r="AW74" s="22" t="s">
        <v>4016</v>
      </c>
      <c r="AX74" s="21" t="s">
        <v>7760</v>
      </c>
      <c r="AY74" s="22">
        <v>2016</v>
      </c>
      <c r="AZ74" t="s">
        <v>7724</v>
      </c>
      <c r="BA74" t="s">
        <v>7725</v>
      </c>
      <c r="BB74" t="s">
        <v>7990</v>
      </c>
      <c r="BC74" t="s">
        <v>7988</v>
      </c>
      <c r="BD74" t="s">
        <v>7991</v>
      </c>
      <c r="BE74" t="s">
        <v>7989</v>
      </c>
    </row>
    <row r="75" spans="1:60" x14ac:dyDescent="0.3">
      <c r="A75" s="3">
        <v>527</v>
      </c>
      <c r="B75" s="3" t="s">
        <v>3157</v>
      </c>
      <c r="C75" t="s">
        <v>3364</v>
      </c>
      <c r="D75" t="s">
        <v>3720</v>
      </c>
      <c r="F75" t="s">
        <v>4022</v>
      </c>
      <c r="G75" s="1"/>
      <c r="H75">
        <v>2015</v>
      </c>
      <c r="I75" t="s">
        <v>2830</v>
      </c>
      <c r="J75" t="s">
        <v>2830</v>
      </c>
      <c r="K75">
        <v>73</v>
      </c>
      <c r="L75">
        <v>80</v>
      </c>
      <c r="M75" t="s">
        <v>4520</v>
      </c>
      <c r="N75" t="s">
        <v>2830</v>
      </c>
      <c r="O75" t="s">
        <v>2830</v>
      </c>
      <c r="P75" t="s">
        <v>5191</v>
      </c>
      <c r="R75" t="s">
        <v>5516</v>
      </c>
      <c r="S75" t="s">
        <v>5849</v>
      </c>
      <c r="AB75" s="1"/>
      <c r="AE75" t="s">
        <v>5954</v>
      </c>
      <c r="AF75" t="s">
        <v>5982</v>
      </c>
      <c r="AG75" t="s">
        <v>5988</v>
      </c>
      <c r="AH75" s="20" t="s">
        <v>7687</v>
      </c>
      <c r="AI75" s="20" t="s">
        <v>7687</v>
      </c>
      <c r="AK75" t="s">
        <v>7685</v>
      </c>
      <c r="AM75" t="s">
        <v>7688</v>
      </c>
      <c r="AN75">
        <f>IEEE4563789[[#This Row],[End Page]]-IEEE4563789[[#This Row],[Start Page]]</f>
        <v>7</v>
      </c>
      <c r="AS75" s="20"/>
      <c r="AU75" s="21" t="s">
        <v>3720</v>
      </c>
      <c r="AV75" s="21" t="s">
        <v>3364</v>
      </c>
      <c r="AW75" s="21" t="s">
        <v>4022</v>
      </c>
      <c r="AX75" s="21" t="s">
        <v>5982</v>
      </c>
      <c r="AY75" s="21">
        <v>2015</v>
      </c>
      <c r="AZ75" t="s">
        <v>7724</v>
      </c>
      <c r="BA75" s="31" t="s">
        <v>7780</v>
      </c>
      <c r="BB75" t="s">
        <v>7992</v>
      </c>
      <c r="BD75" t="s">
        <v>7993</v>
      </c>
    </row>
    <row r="76" spans="1:60" ht="15" x14ac:dyDescent="0.35">
      <c r="A76" s="3">
        <v>559</v>
      </c>
      <c r="B76" s="3" t="s">
        <v>3157</v>
      </c>
      <c r="C76" t="s">
        <v>3394</v>
      </c>
      <c r="D76" t="s">
        <v>3746</v>
      </c>
      <c r="F76" t="s">
        <v>3846</v>
      </c>
      <c r="G76" s="1"/>
      <c r="H76">
        <v>2013</v>
      </c>
      <c r="I76" t="s">
        <v>2830</v>
      </c>
      <c r="J76" t="s">
        <v>2830</v>
      </c>
      <c r="K76">
        <v>237</v>
      </c>
      <c r="L76">
        <v>241</v>
      </c>
      <c r="M76" t="s">
        <v>4552</v>
      </c>
      <c r="N76" t="s">
        <v>2830</v>
      </c>
      <c r="O76" t="s">
        <v>4995</v>
      </c>
      <c r="P76" t="s">
        <v>5204</v>
      </c>
      <c r="R76" t="s">
        <v>5548</v>
      </c>
      <c r="S76" t="s">
        <v>5864</v>
      </c>
      <c r="AB76" s="1"/>
      <c r="AE76" t="s">
        <v>3155</v>
      </c>
      <c r="AF76" t="s">
        <v>5982</v>
      </c>
      <c r="AG76" t="s">
        <v>5988</v>
      </c>
      <c r="AH76" s="20" t="s">
        <v>7687</v>
      </c>
      <c r="AI76" s="20" t="s">
        <v>7687</v>
      </c>
      <c r="AK76" t="s">
        <v>7685</v>
      </c>
      <c r="AM76" t="s">
        <v>7688</v>
      </c>
      <c r="AN76">
        <f>IEEE4563789[[#This Row],[End Page]]-IEEE4563789[[#This Row],[Start Page]]</f>
        <v>4</v>
      </c>
      <c r="AS76" s="20"/>
      <c r="AU76" s="21" t="s">
        <v>3746</v>
      </c>
      <c r="AV76" s="21" t="s">
        <v>3394</v>
      </c>
      <c r="AW76" s="21" t="s">
        <v>3846</v>
      </c>
      <c r="AX76" s="21" t="s">
        <v>5982</v>
      </c>
      <c r="AY76" s="21">
        <v>2013</v>
      </c>
      <c r="AZ76" s="31" t="s">
        <v>7779</v>
      </c>
      <c r="BA76" s="31" t="s">
        <v>7780</v>
      </c>
      <c r="BB76" t="s">
        <v>7994</v>
      </c>
      <c r="BC76" s="47" t="s">
        <v>7995</v>
      </c>
      <c r="BD76" s="47" t="s">
        <v>7996</v>
      </c>
    </row>
    <row r="77" spans="1:60" x14ac:dyDescent="0.3">
      <c r="A77" s="3">
        <v>671</v>
      </c>
      <c r="B77" s="3" t="s">
        <v>5992</v>
      </c>
      <c r="C77" t="s">
        <v>5995</v>
      </c>
      <c r="D77" t="s">
        <v>6143</v>
      </c>
      <c r="E77" t="s">
        <v>6414</v>
      </c>
      <c r="F77" t="s">
        <v>6647</v>
      </c>
      <c r="G77" s="1"/>
      <c r="H77">
        <v>2021</v>
      </c>
      <c r="K77">
        <v>1448</v>
      </c>
      <c r="L77">
        <v>1460</v>
      </c>
      <c r="M77" t="s">
        <v>6885</v>
      </c>
      <c r="N77" t="s">
        <v>7194</v>
      </c>
      <c r="O77" t="s">
        <v>7327</v>
      </c>
      <c r="P77" t="s">
        <v>7104</v>
      </c>
      <c r="R77" t="str">
        <f>HYPERLINK("http://dx.doi.org/10.1109/ICSE43902.2021.00130","http://dx.doi.org/10.1109/ICSE43902.2021.00130")</f>
        <v>http://dx.doi.org/10.1109/ICSE43902.2021.00130</v>
      </c>
      <c r="S77" t="s">
        <v>7395</v>
      </c>
      <c r="AB77" s="1"/>
      <c r="AE77" t="s">
        <v>7612</v>
      </c>
      <c r="AF77" t="s">
        <v>7607</v>
      </c>
      <c r="AG77" t="s">
        <v>5988</v>
      </c>
      <c r="AH77" s="20" t="s">
        <v>7687</v>
      </c>
      <c r="AI77" s="20" t="s">
        <v>7687</v>
      </c>
      <c r="AK77" t="s">
        <v>7685</v>
      </c>
      <c r="AM77" t="s">
        <v>7688</v>
      </c>
      <c r="AN77">
        <f>IEEE4563789[[#This Row],[End Page]]-IEEE4563789[[#This Row],[Start Page]]</f>
        <v>12</v>
      </c>
      <c r="AS77" s="20"/>
      <c r="AU77" s="21" t="s">
        <v>6143</v>
      </c>
      <c r="AV77" s="21" t="s">
        <v>5995</v>
      </c>
      <c r="AW77" s="21" t="s">
        <v>6647</v>
      </c>
      <c r="AX77" s="22" t="s">
        <v>5982</v>
      </c>
      <c r="AY77" s="21">
        <v>2021</v>
      </c>
      <c r="AZ77" t="s">
        <v>7724</v>
      </c>
      <c r="BA77" s="31" t="s">
        <v>7780</v>
      </c>
      <c r="BB77" t="s">
        <v>7997</v>
      </c>
      <c r="BC77" t="s">
        <v>7998</v>
      </c>
      <c r="BD77" t="s">
        <v>7999</v>
      </c>
    </row>
    <row r="78" spans="1:60" ht="15" x14ac:dyDescent="0.35">
      <c r="A78" s="3">
        <v>689</v>
      </c>
      <c r="B78" s="14" t="s">
        <v>5992</v>
      </c>
      <c r="C78" t="s">
        <v>6002</v>
      </c>
      <c r="D78" t="s">
        <v>6161</v>
      </c>
      <c r="E78" t="s">
        <v>6430</v>
      </c>
      <c r="F78" t="s">
        <v>6664</v>
      </c>
      <c r="G78" s="1"/>
      <c r="H78">
        <v>2021</v>
      </c>
      <c r="K78">
        <v>222</v>
      </c>
      <c r="L78">
        <v>235</v>
      </c>
      <c r="M78" t="s">
        <v>6899</v>
      </c>
      <c r="N78" t="s">
        <v>7195</v>
      </c>
      <c r="O78" t="s">
        <v>7333</v>
      </c>
      <c r="P78" t="s">
        <v>7109</v>
      </c>
      <c r="R78" t="str">
        <f>HYPERLINK("http://dx.doi.org/10.1007/978-3-030-82153-1_19","http://dx.doi.org/10.1007/978-3-030-82153-1_19")</f>
        <v>http://dx.doi.org/10.1007/978-3-030-82153-1_19</v>
      </c>
      <c r="S78" t="s">
        <v>7413</v>
      </c>
      <c r="AB78" s="1"/>
      <c r="AE78" t="s">
        <v>7615</v>
      </c>
      <c r="AF78" t="s">
        <v>7607</v>
      </c>
      <c r="AG78" t="s">
        <v>5988</v>
      </c>
      <c r="AH78" s="20" t="s">
        <v>7687</v>
      </c>
      <c r="AI78" s="20" t="s">
        <v>7687</v>
      </c>
      <c r="AK78" t="s">
        <v>7685</v>
      </c>
      <c r="AM78" t="s">
        <v>7688</v>
      </c>
      <c r="AN78">
        <f>IEEE4563789[[#This Row],[End Page]]-IEEE4563789[[#This Row],[Start Page]]</f>
        <v>13</v>
      </c>
      <c r="AS78" s="20"/>
      <c r="AU78" s="22" t="s">
        <v>6161</v>
      </c>
      <c r="AV78" s="22" t="s">
        <v>6002</v>
      </c>
      <c r="AW78" s="22" t="s">
        <v>6664</v>
      </c>
      <c r="AX78" s="22" t="s">
        <v>5982</v>
      </c>
      <c r="AY78" s="22">
        <v>2021</v>
      </c>
      <c r="AZ78" t="s">
        <v>7724</v>
      </c>
      <c r="BA78" s="31" t="s">
        <v>7780</v>
      </c>
      <c r="BB78" t="s">
        <v>8003</v>
      </c>
      <c r="BC78" t="s">
        <v>8000</v>
      </c>
      <c r="BD78" s="47" t="s">
        <v>8002</v>
      </c>
      <c r="BF78" t="s">
        <v>8001</v>
      </c>
    </row>
    <row r="79" spans="1:60" ht="15" x14ac:dyDescent="0.35">
      <c r="A79" s="3">
        <v>691</v>
      </c>
      <c r="B79" s="3" t="s">
        <v>5992</v>
      </c>
      <c r="C79" t="s">
        <v>6003</v>
      </c>
      <c r="D79" t="s">
        <v>6163</v>
      </c>
      <c r="E79" t="s">
        <v>2830</v>
      </c>
      <c r="F79" t="s">
        <v>6666</v>
      </c>
      <c r="G79" s="1"/>
      <c r="H79">
        <v>2022</v>
      </c>
      <c r="K79">
        <v>139</v>
      </c>
      <c r="L79">
        <v>150</v>
      </c>
      <c r="M79" t="s">
        <v>6900</v>
      </c>
      <c r="N79" t="s">
        <v>7195</v>
      </c>
      <c r="O79" t="s">
        <v>7334</v>
      </c>
      <c r="P79" t="s">
        <v>5078</v>
      </c>
      <c r="R79" t="str">
        <f>HYPERLINK("http://dx.doi.org/10.1007/978-3-031-14135-5_11","http://dx.doi.org/10.1007/978-3-031-14135-5_11")</f>
        <v>http://dx.doi.org/10.1007/978-3-031-14135-5_11</v>
      </c>
      <c r="S79" t="s">
        <v>5693</v>
      </c>
      <c r="AB79" s="1"/>
      <c r="AE79" t="s">
        <v>7615</v>
      </c>
      <c r="AF79" t="s">
        <v>7607</v>
      </c>
      <c r="AG79" t="s">
        <v>5988</v>
      </c>
      <c r="AH79" s="20" t="s">
        <v>7687</v>
      </c>
      <c r="AI79" s="20" t="s">
        <v>7687</v>
      </c>
      <c r="AK79" t="s">
        <v>7685</v>
      </c>
      <c r="AM79" t="s">
        <v>7688</v>
      </c>
      <c r="AN79">
        <f>IEEE4563789[[#This Row],[End Page]]-IEEE4563789[[#This Row],[Start Page]]</f>
        <v>11</v>
      </c>
      <c r="AS79" s="20"/>
      <c r="AU79" s="21" t="s">
        <v>6163</v>
      </c>
      <c r="AV79" s="21" t="s">
        <v>6003</v>
      </c>
      <c r="AW79" s="21" t="s">
        <v>6666</v>
      </c>
      <c r="AX79" s="22" t="s">
        <v>5982</v>
      </c>
      <c r="AY79" s="21">
        <v>2022</v>
      </c>
      <c r="AZ79" t="s">
        <v>7724</v>
      </c>
      <c r="BA79" s="31" t="s">
        <v>7780</v>
      </c>
      <c r="BB79" s="31" t="s">
        <v>8006</v>
      </c>
      <c r="BC79" t="s">
        <v>8004</v>
      </c>
      <c r="BD79" s="47" t="s">
        <v>8005</v>
      </c>
    </row>
    <row r="80" spans="1:60" x14ac:dyDescent="0.3">
      <c r="A80" s="3">
        <v>697</v>
      </c>
      <c r="B80" s="3" t="s">
        <v>5992</v>
      </c>
      <c r="C80" t="s">
        <v>6007</v>
      </c>
      <c r="D80" t="s">
        <v>6168</v>
      </c>
      <c r="E80" t="s">
        <v>2830</v>
      </c>
      <c r="F80" t="s">
        <v>6670</v>
      </c>
      <c r="G80" s="1"/>
      <c r="H80">
        <v>2022</v>
      </c>
      <c r="K80">
        <v>383</v>
      </c>
      <c r="L80">
        <v>391</v>
      </c>
      <c r="M80" t="s">
        <v>6906</v>
      </c>
      <c r="N80" t="s">
        <v>7204</v>
      </c>
      <c r="O80" t="s">
        <v>7337</v>
      </c>
      <c r="P80" t="s">
        <v>5080</v>
      </c>
      <c r="R80" t="str">
        <f>HYPERLINK("http://dx.doi.org/10.1007/978-3-031-14343-4_36","http://dx.doi.org/10.1007/978-3-031-14343-4_36")</f>
        <v>http://dx.doi.org/10.1007/978-3-031-14343-4_36</v>
      </c>
      <c r="S80" t="s">
        <v>7419</v>
      </c>
      <c r="AB80" s="1"/>
      <c r="AE80" t="s">
        <v>7615</v>
      </c>
      <c r="AF80" t="s">
        <v>7607</v>
      </c>
      <c r="AG80" t="s">
        <v>5988</v>
      </c>
      <c r="AH80" s="20" t="s">
        <v>7687</v>
      </c>
      <c r="AI80" s="20" t="s">
        <v>7687</v>
      </c>
      <c r="AK80" t="s">
        <v>7685</v>
      </c>
      <c r="AM80" t="s">
        <v>7688</v>
      </c>
      <c r="AN80">
        <f>IEEE4563789[[#This Row],[End Page]]-IEEE4563789[[#This Row],[Start Page]]</f>
        <v>8</v>
      </c>
      <c r="AS80" s="20"/>
      <c r="AU80" s="21" t="s">
        <v>6168</v>
      </c>
      <c r="AV80" s="21" t="s">
        <v>6007</v>
      </c>
      <c r="AW80" s="21" t="s">
        <v>6670</v>
      </c>
      <c r="AX80" s="22" t="s">
        <v>5982</v>
      </c>
      <c r="AY80" s="21">
        <v>2022</v>
      </c>
      <c r="AZ80" t="s">
        <v>7724</v>
      </c>
      <c r="BA80" s="31" t="s">
        <v>7780</v>
      </c>
      <c r="BB80" t="s">
        <v>8009</v>
      </c>
      <c r="BC80" t="s">
        <v>8007</v>
      </c>
      <c r="BD80" t="s">
        <v>8008</v>
      </c>
    </row>
    <row r="81" spans="1:58" ht="15" x14ac:dyDescent="0.35">
      <c r="A81" s="4">
        <v>728</v>
      </c>
      <c r="B81" s="6" t="s">
        <v>5992</v>
      </c>
      <c r="C81" t="s">
        <v>6022</v>
      </c>
      <c r="D81" t="s">
        <v>6198</v>
      </c>
      <c r="E81" t="s">
        <v>6464</v>
      </c>
      <c r="F81" t="s">
        <v>6697</v>
      </c>
      <c r="G81" s="1"/>
      <c r="H81">
        <v>2008</v>
      </c>
      <c r="K81">
        <v>610</v>
      </c>
      <c r="L81" t="s">
        <v>7100</v>
      </c>
      <c r="M81" t="s">
        <v>6929</v>
      </c>
      <c r="N81" t="s">
        <v>2830</v>
      </c>
      <c r="O81" t="s">
        <v>7345</v>
      </c>
      <c r="P81" t="s">
        <v>7118</v>
      </c>
      <c r="R81" t="str">
        <f>HYPERLINK("http://dx.doi.org/10.1109/ARES.2008.148","http://dx.doi.org/10.1109/ARES.2008.148")</f>
        <v>http://dx.doi.org/10.1109/ARES.2008.148</v>
      </c>
      <c r="S81" t="s">
        <v>2830</v>
      </c>
      <c r="AB81" s="1"/>
      <c r="AE81" t="s">
        <v>7612</v>
      </c>
      <c r="AF81" t="s">
        <v>7607</v>
      </c>
      <c r="AG81" t="s">
        <v>5988</v>
      </c>
      <c r="AH81" s="20" t="s">
        <v>7687</v>
      </c>
      <c r="AI81" s="20" t="s">
        <v>7687</v>
      </c>
      <c r="AK81" t="s">
        <v>7685</v>
      </c>
      <c r="AM81" t="s">
        <v>7688</v>
      </c>
      <c r="AN81" t="e">
        <f>IEEE4563789[[#This Row],[End Page]]-IEEE4563789[[#This Row],[Start Page]]</f>
        <v>#VALUE!</v>
      </c>
      <c r="AS81" s="20"/>
      <c r="AU81" s="22" t="s">
        <v>6198</v>
      </c>
      <c r="AV81" s="22" t="s">
        <v>6022</v>
      </c>
      <c r="AW81" s="22" t="s">
        <v>6697</v>
      </c>
      <c r="AX81" s="22" t="s">
        <v>5982</v>
      </c>
      <c r="AY81" s="22">
        <v>2008</v>
      </c>
      <c r="AZ81" t="s">
        <v>7724</v>
      </c>
      <c r="BA81" s="31" t="s">
        <v>7780</v>
      </c>
      <c r="BB81" t="s">
        <v>8011</v>
      </c>
      <c r="BC81" t="s">
        <v>8010</v>
      </c>
      <c r="BD81" s="47" t="s">
        <v>8012</v>
      </c>
    </row>
    <row r="82" spans="1:58" x14ac:dyDescent="0.3">
      <c r="A82" s="4">
        <v>748</v>
      </c>
      <c r="B82" s="6" t="s">
        <v>5992</v>
      </c>
      <c r="C82" t="s">
        <v>6033</v>
      </c>
      <c r="D82" t="s">
        <v>6217</v>
      </c>
      <c r="E82" t="s">
        <v>6481</v>
      </c>
      <c r="F82" t="s">
        <v>6675</v>
      </c>
      <c r="G82" s="1"/>
      <c r="H82">
        <v>2018</v>
      </c>
      <c r="K82">
        <v>661</v>
      </c>
      <c r="L82">
        <v>671</v>
      </c>
      <c r="M82" t="s">
        <v>6946</v>
      </c>
      <c r="N82" t="s">
        <v>7197</v>
      </c>
      <c r="O82" t="s">
        <v>7338</v>
      </c>
      <c r="P82" t="s">
        <v>7124</v>
      </c>
      <c r="R82" t="str">
        <f>HYPERLINK("http://dx.doi.org/10.1007/978-3-319-67180-2_64","http://dx.doi.org/10.1007/978-3-319-67180-2_64")</f>
        <v>http://dx.doi.org/10.1007/978-3-319-67180-2_64</v>
      </c>
      <c r="S82" t="s">
        <v>7456</v>
      </c>
      <c r="AB82" s="1"/>
      <c r="AE82" t="s">
        <v>7615</v>
      </c>
      <c r="AF82" t="s">
        <v>7607</v>
      </c>
      <c r="AG82" t="s">
        <v>5988</v>
      </c>
      <c r="AH82" s="20" t="s">
        <v>7687</v>
      </c>
      <c r="AI82" s="20" t="s">
        <v>7687</v>
      </c>
      <c r="AK82" t="s">
        <v>7685</v>
      </c>
      <c r="AM82" t="s">
        <v>7688</v>
      </c>
      <c r="AN82">
        <f>IEEE4563789[[#This Row],[End Page]]-IEEE4563789[[#This Row],[Start Page]]</f>
        <v>10</v>
      </c>
      <c r="AS82" s="20"/>
      <c r="AU82" s="22" t="s">
        <v>6217</v>
      </c>
      <c r="AV82" s="22" t="s">
        <v>6033</v>
      </c>
      <c r="AW82" s="22" t="s">
        <v>6675</v>
      </c>
      <c r="AX82" s="22" t="s">
        <v>5982</v>
      </c>
      <c r="AY82" s="22">
        <v>2018</v>
      </c>
      <c r="AZ82" s="31" t="s">
        <v>7779</v>
      </c>
      <c r="BA82" s="31" t="s">
        <v>7780</v>
      </c>
      <c r="BB82" t="s">
        <v>8016</v>
      </c>
      <c r="BC82" t="s">
        <v>8014</v>
      </c>
      <c r="BD82" t="s">
        <v>8015</v>
      </c>
      <c r="BF82" t="s">
        <v>8013</v>
      </c>
    </row>
    <row r="83" spans="1:58" x14ac:dyDescent="0.3">
      <c r="A83" s="3">
        <v>787</v>
      </c>
      <c r="B83" s="3" t="s">
        <v>5992</v>
      </c>
      <c r="C83" t="s">
        <v>6047</v>
      </c>
      <c r="D83" t="s">
        <v>6255</v>
      </c>
      <c r="E83" t="s">
        <v>6517</v>
      </c>
      <c r="F83" t="s">
        <v>6748</v>
      </c>
      <c r="G83" s="1"/>
      <c r="H83">
        <v>2017</v>
      </c>
      <c r="K83">
        <v>432</v>
      </c>
      <c r="L83">
        <v>436</v>
      </c>
      <c r="M83" t="s">
        <v>6974</v>
      </c>
      <c r="N83" t="s">
        <v>2830</v>
      </c>
      <c r="O83" t="s">
        <v>7362</v>
      </c>
      <c r="P83" t="s">
        <v>7130</v>
      </c>
      <c r="R83" t="str">
        <f>HYPERLINK("http://dx.doi.org/10.1109/ICMLA.2017.0-123","http://dx.doi.org/10.1109/ICMLA.2017.0-123")</f>
        <v>http://dx.doi.org/10.1109/ICMLA.2017.0-123</v>
      </c>
      <c r="S83" t="s">
        <v>7491</v>
      </c>
      <c r="AB83" s="1"/>
      <c r="AE83" t="s">
        <v>43</v>
      </c>
      <c r="AF83" t="s">
        <v>7607</v>
      </c>
      <c r="AG83" t="s">
        <v>5988</v>
      </c>
      <c r="AH83" s="20" t="s">
        <v>7687</v>
      </c>
      <c r="AI83" s="20" t="s">
        <v>7687</v>
      </c>
      <c r="AK83" t="s">
        <v>7685</v>
      </c>
      <c r="AM83" t="s">
        <v>7688</v>
      </c>
      <c r="AN83">
        <f>IEEE4563789[[#This Row],[End Page]]-IEEE4563789[[#This Row],[Start Page]]</f>
        <v>4</v>
      </c>
      <c r="AS83" s="20"/>
      <c r="AU83" s="21" t="s">
        <v>6255</v>
      </c>
      <c r="AV83" s="21" t="s">
        <v>6047</v>
      </c>
      <c r="AW83" s="21" t="s">
        <v>6748</v>
      </c>
      <c r="AX83" s="22" t="s">
        <v>5982</v>
      </c>
      <c r="AY83" s="21">
        <v>2017</v>
      </c>
      <c r="AZ83" t="s">
        <v>7724</v>
      </c>
      <c r="BA83" s="31" t="s">
        <v>7780</v>
      </c>
      <c r="BB83" t="s">
        <v>8017</v>
      </c>
      <c r="BC83" t="s">
        <v>8018</v>
      </c>
      <c r="BD83" t="s">
        <v>8019</v>
      </c>
    </row>
  </sheetData>
  <mergeCells count="4">
    <mergeCell ref="AU1:BA1"/>
    <mergeCell ref="AU2:AY2"/>
    <mergeCell ref="AZ2:BA2"/>
    <mergeCell ref="A1:AT2"/>
  </mergeCells>
  <conditionalFormatting sqref="A333:A1048576 A3:C3 C4:C83">
    <cfRule type="duplicateValues" dxfId="16" priority="4"/>
  </conditionalFormatting>
  <conditionalFormatting sqref="AV4:AV11">
    <cfRule type="duplicateValues" dxfId="15" priority="8"/>
  </conditionalFormatting>
  <conditionalFormatting sqref="AV12:AV83">
    <cfRule type="duplicateValues" dxfId="2" priority="466"/>
  </conditionalFormatting>
  <conditionalFormatting sqref="AV4:AV84">
    <cfRule type="duplicateValues" dxfId="1" priority="468"/>
  </conditionalFormatting>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88219-2308-472E-AD0C-37231D0D7BEC}">
  <sheetPr codeName="Sheet12"/>
  <dimension ref="A1:BQ87"/>
  <sheetViews>
    <sheetView zoomScaleNormal="100" workbookViewId="0">
      <pane ySplit="3" topLeftCell="A45" activePane="bottomLeft" state="frozen"/>
      <selection pane="bottomLeft" activeCell="A47" sqref="A47:XFD47"/>
    </sheetView>
  </sheetViews>
  <sheetFormatPr defaultRowHeight="14.4" x14ac:dyDescent="0.3"/>
  <cols>
    <col min="1" max="1" width="6.109375" customWidth="1"/>
    <col min="2" max="2" width="8.77734375" customWidth="1"/>
    <col min="3" max="3" width="90.109375" customWidth="1"/>
    <col min="4" max="4" width="15.21875" customWidth="1"/>
    <col min="5" max="5" width="17.109375" customWidth="1"/>
    <col min="6" max="6" width="107.77734375" customWidth="1"/>
    <col min="7" max="7" width="10.6640625" customWidth="1"/>
    <col min="8" max="8" width="11.5546875" customWidth="1"/>
    <col min="9" max="9" width="17.109375" customWidth="1"/>
    <col min="10" max="10" width="14.21875" customWidth="1"/>
    <col min="11" max="11" width="18.88671875" customWidth="1"/>
    <col min="12" max="12" width="10.88671875" customWidth="1"/>
    <col min="13" max="13" width="12.10937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19.88671875" customWidth="1"/>
    <col min="21" max="21" width="19.21875" customWidth="1"/>
    <col min="22" max="22" width="16"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1" width="56.109375" customWidth="1"/>
    <col min="32" max="32" width="20.44140625" customWidth="1"/>
    <col min="33" max="33" width="27.88671875" customWidth="1"/>
    <col min="34" max="34" width="6.5546875" customWidth="1"/>
    <col min="35" max="35" width="6" customWidth="1"/>
    <col min="36" max="36" width="6.88671875" customWidth="1"/>
    <col min="37" max="37" width="5.44140625" customWidth="1"/>
    <col min="38" max="38" width="4.33203125" customWidth="1"/>
    <col min="39" max="39" width="5.21875" customWidth="1"/>
    <col min="40" max="40" width="0" hidden="1" customWidth="1"/>
    <col min="41" max="41" width="4.33203125" customWidth="1"/>
    <col min="42" max="42" width="4" customWidth="1"/>
    <col min="45" max="45" width="32.44140625" customWidth="1"/>
    <col min="46" max="46" width="20.6640625" customWidth="1"/>
    <col min="47" max="47" width="35" customWidth="1"/>
    <col min="48" max="48" width="101" customWidth="1"/>
    <col min="49" max="49" width="15.6640625" hidden="1" customWidth="1"/>
    <col min="50" max="50" width="19.77734375" hidden="1" customWidth="1"/>
    <col min="51" max="51" width="5.44140625" hidden="1" customWidth="1"/>
    <col min="52" max="52" width="22.44140625" hidden="1" customWidth="1"/>
    <col min="53" max="53" width="13.77734375" hidden="1" customWidth="1"/>
    <col min="54" max="54" width="106.21875" customWidth="1"/>
    <col min="55" max="55" width="93.77734375" customWidth="1"/>
    <col min="56" max="56" width="219.33203125" customWidth="1"/>
    <col min="57" max="57" width="24.44140625" bestFit="1" customWidth="1"/>
    <col min="58" max="58" width="35.21875" customWidth="1"/>
    <col min="59" max="59" width="24.44140625" bestFit="1" customWidth="1"/>
    <col min="60" max="60" width="255.77734375" bestFit="1" customWidth="1"/>
    <col min="61" max="61" width="41" customWidth="1"/>
    <col min="63" max="63" width="13.77734375" customWidth="1"/>
    <col min="64" max="64" width="11" customWidth="1"/>
    <col min="65" max="65" width="9.44140625" customWidth="1"/>
    <col min="69" max="69" width="55.77734375" customWidth="1"/>
  </cols>
  <sheetData>
    <row r="1" spans="1:69" x14ac:dyDescent="0.3">
      <c r="A1" s="58" t="s">
        <v>7698</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9"/>
      <c r="AU1" s="52" t="s">
        <v>7699</v>
      </c>
      <c r="AV1" s="52"/>
      <c r="AW1" s="52"/>
      <c r="AX1" s="52"/>
      <c r="AY1" s="52"/>
      <c r="AZ1" s="52"/>
      <c r="BA1" s="52"/>
      <c r="BB1" s="27" t="s">
        <v>7700</v>
      </c>
      <c r="BC1" s="27"/>
      <c r="BD1" s="27" t="s">
        <v>7701</v>
      </c>
      <c r="BE1" s="27" t="s">
        <v>8020</v>
      </c>
      <c r="BF1" s="27" t="s">
        <v>8020</v>
      </c>
      <c r="BG1" s="27" t="s">
        <v>8020</v>
      </c>
      <c r="BH1" s="27" t="s">
        <v>7702</v>
      </c>
      <c r="BI1" s="27"/>
    </row>
    <row r="2" spans="1:69" x14ac:dyDescent="0.3">
      <c r="A2" s="58"/>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9"/>
      <c r="AU2" s="53" t="s">
        <v>7713</v>
      </c>
      <c r="AV2" s="54"/>
      <c r="AW2" s="54"/>
      <c r="AX2" s="54"/>
      <c r="AY2" s="55"/>
      <c r="AZ2" s="56" t="s">
        <v>7714</v>
      </c>
      <c r="BA2" s="57"/>
      <c r="BB2" s="28" t="s">
        <v>7715</v>
      </c>
      <c r="BC2" s="49" t="s">
        <v>8022</v>
      </c>
      <c r="BD2" s="29" t="s">
        <v>7716</v>
      </c>
      <c r="BE2" s="29" t="s">
        <v>8064</v>
      </c>
      <c r="BF2" s="29" t="s">
        <v>8066</v>
      </c>
      <c r="BG2" s="29" t="s">
        <v>8065</v>
      </c>
      <c r="BH2" s="29" t="s">
        <v>7705</v>
      </c>
      <c r="BI2" s="24"/>
      <c r="BJ2" s="24" t="s">
        <v>7703</v>
      </c>
      <c r="BK2" s="24" t="s">
        <v>7704</v>
      </c>
      <c r="BL2" s="30" t="s">
        <v>7717</v>
      </c>
      <c r="BM2" s="23" t="s">
        <v>7718</v>
      </c>
      <c r="BQ2" s="10" t="s">
        <v>7804</v>
      </c>
    </row>
    <row r="3" spans="1:69" ht="12.6" customHeight="1" x14ac:dyDescent="0.3">
      <c r="A3" t="s">
        <v>3012</v>
      </c>
      <c r="B3" t="s">
        <v>3013</v>
      </c>
      <c r="C3" t="s">
        <v>0</v>
      </c>
      <c r="D3" t="s">
        <v>1</v>
      </c>
      <c r="E3" t="s">
        <v>2</v>
      </c>
      <c r="F3" t="s">
        <v>3</v>
      </c>
      <c r="G3" t="s">
        <v>4</v>
      </c>
      <c r="H3" t="s">
        <v>5</v>
      </c>
      <c r="I3" t="s">
        <v>6</v>
      </c>
      <c r="J3" t="s">
        <v>7</v>
      </c>
      <c r="K3" t="s">
        <v>8</v>
      </c>
      <c r="L3" t="s">
        <v>9</v>
      </c>
      <c r="M3" t="s">
        <v>10</v>
      </c>
      <c r="N3" t="s">
        <v>11</v>
      </c>
      <c r="O3" t="s">
        <v>12</v>
      </c>
      <c r="P3" t="s">
        <v>13</v>
      </c>
      <c r="Q3" t="s">
        <v>14</v>
      </c>
      <c r="R3" t="s">
        <v>15</v>
      </c>
      <c r="S3" t="s">
        <v>16</v>
      </c>
      <c r="T3" t="s">
        <v>17</v>
      </c>
      <c r="U3" t="s">
        <v>18</v>
      </c>
      <c r="V3" t="s">
        <v>19</v>
      </c>
      <c r="W3" t="s">
        <v>20</v>
      </c>
      <c r="X3" t="s">
        <v>21</v>
      </c>
      <c r="Y3" t="s">
        <v>22</v>
      </c>
      <c r="Z3" t="s">
        <v>23</v>
      </c>
      <c r="AA3" t="s">
        <v>24</v>
      </c>
      <c r="AB3" t="s">
        <v>25</v>
      </c>
      <c r="AC3" t="s">
        <v>26</v>
      </c>
      <c r="AD3" t="s">
        <v>27</v>
      </c>
      <c r="AE3" t="s">
        <v>28</v>
      </c>
      <c r="AF3" t="s">
        <v>29</v>
      </c>
      <c r="AG3" t="s">
        <v>5987</v>
      </c>
      <c r="AH3" s="15" t="s">
        <v>7678</v>
      </c>
      <c r="AI3" s="15" t="s">
        <v>7692</v>
      </c>
      <c r="AJ3" s="15" t="s">
        <v>7691</v>
      </c>
      <c r="AK3" s="15" t="s">
        <v>7684</v>
      </c>
      <c r="AL3" s="15" t="s">
        <v>7690</v>
      </c>
      <c r="AM3" s="16" t="s">
        <v>7679</v>
      </c>
      <c r="AN3" s="16" t="s">
        <v>7689</v>
      </c>
      <c r="AO3" s="16" t="s">
        <v>7680</v>
      </c>
      <c r="AP3" s="16" t="s">
        <v>7681</v>
      </c>
      <c r="AQ3" s="16" t="s">
        <v>7682</v>
      </c>
      <c r="AR3" s="16" t="s">
        <v>7683</v>
      </c>
      <c r="AS3" t="s">
        <v>7677</v>
      </c>
      <c r="AT3" t="s">
        <v>7697</v>
      </c>
      <c r="AU3" s="25" t="s">
        <v>1</v>
      </c>
      <c r="AV3" s="25" t="s">
        <v>7707</v>
      </c>
      <c r="AW3" s="25" t="s">
        <v>7709</v>
      </c>
      <c r="AX3" s="25" t="s">
        <v>7710</v>
      </c>
      <c r="AY3" s="25" t="s">
        <v>7708</v>
      </c>
      <c r="AZ3" s="26" t="s">
        <v>7711</v>
      </c>
      <c r="BA3" s="26" t="s">
        <v>7712</v>
      </c>
      <c r="BB3" s="44" t="s">
        <v>7861</v>
      </c>
      <c r="BC3" s="48"/>
      <c r="BD3" s="43" t="s">
        <v>7819</v>
      </c>
      <c r="BE3" s="43"/>
      <c r="BF3" s="43"/>
      <c r="BG3" s="43"/>
      <c r="BK3" t="s">
        <v>7706</v>
      </c>
      <c r="BN3" t="s">
        <v>7721</v>
      </c>
    </row>
    <row r="4" spans="1:69" ht="16.2" customHeight="1" x14ac:dyDescent="0.3">
      <c r="A4" s="51">
        <v>1</v>
      </c>
      <c r="B4" s="14" t="s">
        <v>43</v>
      </c>
      <c r="C4" t="s">
        <v>30</v>
      </c>
      <c r="D4" t="s">
        <v>31</v>
      </c>
      <c r="E4" t="s">
        <v>32</v>
      </c>
      <c r="F4" t="s">
        <v>33</v>
      </c>
      <c r="G4" s="1">
        <v>43054</v>
      </c>
      <c r="H4">
        <v>2017</v>
      </c>
      <c r="I4" t="s">
        <v>2828</v>
      </c>
      <c r="J4">
        <v>12</v>
      </c>
      <c r="K4">
        <v>3397</v>
      </c>
      <c r="L4" t="s">
        <v>2829</v>
      </c>
      <c r="M4" t="s">
        <v>34</v>
      </c>
      <c r="N4" t="s">
        <v>35</v>
      </c>
      <c r="O4" t="s">
        <v>2830</v>
      </c>
      <c r="P4" t="s">
        <v>36</v>
      </c>
      <c r="Q4" t="s">
        <v>37</v>
      </c>
      <c r="R4" t="s">
        <v>38</v>
      </c>
      <c r="S4" t="s">
        <v>39</v>
      </c>
      <c r="T4" t="s">
        <v>40</v>
      </c>
      <c r="U4" t="s">
        <v>41</v>
      </c>
      <c r="V4" t="s">
        <v>42</v>
      </c>
      <c r="W4" t="s">
        <v>2830</v>
      </c>
      <c r="X4">
        <v>16</v>
      </c>
      <c r="Z4">
        <v>35</v>
      </c>
      <c r="AA4" t="s">
        <v>43</v>
      </c>
      <c r="AB4" s="1">
        <v>42720</v>
      </c>
      <c r="AC4" t="s">
        <v>2830</v>
      </c>
      <c r="AD4" t="s">
        <v>2830</v>
      </c>
      <c r="AE4" t="s">
        <v>43</v>
      </c>
      <c r="AF4" t="s">
        <v>44</v>
      </c>
      <c r="AH4" s="20" t="s">
        <v>7687</v>
      </c>
      <c r="AI4" s="20" t="s">
        <v>7687</v>
      </c>
      <c r="AK4" t="s">
        <v>7685</v>
      </c>
      <c r="AM4" t="s">
        <v>7688</v>
      </c>
      <c r="AN4">
        <f>IEEE4563789101213[[#This Row],[End Page]]-IEEE4563789101213[[#This Row],[Start Page]]</f>
        <v>20</v>
      </c>
      <c r="AS4" s="20"/>
      <c r="AU4" s="21" t="s">
        <v>31</v>
      </c>
      <c r="AV4" s="21" t="s">
        <v>30</v>
      </c>
      <c r="AW4" s="21" t="s">
        <v>33</v>
      </c>
      <c r="AX4" s="21" t="s">
        <v>7760</v>
      </c>
      <c r="AY4" s="21">
        <v>2017</v>
      </c>
      <c r="AZ4" s="31" t="s">
        <v>7724</v>
      </c>
      <c r="BA4" s="31" t="s">
        <v>7780</v>
      </c>
      <c r="BB4" t="s">
        <v>7720</v>
      </c>
      <c r="BC4" s="31" t="s">
        <v>8028</v>
      </c>
      <c r="BD4" s="43" t="s">
        <v>7723</v>
      </c>
      <c r="BE4" s="43" t="s">
        <v>8068</v>
      </c>
      <c r="BF4" s="43" t="s">
        <v>8067</v>
      </c>
      <c r="BG4" s="43"/>
      <c r="BH4" t="s">
        <v>7726</v>
      </c>
      <c r="BI4" s="43" t="s">
        <v>8078</v>
      </c>
      <c r="BJ4" t="s">
        <v>7719</v>
      </c>
      <c r="BK4" t="s">
        <v>7722</v>
      </c>
      <c r="BM4" t="s">
        <v>7727</v>
      </c>
    </row>
    <row r="5" spans="1:69" x14ac:dyDescent="0.3">
      <c r="A5" s="51">
        <v>3</v>
      </c>
      <c r="B5" s="3" t="s">
        <v>43</v>
      </c>
      <c r="C5" t="s">
        <v>58</v>
      </c>
      <c r="D5" t="s">
        <v>59</v>
      </c>
      <c r="E5" t="s">
        <v>60</v>
      </c>
      <c r="F5" t="s">
        <v>61</v>
      </c>
      <c r="G5" s="1">
        <v>43304</v>
      </c>
      <c r="H5">
        <v>2018</v>
      </c>
      <c r="I5" t="s">
        <v>2830</v>
      </c>
      <c r="K5">
        <v>1052</v>
      </c>
      <c r="L5" t="s">
        <v>2831</v>
      </c>
      <c r="M5" t="s">
        <v>62</v>
      </c>
      <c r="N5" t="s">
        <v>63</v>
      </c>
      <c r="O5" t="s">
        <v>64</v>
      </c>
      <c r="P5" t="s">
        <v>65</v>
      </c>
      <c r="Q5" t="s">
        <v>2830</v>
      </c>
      <c r="R5" t="s">
        <v>66</v>
      </c>
      <c r="S5" t="s">
        <v>67</v>
      </c>
      <c r="T5" t="s">
        <v>68</v>
      </c>
      <c r="U5" t="s">
        <v>69</v>
      </c>
      <c r="V5" t="s">
        <v>70</v>
      </c>
      <c r="W5" t="s">
        <v>2830</v>
      </c>
      <c r="X5">
        <v>39</v>
      </c>
      <c r="Z5">
        <v>36</v>
      </c>
      <c r="AA5" t="s">
        <v>43</v>
      </c>
      <c r="AB5" s="1">
        <v>43304</v>
      </c>
      <c r="AC5" t="s">
        <v>2830</v>
      </c>
      <c r="AD5" t="s">
        <v>2830</v>
      </c>
      <c r="AE5" t="s">
        <v>43</v>
      </c>
      <c r="AF5" t="s">
        <v>57</v>
      </c>
      <c r="AH5" s="20" t="s">
        <v>7687</v>
      </c>
      <c r="AI5" s="20" t="s">
        <v>7687</v>
      </c>
      <c r="AK5" t="s">
        <v>7685</v>
      </c>
      <c r="AM5" t="s">
        <v>7688</v>
      </c>
      <c r="AN5">
        <f>IEEE4563789101213[[#This Row],[End Page]]-IEEE4563789101213[[#This Row],[Start Page]]</f>
        <v>10</v>
      </c>
      <c r="AS5" s="20"/>
      <c r="AU5" s="22" t="s">
        <v>59</v>
      </c>
      <c r="AV5" s="22" t="s">
        <v>58</v>
      </c>
      <c r="AW5" s="22" t="s">
        <v>61</v>
      </c>
      <c r="AX5" s="22" t="s">
        <v>7761</v>
      </c>
      <c r="AY5" s="22">
        <v>2018</v>
      </c>
      <c r="AZ5" t="s">
        <v>7724</v>
      </c>
      <c r="BA5" s="31" t="s">
        <v>7780</v>
      </c>
      <c r="BB5" t="s">
        <v>7730</v>
      </c>
      <c r="BC5" t="s">
        <v>8025</v>
      </c>
      <c r="BD5" t="s">
        <v>7728</v>
      </c>
      <c r="BE5" t="s">
        <v>8068</v>
      </c>
      <c r="BH5" t="s">
        <v>7732</v>
      </c>
      <c r="BI5" t="s">
        <v>8077</v>
      </c>
      <c r="BK5" t="s">
        <v>7731</v>
      </c>
      <c r="BM5" t="s">
        <v>7729</v>
      </c>
    </row>
    <row r="6" spans="1:69" x14ac:dyDescent="0.3">
      <c r="A6" s="51">
        <v>5</v>
      </c>
      <c r="B6" s="14"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c r="AH6" s="20" t="s">
        <v>7687</v>
      </c>
      <c r="AI6" s="20" t="s">
        <v>7687</v>
      </c>
      <c r="AK6" t="s">
        <v>7685</v>
      </c>
      <c r="AM6" t="s">
        <v>7688</v>
      </c>
      <c r="AN6">
        <f>IEEE4563789101213[[#This Row],[End Page]]-IEEE4563789101213[[#This Row],[Start Page]]</f>
        <v>5</v>
      </c>
      <c r="AS6" s="20"/>
      <c r="AU6" s="21" t="s">
        <v>83</v>
      </c>
      <c r="AV6" s="21" t="s">
        <v>82</v>
      </c>
      <c r="AW6" s="21" t="s">
        <v>85</v>
      </c>
      <c r="AX6" s="21" t="s">
        <v>7761</v>
      </c>
      <c r="AY6" s="21">
        <v>2021</v>
      </c>
      <c r="AZ6" s="31" t="s">
        <v>7724</v>
      </c>
      <c r="BA6" s="31" t="s">
        <v>7780</v>
      </c>
      <c r="BB6" t="s">
        <v>7847</v>
      </c>
      <c r="BC6" t="s">
        <v>8029</v>
      </c>
      <c r="BD6" t="s">
        <v>7734</v>
      </c>
      <c r="BF6" t="s">
        <v>8067</v>
      </c>
      <c r="BH6" t="s">
        <v>7736</v>
      </c>
      <c r="BI6" t="s">
        <v>8079</v>
      </c>
      <c r="BK6" t="s">
        <v>7733</v>
      </c>
      <c r="BM6" t="s">
        <v>7735</v>
      </c>
    </row>
    <row r="7" spans="1:69" x14ac:dyDescent="0.3">
      <c r="A7" s="51">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c r="AH7" s="20" t="s">
        <v>7687</v>
      </c>
      <c r="AI7" s="20" t="s">
        <v>7687</v>
      </c>
      <c r="AK7" t="s">
        <v>7685</v>
      </c>
      <c r="AM7" t="s">
        <v>7688</v>
      </c>
      <c r="AN7">
        <f>IEEE4563789101213[[#This Row],[End Page]]-IEEE4563789101213[[#This Row],[Start Page]]</f>
        <v>9</v>
      </c>
      <c r="AS7" s="20"/>
      <c r="AU7" s="22" t="s">
        <v>107</v>
      </c>
      <c r="AV7" s="22" t="s">
        <v>106</v>
      </c>
      <c r="AW7" s="22" t="s">
        <v>109</v>
      </c>
      <c r="AX7" s="22" t="s">
        <v>7760</v>
      </c>
      <c r="AY7" s="22">
        <v>2020</v>
      </c>
      <c r="AZ7" t="s">
        <v>7724</v>
      </c>
      <c r="BA7" s="31" t="s">
        <v>7780</v>
      </c>
      <c r="BB7" t="s">
        <v>7730</v>
      </c>
      <c r="BC7" t="s">
        <v>8025</v>
      </c>
      <c r="BD7" t="s">
        <v>7738</v>
      </c>
      <c r="BG7" t="s">
        <v>8070</v>
      </c>
      <c r="BH7" t="s">
        <v>7740</v>
      </c>
      <c r="BI7" t="s">
        <v>8086</v>
      </c>
      <c r="BJ7" t="s">
        <v>7737</v>
      </c>
      <c r="BK7" t="s">
        <v>7741</v>
      </c>
      <c r="BM7" t="s">
        <v>7739</v>
      </c>
    </row>
    <row r="8" spans="1:69" x14ac:dyDescent="0.3">
      <c r="A8" s="50">
        <v>8</v>
      </c>
      <c r="B8" s="6"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c r="AH8" s="20" t="s">
        <v>7687</v>
      </c>
      <c r="AI8" s="20" t="s">
        <v>7687</v>
      </c>
      <c r="AK8" t="s">
        <v>7685</v>
      </c>
      <c r="AM8" t="s">
        <v>7688</v>
      </c>
      <c r="AN8">
        <f>IEEE4563789101213[[#This Row],[End Page]]-IEEE4563789101213[[#This Row],[Start Page]]</f>
        <v>5</v>
      </c>
      <c r="AS8" s="20"/>
      <c r="AU8" s="21" t="s">
        <v>120</v>
      </c>
      <c r="AV8" s="21" t="s">
        <v>119</v>
      </c>
      <c r="AW8" s="21" t="s">
        <v>122</v>
      </c>
      <c r="AX8" s="21" t="s">
        <v>7761</v>
      </c>
      <c r="AY8" s="21">
        <v>2020</v>
      </c>
      <c r="AZ8" s="31" t="s">
        <v>7724</v>
      </c>
      <c r="BA8" s="31" t="s">
        <v>7780</v>
      </c>
      <c r="BB8" t="s">
        <v>7742</v>
      </c>
      <c r="BC8" t="s">
        <v>8029</v>
      </c>
      <c r="BD8" s="31" t="s">
        <v>7743</v>
      </c>
      <c r="BE8" s="31"/>
      <c r="BF8" s="31" t="s">
        <v>8067</v>
      </c>
      <c r="BG8" s="31" t="s">
        <v>8069</v>
      </c>
      <c r="BH8" s="31" t="s">
        <v>7745</v>
      </c>
      <c r="BI8" t="s">
        <v>8080</v>
      </c>
      <c r="BM8" t="s">
        <v>7744</v>
      </c>
    </row>
    <row r="9" spans="1:69" x14ac:dyDescent="0.3">
      <c r="A9" s="50">
        <v>10</v>
      </c>
      <c r="B9" s="6" t="s">
        <v>43</v>
      </c>
      <c r="C9" t="s">
        <v>143</v>
      </c>
      <c r="D9" t="s">
        <v>144</v>
      </c>
      <c r="E9" t="s">
        <v>145</v>
      </c>
      <c r="F9" t="s">
        <v>146</v>
      </c>
      <c r="G9" s="1">
        <v>44305</v>
      </c>
      <c r="H9">
        <v>2021</v>
      </c>
      <c r="I9" t="s">
        <v>2839</v>
      </c>
      <c r="K9">
        <v>58088</v>
      </c>
      <c r="L9" t="s">
        <v>2840</v>
      </c>
      <c r="M9" t="s">
        <v>147</v>
      </c>
      <c r="N9" t="s">
        <v>148</v>
      </c>
      <c r="O9" t="s">
        <v>2830</v>
      </c>
      <c r="P9" t="s">
        <v>149</v>
      </c>
      <c r="Q9" t="s">
        <v>150</v>
      </c>
      <c r="R9" t="s">
        <v>151</v>
      </c>
      <c r="S9" t="s">
        <v>152</v>
      </c>
      <c r="T9" t="s">
        <v>153</v>
      </c>
      <c r="U9" t="s">
        <v>154</v>
      </c>
      <c r="V9" t="s">
        <v>155</v>
      </c>
      <c r="W9" t="s">
        <v>2830</v>
      </c>
      <c r="X9">
        <v>6</v>
      </c>
      <c r="Z9">
        <v>42</v>
      </c>
      <c r="AA9" t="s">
        <v>156</v>
      </c>
      <c r="AB9" s="1">
        <v>44294</v>
      </c>
      <c r="AC9" t="s">
        <v>2830</v>
      </c>
      <c r="AD9" t="s">
        <v>2830</v>
      </c>
      <c r="AE9" t="s">
        <v>43</v>
      </c>
      <c r="AF9" t="s">
        <v>44</v>
      </c>
      <c r="AH9" s="20" t="s">
        <v>7687</v>
      </c>
      <c r="AI9" s="20" t="s">
        <v>7687</v>
      </c>
      <c r="AK9" t="s">
        <v>7685</v>
      </c>
      <c r="AM9" t="s">
        <v>7688</v>
      </c>
      <c r="AN9">
        <f>IEEE4563789101213[[#This Row],[End Page]]-IEEE4563789101213[[#This Row],[Start Page]]</f>
        <v>13</v>
      </c>
      <c r="AS9" s="20"/>
      <c r="AU9" s="21" t="s">
        <v>144</v>
      </c>
      <c r="AV9" s="21" t="s">
        <v>143</v>
      </c>
      <c r="AW9" s="21" t="s">
        <v>146</v>
      </c>
      <c r="AX9" s="22" t="s">
        <v>7760</v>
      </c>
      <c r="AY9" s="21">
        <v>2021</v>
      </c>
      <c r="AZ9" t="s">
        <v>7724</v>
      </c>
      <c r="BA9" s="31" t="s">
        <v>7780</v>
      </c>
      <c r="BB9" t="s">
        <v>7747</v>
      </c>
      <c r="BC9" s="31" t="s">
        <v>8030</v>
      </c>
      <c r="BD9" t="s">
        <v>7748</v>
      </c>
      <c r="BE9" t="s">
        <v>8068</v>
      </c>
      <c r="BF9" t="s">
        <v>8072</v>
      </c>
      <c r="BH9" t="s">
        <v>7749</v>
      </c>
      <c r="BI9" t="s">
        <v>8081</v>
      </c>
      <c r="BK9" t="s">
        <v>7746</v>
      </c>
    </row>
    <row r="10" spans="1:69" x14ac:dyDescent="0.3">
      <c r="A10" s="50">
        <v>12</v>
      </c>
      <c r="B10" s="5" t="s">
        <v>43</v>
      </c>
      <c r="C10" t="s">
        <v>169</v>
      </c>
      <c r="D10" t="s">
        <v>170</v>
      </c>
      <c r="E10" t="s">
        <v>171</v>
      </c>
      <c r="F10" t="s">
        <v>172</v>
      </c>
      <c r="G10" s="1">
        <v>44236</v>
      </c>
      <c r="H10">
        <v>2020</v>
      </c>
      <c r="I10" t="s">
        <v>2830</v>
      </c>
      <c r="K10">
        <v>1920</v>
      </c>
      <c r="L10" t="s">
        <v>2843</v>
      </c>
      <c r="M10" t="s">
        <v>173</v>
      </c>
      <c r="N10" t="s">
        <v>174</v>
      </c>
      <c r="O10" t="s">
        <v>175</v>
      </c>
      <c r="P10" t="s">
        <v>176</v>
      </c>
      <c r="Q10" t="s">
        <v>2830</v>
      </c>
      <c r="R10" t="s">
        <v>177</v>
      </c>
      <c r="S10" t="s">
        <v>178</v>
      </c>
      <c r="T10" t="s">
        <v>179</v>
      </c>
      <c r="U10" t="s">
        <v>180</v>
      </c>
      <c r="V10" t="s">
        <v>181</v>
      </c>
      <c r="W10" t="s">
        <v>2830</v>
      </c>
      <c r="X10">
        <v>7</v>
      </c>
      <c r="Z10">
        <v>34</v>
      </c>
      <c r="AA10" t="s">
        <v>43</v>
      </c>
      <c r="AB10" s="1">
        <v>44236</v>
      </c>
      <c r="AC10" t="s">
        <v>2830</v>
      </c>
      <c r="AD10" t="s">
        <v>2830</v>
      </c>
      <c r="AE10" t="s">
        <v>43</v>
      </c>
      <c r="AF10" t="s">
        <v>57</v>
      </c>
      <c r="AH10" s="20" t="s">
        <v>7687</v>
      </c>
      <c r="AI10" s="20" t="s">
        <v>7687</v>
      </c>
      <c r="AK10" t="s">
        <v>7685</v>
      </c>
      <c r="AM10" t="s">
        <v>7688</v>
      </c>
      <c r="AN10">
        <f>IEEE4563789101213[[#This Row],[End Page]]-IEEE4563789101213[[#This Row],[Start Page]]</f>
        <v>5</v>
      </c>
      <c r="AS10" s="20"/>
      <c r="AU10" s="22" t="s">
        <v>170</v>
      </c>
      <c r="AV10" s="22" t="s">
        <v>169</v>
      </c>
      <c r="AW10" s="22" t="s">
        <v>172</v>
      </c>
      <c r="AX10" s="21" t="s">
        <v>7761</v>
      </c>
      <c r="AY10" s="22">
        <v>2020</v>
      </c>
      <c r="AZ10" s="31" t="s">
        <v>7724</v>
      </c>
      <c r="BA10" s="31" t="s">
        <v>7780</v>
      </c>
      <c r="BB10" t="s">
        <v>7750</v>
      </c>
      <c r="BC10" s="31" t="s">
        <v>8023</v>
      </c>
      <c r="BD10" t="s">
        <v>7753</v>
      </c>
      <c r="BE10" t="s">
        <v>8073</v>
      </c>
      <c r="BH10" t="s">
        <v>7754</v>
      </c>
      <c r="BI10" t="s">
        <v>8082</v>
      </c>
      <c r="BK10" t="s">
        <v>7751</v>
      </c>
      <c r="BM10" t="s">
        <v>7752</v>
      </c>
    </row>
    <row r="11" spans="1:69" x14ac:dyDescent="0.3">
      <c r="A11" s="50">
        <v>18</v>
      </c>
      <c r="B11" s="6" t="s">
        <v>43</v>
      </c>
      <c r="C11" t="s">
        <v>241</v>
      </c>
      <c r="D11" t="s">
        <v>242</v>
      </c>
      <c r="E11" t="s">
        <v>243</v>
      </c>
      <c r="F11" t="s">
        <v>244</v>
      </c>
      <c r="G11" s="1">
        <v>44882</v>
      </c>
      <c r="H11">
        <v>2022</v>
      </c>
      <c r="I11" t="s">
        <v>2830</v>
      </c>
      <c r="K11">
        <v>1</v>
      </c>
      <c r="L11" t="s">
        <v>2833</v>
      </c>
      <c r="M11" t="s">
        <v>245</v>
      </c>
      <c r="N11" t="s">
        <v>2830</v>
      </c>
      <c r="O11" t="s">
        <v>246</v>
      </c>
      <c r="P11" t="s">
        <v>247</v>
      </c>
      <c r="Q11" t="s">
        <v>2830</v>
      </c>
      <c r="R11" t="s">
        <v>248</v>
      </c>
      <c r="S11" t="s">
        <v>249</v>
      </c>
      <c r="T11" t="s">
        <v>250</v>
      </c>
      <c r="U11" t="s">
        <v>251</v>
      </c>
      <c r="V11" t="s">
        <v>252</v>
      </c>
      <c r="W11" t="s">
        <v>2830</v>
      </c>
      <c r="Z11">
        <v>17</v>
      </c>
      <c r="AA11" t="s">
        <v>43</v>
      </c>
      <c r="AB11" s="1">
        <v>44882</v>
      </c>
      <c r="AC11" t="s">
        <v>2830</v>
      </c>
      <c r="AD11" t="s">
        <v>2830</v>
      </c>
      <c r="AE11" t="s">
        <v>43</v>
      </c>
      <c r="AF11" t="s">
        <v>57</v>
      </c>
      <c r="AH11" s="20" t="s">
        <v>7687</v>
      </c>
      <c r="AI11" s="20" t="s">
        <v>7687</v>
      </c>
      <c r="AK11" t="s">
        <v>7685</v>
      </c>
      <c r="AM11" t="s">
        <v>7688</v>
      </c>
      <c r="AN11">
        <f>IEEE4563789101213[[#This Row],[End Page]]-IEEE4563789101213[[#This Row],[Start Page]]</f>
        <v>5</v>
      </c>
      <c r="AS11" s="20"/>
      <c r="AU11" s="21" t="s">
        <v>242</v>
      </c>
      <c r="AV11" s="21" t="s">
        <v>241</v>
      </c>
      <c r="AW11" s="21" t="s">
        <v>244</v>
      </c>
      <c r="AX11" s="22" t="s">
        <v>7761</v>
      </c>
      <c r="AY11" s="21">
        <v>2022</v>
      </c>
      <c r="AZ11" t="s">
        <v>7724</v>
      </c>
      <c r="BA11" s="31" t="s">
        <v>7780</v>
      </c>
      <c r="BB11" t="s">
        <v>7757</v>
      </c>
      <c r="BC11" s="31" t="s">
        <v>8023</v>
      </c>
      <c r="BD11" t="s">
        <v>7756</v>
      </c>
      <c r="BE11" t="s">
        <v>8068</v>
      </c>
      <c r="BH11" t="s">
        <v>7759</v>
      </c>
      <c r="BI11" t="s">
        <v>8081</v>
      </c>
      <c r="BK11" t="s">
        <v>7755</v>
      </c>
      <c r="BM11" t="s">
        <v>7758</v>
      </c>
    </row>
    <row r="12" spans="1:69" x14ac:dyDescent="0.3">
      <c r="A12" s="51">
        <v>19</v>
      </c>
      <c r="B12" s="3" t="s">
        <v>43</v>
      </c>
      <c r="C12" t="s">
        <v>253</v>
      </c>
      <c r="D12" t="s">
        <v>254</v>
      </c>
      <c r="E12" t="s">
        <v>255</v>
      </c>
      <c r="F12" t="s">
        <v>256</v>
      </c>
      <c r="G12" s="1">
        <v>44732</v>
      </c>
      <c r="H12">
        <v>2022</v>
      </c>
      <c r="I12" t="s">
        <v>2830</v>
      </c>
      <c r="K12">
        <v>623</v>
      </c>
      <c r="L12" t="s">
        <v>2850</v>
      </c>
      <c r="M12" t="s">
        <v>257</v>
      </c>
      <c r="N12" t="s">
        <v>258</v>
      </c>
      <c r="O12" t="s">
        <v>259</v>
      </c>
      <c r="P12" t="s">
        <v>260</v>
      </c>
      <c r="Q12" t="s">
        <v>2830</v>
      </c>
      <c r="R12" t="s">
        <v>261</v>
      </c>
      <c r="S12" t="s">
        <v>262</v>
      </c>
      <c r="T12" t="s">
        <v>263</v>
      </c>
      <c r="U12" t="s">
        <v>264</v>
      </c>
      <c r="V12" t="s">
        <v>265</v>
      </c>
      <c r="W12" t="s">
        <v>2830</v>
      </c>
      <c r="X12">
        <v>1</v>
      </c>
      <c r="Z12">
        <v>44</v>
      </c>
      <c r="AA12" t="s">
        <v>2830</v>
      </c>
      <c r="AB12" s="1">
        <v>44732</v>
      </c>
      <c r="AC12" t="s">
        <v>2830</v>
      </c>
      <c r="AD12" t="s">
        <v>2830</v>
      </c>
      <c r="AE12" t="s">
        <v>43</v>
      </c>
      <c r="AF12" t="s">
        <v>57</v>
      </c>
      <c r="AH12" s="20" t="s">
        <v>7687</v>
      </c>
      <c r="AI12" s="20" t="s">
        <v>7687</v>
      </c>
      <c r="AK12" t="s">
        <v>7685</v>
      </c>
      <c r="AM12" t="s">
        <v>7688</v>
      </c>
      <c r="AN12">
        <f>IEEE4563789101213[[#This Row],[End Page]]-IEEE4563789101213[[#This Row],[Start Page]]</f>
        <v>11</v>
      </c>
      <c r="AS12" s="20"/>
      <c r="AU12" s="21" t="s">
        <v>254</v>
      </c>
      <c r="AV12" s="21" t="s">
        <v>253</v>
      </c>
      <c r="AW12" s="21" t="s">
        <v>256</v>
      </c>
      <c r="AX12" s="21" t="s">
        <v>7761</v>
      </c>
      <c r="AY12" s="21">
        <v>2022</v>
      </c>
      <c r="AZ12" s="31" t="s">
        <v>7724</v>
      </c>
      <c r="BA12" s="31" t="s">
        <v>7780</v>
      </c>
      <c r="BB12" t="s">
        <v>7750</v>
      </c>
      <c r="BC12" s="31" t="s">
        <v>8023</v>
      </c>
      <c r="BD12" t="s">
        <v>7762</v>
      </c>
      <c r="BE12" t="s">
        <v>8069</v>
      </c>
      <c r="BH12" t="s">
        <v>7764</v>
      </c>
      <c r="BI12" t="s">
        <v>8087</v>
      </c>
      <c r="BM12" t="s">
        <v>7763</v>
      </c>
    </row>
    <row r="13" spans="1:69" x14ac:dyDescent="0.3">
      <c r="A13" s="50">
        <v>20</v>
      </c>
      <c r="B13" s="6" t="s">
        <v>43</v>
      </c>
      <c r="C13" t="s">
        <v>266</v>
      </c>
      <c r="D13" t="s">
        <v>267</v>
      </c>
      <c r="E13" t="s">
        <v>268</v>
      </c>
      <c r="F13" t="s">
        <v>269</v>
      </c>
      <c r="G13" s="1">
        <v>43874</v>
      </c>
      <c r="H13">
        <v>2019</v>
      </c>
      <c r="I13" t="s">
        <v>2830</v>
      </c>
      <c r="K13">
        <v>150</v>
      </c>
      <c r="L13">
        <v>155</v>
      </c>
      <c r="M13" t="s">
        <v>270</v>
      </c>
      <c r="N13" t="s">
        <v>271</v>
      </c>
      <c r="O13" t="s">
        <v>272</v>
      </c>
      <c r="P13" t="s">
        <v>273</v>
      </c>
      <c r="Q13" t="s">
        <v>2830</v>
      </c>
      <c r="R13" t="s">
        <v>274</v>
      </c>
      <c r="S13" t="s">
        <v>275</v>
      </c>
      <c r="T13" t="s">
        <v>2830</v>
      </c>
      <c r="U13" t="s">
        <v>276</v>
      </c>
      <c r="V13" t="s">
        <v>277</v>
      </c>
      <c r="W13" t="s">
        <v>2830</v>
      </c>
      <c r="X13">
        <v>3</v>
      </c>
      <c r="Z13">
        <v>24</v>
      </c>
      <c r="AA13" t="s">
        <v>43</v>
      </c>
      <c r="AB13" s="1">
        <v>43874</v>
      </c>
      <c r="AC13" t="s">
        <v>2830</v>
      </c>
      <c r="AD13" t="s">
        <v>2830</v>
      </c>
      <c r="AE13" t="s">
        <v>43</v>
      </c>
      <c r="AF13" t="s">
        <v>57</v>
      </c>
      <c r="AH13" s="20" t="s">
        <v>7687</v>
      </c>
      <c r="AI13" s="20" t="s">
        <v>7687</v>
      </c>
      <c r="AK13" t="s">
        <v>7685</v>
      </c>
      <c r="AM13" t="s">
        <v>7688</v>
      </c>
      <c r="AN13">
        <f>IEEE4563789101213[[#This Row],[End Page]]-IEEE4563789101213[[#This Row],[Start Page]]</f>
        <v>5</v>
      </c>
      <c r="AS13" s="20"/>
      <c r="AU13" s="22" t="s">
        <v>267</v>
      </c>
      <c r="AV13" s="22" t="s">
        <v>266</v>
      </c>
      <c r="AW13" s="22" t="s">
        <v>269</v>
      </c>
      <c r="AX13" s="22" t="s">
        <v>7761</v>
      </c>
      <c r="AY13" s="22">
        <v>2019</v>
      </c>
      <c r="AZ13" t="s">
        <v>7724</v>
      </c>
      <c r="BA13" s="31" t="s">
        <v>7780</v>
      </c>
      <c r="BB13" t="s">
        <v>7766</v>
      </c>
      <c r="BC13" s="31" t="s">
        <v>8032</v>
      </c>
      <c r="BD13" t="s">
        <v>7765</v>
      </c>
      <c r="BE13" t="s">
        <v>8075</v>
      </c>
      <c r="BH13" t="s">
        <v>7767</v>
      </c>
      <c r="BI13" t="s">
        <v>8083</v>
      </c>
    </row>
    <row r="14" spans="1:69" x14ac:dyDescent="0.3">
      <c r="A14" s="51">
        <v>21</v>
      </c>
      <c r="B14" s="3" t="s">
        <v>43</v>
      </c>
      <c r="C14" t="s">
        <v>278</v>
      </c>
      <c r="D14" t="s">
        <v>279</v>
      </c>
      <c r="E14" t="s">
        <v>280</v>
      </c>
      <c r="F14" t="s">
        <v>281</v>
      </c>
      <c r="G14" s="1">
        <v>43991</v>
      </c>
      <c r="H14">
        <v>2020</v>
      </c>
      <c r="I14" t="s">
        <v>2833</v>
      </c>
      <c r="J14">
        <v>2</v>
      </c>
      <c r="K14">
        <v>548</v>
      </c>
      <c r="L14" t="s">
        <v>2852</v>
      </c>
      <c r="M14" t="s">
        <v>282</v>
      </c>
      <c r="N14" t="s">
        <v>283</v>
      </c>
      <c r="O14" t="s">
        <v>2830</v>
      </c>
      <c r="P14" t="s">
        <v>284</v>
      </c>
      <c r="Q14" t="s">
        <v>2830</v>
      </c>
      <c r="R14" t="s">
        <v>285</v>
      </c>
      <c r="S14" t="s">
        <v>286</v>
      </c>
      <c r="T14" t="s">
        <v>287</v>
      </c>
      <c r="U14" t="s">
        <v>288</v>
      </c>
      <c r="V14" t="s">
        <v>289</v>
      </c>
      <c r="W14" t="s">
        <v>2830</v>
      </c>
      <c r="X14">
        <v>42</v>
      </c>
      <c r="Z14">
        <v>50</v>
      </c>
      <c r="AA14" t="s">
        <v>43</v>
      </c>
      <c r="AB14" s="1">
        <v>43843</v>
      </c>
      <c r="AC14" t="s">
        <v>2830</v>
      </c>
      <c r="AD14" t="s">
        <v>2830</v>
      </c>
      <c r="AE14" t="s">
        <v>43</v>
      </c>
      <c r="AF14" t="s">
        <v>44</v>
      </c>
      <c r="AH14" s="20" t="s">
        <v>7687</v>
      </c>
      <c r="AI14" s="20" t="s">
        <v>7687</v>
      </c>
      <c r="AK14" t="s">
        <v>7685</v>
      </c>
      <c r="AM14" t="s">
        <v>7688</v>
      </c>
      <c r="AN14">
        <f>IEEE4563789101213[[#This Row],[End Page]]-IEEE4563789101213[[#This Row],[Start Page]]</f>
        <v>13</v>
      </c>
      <c r="AS14" s="20"/>
      <c r="AU14" s="21" t="s">
        <v>279</v>
      </c>
      <c r="AV14" s="21" t="s">
        <v>278</v>
      </c>
      <c r="AW14" s="21" t="s">
        <v>281</v>
      </c>
      <c r="AX14" s="21" t="s">
        <v>7760</v>
      </c>
      <c r="AY14" s="21">
        <v>2020</v>
      </c>
      <c r="AZ14" s="31" t="s">
        <v>7724</v>
      </c>
      <c r="BA14" s="31" t="s">
        <v>7780</v>
      </c>
      <c r="BB14" t="s">
        <v>7770</v>
      </c>
      <c r="BC14" t="s">
        <v>8024</v>
      </c>
      <c r="BD14" t="s">
        <v>7769</v>
      </c>
      <c r="BE14" t="s">
        <v>8073</v>
      </c>
      <c r="BH14" s="31" t="s">
        <v>7771</v>
      </c>
      <c r="BI14" s="31" t="s">
        <v>8084</v>
      </c>
    </row>
    <row r="15" spans="1:69" x14ac:dyDescent="0.3">
      <c r="A15" s="51">
        <v>23</v>
      </c>
      <c r="B15" s="3" t="s">
        <v>43</v>
      </c>
      <c r="C15" t="s">
        <v>301</v>
      </c>
      <c r="D15" t="s">
        <v>302</v>
      </c>
      <c r="E15" t="s">
        <v>303</v>
      </c>
      <c r="F15" t="s">
        <v>304</v>
      </c>
      <c r="G15" s="1">
        <v>44721</v>
      </c>
      <c r="H15">
        <v>2022</v>
      </c>
      <c r="I15" t="s">
        <v>2854</v>
      </c>
      <c r="J15">
        <v>2</v>
      </c>
      <c r="K15">
        <v>1705</v>
      </c>
      <c r="L15" t="s">
        <v>2855</v>
      </c>
      <c r="M15" t="s">
        <v>305</v>
      </c>
      <c r="N15" t="s">
        <v>306</v>
      </c>
      <c r="O15" t="s">
        <v>2830</v>
      </c>
      <c r="P15" t="s">
        <v>307</v>
      </c>
      <c r="Q15" t="s">
        <v>308</v>
      </c>
      <c r="R15" t="s">
        <v>309</v>
      </c>
      <c r="S15" t="s">
        <v>310</v>
      </c>
      <c r="T15" t="s">
        <v>311</v>
      </c>
      <c r="U15" t="s">
        <v>312</v>
      </c>
      <c r="V15" t="s">
        <v>313</v>
      </c>
      <c r="W15" t="s">
        <v>2830</v>
      </c>
      <c r="X15">
        <v>4</v>
      </c>
      <c r="Z15">
        <v>38</v>
      </c>
      <c r="AA15" t="s">
        <v>43</v>
      </c>
      <c r="AB15" s="1">
        <v>44610</v>
      </c>
      <c r="AC15" t="s">
        <v>2830</v>
      </c>
      <c r="AD15" t="s">
        <v>2830</v>
      </c>
      <c r="AE15" t="s">
        <v>43</v>
      </c>
      <c r="AF15" t="s">
        <v>44</v>
      </c>
      <c r="AH15" s="20" t="s">
        <v>7687</v>
      </c>
      <c r="AI15" s="20" t="s">
        <v>7687</v>
      </c>
      <c r="AK15" t="s">
        <v>7685</v>
      </c>
      <c r="AM15" t="s">
        <v>7688</v>
      </c>
      <c r="AN15">
        <f>IEEE4563789101213[[#This Row],[End Page]]-IEEE4563789101213[[#This Row],[Start Page]]</f>
        <v>11</v>
      </c>
      <c r="AS15" s="20"/>
      <c r="AU15" s="21" t="s">
        <v>302</v>
      </c>
      <c r="AV15" s="21" t="s">
        <v>301</v>
      </c>
      <c r="AW15" s="21" t="s">
        <v>304</v>
      </c>
      <c r="AX15" s="21" t="s">
        <v>7760</v>
      </c>
      <c r="AY15" s="21">
        <v>2022</v>
      </c>
      <c r="AZ15" t="s">
        <v>7724</v>
      </c>
      <c r="BA15" s="31" t="s">
        <v>7780</v>
      </c>
      <c r="BB15" t="s">
        <v>7770</v>
      </c>
      <c r="BC15" t="s">
        <v>8024</v>
      </c>
      <c r="BD15" t="s">
        <v>7774</v>
      </c>
      <c r="BE15" t="s">
        <v>8071</v>
      </c>
      <c r="BH15" t="s">
        <v>7775</v>
      </c>
      <c r="BI15" t="s">
        <v>8085</v>
      </c>
      <c r="BK15" t="s">
        <v>7773</v>
      </c>
      <c r="BM15" t="s">
        <v>7772</v>
      </c>
    </row>
    <row r="16" spans="1:69" x14ac:dyDescent="0.3">
      <c r="A16" s="51">
        <v>25</v>
      </c>
      <c r="B16" s="14" t="s">
        <v>43</v>
      </c>
      <c r="C16" t="s">
        <v>327</v>
      </c>
      <c r="D16" t="s">
        <v>328</v>
      </c>
      <c r="E16" t="s">
        <v>329</v>
      </c>
      <c r="F16" t="s">
        <v>330</v>
      </c>
      <c r="G16" s="1">
        <v>43482</v>
      </c>
      <c r="H16">
        <v>2018</v>
      </c>
      <c r="I16" t="s">
        <v>2830</v>
      </c>
      <c r="K16">
        <v>3057</v>
      </c>
      <c r="L16" t="s">
        <v>2858</v>
      </c>
      <c r="M16" t="s">
        <v>331</v>
      </c>
      <c r="N16" t="s">
        <v>332</v>
      </c>
      <c r="O16" t="s">
        <v>333</v>
      </c>
      <c r="P16" t="s">
        <v>334</v>
      </c>
      <c r="Q16" t="s">
        <v>2830</v>
      </c>
      <c r="R16" t="s">
        <v>335</v>
      </c>
      <c r="S16" t="s">
        <v>336</v>
      </c>
      <c r="T16" t="s">
        <v>337</v>
      </c>
      <c r="U16" t="s">
        <v>338</v>
      </c>
      <c r="V16" t="s">
        <v>339</v>
      </c>
      <c r="W16" t="s">
        <v>2830</v>
      </c>
      <c r="X16">
        <v>8</v>
      </c>
      <c r="Z16">
        <v>18</v>
      </c>
      <c r="AA16" t="s">
        <v>43</v>
      </c>
      <c r="AB16" s="1">
        <v>43482</v>
      </c>
      <c r="AC16" t="s">
        <v>2830</v>
      </c>
      <c r="AD16" t="s">
        <v>2830</v>
      </c>
      <c r="AE16" t="s">
        <v>43</v>
      </c>
      <c r="AF16" t="s">
        <v>57</v>
      </c>
      <c r="AH16" s="20" t="s">
        <v>7687</v>
      </c>
      <c r="AI16" s="20" t="s">
        <v>7687</v>
      </c>
      <c r="AK16" t="s">
        <v>7685</v>
      </c>
      <c r="AM16" t="s">
        <v>7688</v>
      </c>
      <c r="AN16">
        <f>IEEE4563789101213[[#This Row],[End Page]]-IEEE4563789101213[[#This Row],[Start Page]]</f>
        <v>5</v>
      </c>
      <c r="AS16" s="20"/>
      <c r="AU16" s="22" t="s">
        <v>328</v>
      </c>
      <c r="AV16" s="22" t="s">
        <v>327</v>
      </c>
      <c r="AW16" s="22" t="s">
        <v>330</v>
      </c>
      <c r="AX16" s="22" t="s">
        <v>7761</v>
      </c>
      <c r="AY16" s="22">
        <v>2018</v>
      </c>
      <c r="AZ16" t="s">
        <v>7724</v>
      </c>
      <c r="BA16" s="31" t="s">
        <v>7780</v>
      </c>
      <c r="BB16" t="s">
        <v>7777</v>
      </c>
      <c r="BC16" t="s">
        <v>8032</v>
      </c>
      <c r="BD16" t="s">
        <v>7776</v>
      </c>
      <c r="BE16" t="s">
        <v>8076</v>
      </c>
      <c r="BH16" t="s">
        <v>7778</v>
      </c>
      <c r="BI16" t="s">
        <v>8087</v>
      </c>
    </row>
    <row r="17" spans="1:65" x14ac:dyDescent="0.3">
      <c r="A17" s="50">
        <v>28</v>
      </c>
      <c r="B17" s="6" t="s">
        <v>43</v>
      </c>
      <c r="C17" t="s">
        <v>365</v>
      </c>
      <c r="D17" t="s">
        <v>366</v>
      </c>
      <c r="E17" t="s">
        <v>367</v>
      </c>
      <c r="F17" t="s">
        <v>368</v>
      </c>
      <c r="G17" s="1">
        <v>44179</v>
      </c>
      <c r="H17">
        <v>2020</v>
      </c>
      <c r="I17" t="s">
        <v>2830</v>
      </c>
      <c r="K17">
        <v>2822</v>
      </c>
      <c r="L17" t="s">
        <v>2862</v>
      </c>
      <c r="M17" t="s">
        <v>369</v>
      </c>
      <c r="N17" t="s">
        <v>332</v>
      </c>
      <c r="O17" t="s">
        <v>370</v>
      </c>
      <c r="P17" t="s">
        <v>371</v>
      </c>
      <c r="Q17" t="s">
        <v>2830</v>
      </c>
      <c r="R17" t="s">
        <v>372</v>
      </c>
      <c r="S17" t="s">
        <v>373</v>
      </c>
      <c r="T17" t="s">
        <v>374</v>
      </c>
      <c r="U17" t="s">
        <v>375</v>
      </c>
      <c r="V17" t="s">
        <v>376</v>
      </c>
      <c r="W17" t="s">
        <v>2830</v>
      </c>
      <c r="X17">
        <v>1</v>
      </c>
      <c r="Z17">
        <v>33</v>
      </c>
      <c r="AA17" t="s">
        <v>43</v>
      </c>
      <c r="AB17" s="1">
        <v>44179</v>
      </c>
      <c r="AC17" t="s">
        <v>2830</v>
      </c>
      <c r="AD17" t="s">
        <v>2830</v>
      </c>
      <c r="AE17" t="s">
        <v>43</v>
      </c>
      <c r="AF17" t="s">
        <v>57</v>
      </c>
      <c r="AH17" s="20" t="s">
        <v>7687</v>
      </c>
      <c r="AI17" s="20" t="s">
        <v>7687</v>
      </c>
      <c r="AK17" t="s">
        <v>7685</v>
      </c>
      <c r="AM17" t="s">
        <v>7688</v>
      </c>
      <c r="AN17">
        <f>IEEE4563789101213[[#This Row],[End Page]]-IEEE4563789101213[[#This Row],[Start Page]]</f>
        <v>7</v>
      </c>
      <c r="AS17" s="20"/>
      <c r="AU17" s="22" t="s">
        <v>366</v>
      </c>
      <c r="AV17" s="22" t="s">
        <v>365</v>
      </c>
      <c r="AW17" s="22" t="s">
        <v>368</v>
      </c>
      <c r="AX17" s="22" t="s">
        <v>7761</v>
      </c>
      <c r="AY17" s="22">
        <v>2020</v>
      </c>
      <c r="AZ17" t="s">
        <v>7724</v>
      </c>
      <c r="BA17" s="31" t="s">
        <v>8021</v>
      </c>
      <c r="BB17" t="s">
        <v>7750</v>
      </c>
      <c r="BC17" s="31" t="s">
        <v>8023</v>
      </c>
      <c r="BD17" t="s">
        <v>7782</v>
      </c>
      <c r="BE17" t="s">
        <v>8075</v>
      </c>
      <c r="BK17" t="s">
        <v>7783</v>
      </c>
      <c r="BM17" t="s">
        <v>7781</v>
      </c>
    </row>
    <row r="18" spans="1:65" x14ac:dyDescent="0.3">
      <c r="A18" s="51">
        <v>29</v>
      </c>
      <c r="B18" s="3" t="s">
        <v>43</v>
      </c>
      <c r="C18" t="s">
        <v>377</v>
      </c>
      <c r="D18" t="s">
        <v>378</v>
      </c>
      <c r="E18" t="s">
        <v>379</v>
      </c>
      <c r="F18" t="s">
        <v>380</v>
      </c>
      <c r="G18" s="1">
        <v>44446</v>
      </c>
      <c r="H18">
        <v>2021</v>
      </c>
      <c r="I18" t="s">
        <v>2830</v>
      </c>
      <c r="K18">
        <v>19</v>
      </c>
      <c r="L18" t="s">
        <v>2863</v>
      </c>
      <c r="M18" t="s">
        <v>381</v>
      </c>
      <c r="N18" t="s">
        <v>2830</v>
      </c>
      <c r="O18" t="s">
        <v>382</v>
      </c>
      <c r="P18" t="s">
        <v>383</v>
      </c>
      <c r="Q18" t="s">
        <v>2830</v>
      </c>
      <c r="R18" t="s">
        <v>384</v>
      </c>
      <c r="S18" t="s">
        <v>385</v>
      </c>
      <c r="T18" t="s">
        <v>386</v>
      </c>
      <c r="U18" t="s">
        <v>387</v>
      </c>
      <c r="V18" t="s">
        <v>388</v>
      </c>
      <c r="W18" t="s">
        <v>2830</v>
      </c>
      <c r="Z18">
        <v>16</v>
      </c>
      <c r="AA18" t="s">
        <v>43</v>
      </c>
      <c r="AB18" s="1">
        <v>44446</v>
      </c>
      <c r="AC18" t="s">
        <v>2830</v>
      </c>
      <c r="AD18" t="s">
        <v>2830</v>
      </c>
      <c r="AE18" t="s">
        <v>43</v>
      </c>
      <c r="AF18" t="s">
        <v>8103</v>
      </c>
      <c r="AH18" s="20" t="s">
        <v>7687</v>
      </c>
      <c r="AI18" s="20" t="s">
        <v>7687</v>
      </c>
      <c r="AK18" t="s">
        <v>7685</v>
      </c>
      <c r="AM18" t="s">
        <v>7688</v>
      </c>
      <c r="AN18">
        <f>IEEE4563789101213[[#This Row],[End Page]]-IEEE4563789101213[[#This Row],[Start Page]]</f>
        <v>5</v>
      </c>
      <c r="AS18" s="20"/>
      <c r="AU18" s="21" t="s">
        <v>378</v>
      </c>
      <c r="AV18" s="21" t="s">
        <v>377</v>
      </c>
      <c r="AW18" s="21" t="s">
        <v>380</v>
      </c>
      <c r="AX18" s="21" t="s">
        <v>7761</v>
      </c>
      <c r="AY18" s="21">
        <v>2021</v>
      </c>
      <c r="AZ18" s="31" t="s">
        <v>7779</v>
      </c>
      <c r="BA18" s="31" t="s">
        <v>7780</v>
      </c>
      <c r="BB18" s="31" t="s">
        <v>8033</v>
      </c>
      <c r="BC18" s="31" t="s">
        <v>8034</v>
      </c>
      <c r="BD18" t="s">
        <v>7785</v>
      </c>
      <c r="BE18" t="s">
        <v>8076</v>
      </c>
      <c r="BF18" t="s">
        <v>8068</v>
      </c>
      <c r="BH18" t="s">
        <v>7786</v>
      </c>
      <c r="BI18" t="s">
        <v>8081</v>
      </c>
      <c r="BK18" t="s">
        <v>7787</v>
      </c>
      <c r="BM18" t="s">
        <v>7784</v>
      </c>
    </row>
    <row r="19" spans="1:65" x14ac:dyDescent="0.3">
      <c r="A19" s="50">
        <v>30</v>
      </c>
      <c r="B19" s="6" t="s">
        <v>43</v>
      </c>
      <c r="C19" t="s">
        <v>389</v>
      </c>
      <c r="D19" t="s">
        <v>390</v>
      </c>
      <c r="E19" t="s">
        <v>391</v>
      </c>
      <c r="F19" t="s">
        <v>392</v>
      </c>
      <c r="G19" s="1">
        <v>44797</v>
      </c>
      <c r="H19">
        <v>2022</v>
      </c>
      <c r="I19" t="s">
        <v>2830</v>
      </c>
      <c r="K19">
        <v>321</v>
      </c>
      <c r="L19" t="s">
        <v>2864</v>
      </c>
      <c r="M19" t="s">
        <v>393</v>
      </c>
      <c r="N19" t="s">
        <v>394</v>
      </c>
      <c r="O19" t="s">
        <v>395</v>
      </c>
      <c r="P19" t="s">
        <v>396</v>
      </c>
      <c r="Q19" t="s">
        <v>2830</v>
      </c>
      <c r="R19" t="s">
        <v>397</v>
      </c>
      <c r="S19" t="s">
        <v>398</v>
      </c>
      <c r="T19" t="s">
        <v>399</v>
      </c>
      <c r="U19" t="s">
        <v>400</v>
      </c>
      <c r="V19" t="s">
        <v>401</v>
      </c>
      <c r="W19" t="s">
        <v>2830</v>
      </c>
      <c r="Z19">
        <v>18</v>
      </c>
      <c r="AA19" t="s">
        <v>43</v>
      </c>
      <c r="AB19" s="1">
        <v>44797</v>
      </c>
      <c r="AC19" t="s">
        <v>2830</v>
      </c>
      <c r="AD19" t="s">
        <v>2830</v>
      </c>
      <c r="AE19" t="s">
        <v>43</v>
      </c>
      <c r="AF19" t="s">
        <v>57</v>
      </c>
      <c r="AH19" s="20" t="s">
        <v>7687</v>
      </c>
      <c r="AI19" s="20" t="s">
        <v>7687</v>
      </c>
      <c r="AK19" t="s">
        <v>7685</v>
      </c>
      <c r="AM19" t="s">
        <v>7688</v>
      </c>
      <c r="AN19">
        <f>IEEE4563789101213[[#This Row],[End Page]]-IEEE4563789101213[[#This Row],[Start Page]]</f>
        <v>5</v>
      </c>
      <c r="AS19" s="20"/>
      <c r="AU19" s="22" t="s">
        <v>390</v>
      </c>
      <c r="AV19" s="22" t="s">
        <v>389</v>
      </c>
      <c r="AW19" s="22" t="s">
        <v>392</v>
      </c>
      <c r="AX19" s="22" t="s">
        <v>7761</v>
      </c>
      <c r="AY19" s="22">
        <v>2022</v>
      </c>
      <c r="AZ19" t="s">
        <v>7724</v>
      </c>
      <c r="BA19" s="31" t="s">
        <v>7780</v>
      </c>
      <c r="BB19" t="s">
        <v>7789</v>
      </c>
      <c r="BC19" t="s">
        <v>8027</v>
      </c>
      <c r="BD19" t="s">
        <v>7788</v>
      </c>
      <c r="BE19" t="s">
        <v>8068</v>
      </c>
      <c r="BM19" t="s">
        <v>7790</v>
      </c>
    </row>
    <row r="20" spans="1:65" x14ac:dyDescent="0.3">
      <c r="A20" s="51">
        <v>31</v>
      </c>
      <c r="B20" s="3" t="s">
        <v>43</v>
      </c>
      <c r="C20" t="s">
        <v>402</v>
      </c>
      <c r="D20" t="s">
        <v>403</v>
      </c>
      <c r="E20" t="s">
        <v>404</v>
      </c>
      <c r="F20" t="s">
        <v>405</v>
      </c>
      <c r="G20" s="1">
        <v>42383</v>
      </c>
      <c r="H20">
        <v>2015</v>
      </c>
      <c r="I20" t="s">
        <v>2830</v>
      </c>
      <c r="K20">
        <v>24</v>
      </c>
      <c r="L20" t="s">
        <v>2865</v>
      </c>
      <c r="M20" t="s">
        <v>406</v>
      </c>
      <c r="N20" t="s">
        <v>2830</v>
      </c>
      <c r="O20" t="s">
        <v>407</v>
      </c>
      <c r="P20" t="s">
        <v>408</v>
      </c>
      <c r="Q20" t="s">
        <v>2830</v>
      </c>
      <c r="R20" t="s">
        <v>409</v>
      </c>
      <c r="S20" t="s">
        <v>410</v>
      </c>
      <c r="T20" t="s">
        <v>411</v>
      </c>
      <c r="U20" t="s">
        <v>412</v>
      </c>
      <c r="V20" t="s">
        <v>413</v>
      </c>
      <c r="W20" t="s">
        <v>2830</v>
      </c>
      <c r="X20">
        <v>46</v>
      </c>
      <c r="Y20">
        <v>2</v>
      </c>
      <c r="Z20">
        <v>30</v>
      </c>
      <c r="AA20" t="s">
        <v>43</v>
      </c>
      <c r="AB20" s="1">
        <v>42383</v>
      </c>
      <c r="AC20" t="s">
        <v>2830</v>
      </c>
      <c r="AD20" t="s">
        <v>2830</v>
      </c>
      <c r="AE20" t="s">
        <v>43</v>
      </c>
      <c r="AF20" t="s">
        <v>8104</v>
      </c>
      <c r="AH20" s="20" t="s">
        <v>7687</v>
      </c>
      <c r="AI20" s="20" t="s">
        <v>7687</v>
      </c>
      <c r="AK20" t="s">
        <v>7685</v>
      </c>
      <c r="AM20" t="s">
        <v>7688</v>
      </c>
      <c r="AN20">
        <f>IEEE4563789101213[[#This Row],[End Page]]-IEEE4563789101213[[#This Row],[Start Page]]</f>
        <v>10</v>
      </c>
      <c r="AS20" s="20"/>
      <c r="AU20" s="21" t="s">
        <v>403</v>
      </c>
      <c r="AV20" s="21" t="s">
        <v>402</v>
      </c>
      <c r="AW20" s="21" t="s">
        <v>405</v>
      </c>
      <c r="AX20" s="21" t="s">
        <v>57</v>
      </c>
      <c r="AY20" s="21">
        <v>2015</v>
      </c>
      <c r="AZ20" s="31" t="s">
        <v>7791</v>
      </c>
      <c r="BA20" t="s">
        <v>7725</v>
      </c>
      <c r="BB20" t="s">
        <v>7796</v>
      </c>
      <c r="BC20" s="31" t="s">
        <v>8034</v>
      </c>
      <c r="BD20" t="s">
        <v>7794</v>
      </c>
      <c r="BE20" t="s">
        <v>8067</v>
      </c>
      <c r="BH20" t="s">
        <v>7795</v>
      </c>
      <c r="BI20" t="s">
        <v>8088</v>
      </c>
      <c r="BK20" t="s">
        <v>7792</v>
      </c>
      <c r="BM20" t="s">
        <v>7793</v>
      </c>
    </row>
    <row r="21" spans="1:65" x14ac:dyDescent="0.3">
      <c r="A21" s="51">
        <v>33</v>
      </c>
      <c r="B21" s="14" t="s">
        <v>43</v>
      </c>
      <c r="C21" t="s">
        <v>427</v>
      </c>
      <c r="D21" t="s">
        <v>428</v>
      </c>
      <c r="E21" t="s">
        <v>429</v>
      </c>
      <c r="F21" t="s">
        <v>430</v>
      </c>
      <c r="G21" s="1">
        <v>43185</v>
      </c>
      <c r="H21">
        <v>2017</v>
      </c>
      <c r="I21" t="s">
        <v>2830</v>
      </c>
      <c r="K21">
        <v>519</v>
      </c>
      <c r="L21" t="s">
        <v>2867</v>
      </c>
      <c r="M21" t="s">
        <v>431</v>
      </c>
      <c r="N21" t="s">
        <v>2830</v>
      </c>
      <c r="O21" t="s">
        <v>432</v>
      </c>
      <c r="P21" t="s">
        <v>433</v>
      </c>
      <c r="Q21" t="s">
        <v>2830</v>
      </c>
      <c r="R21" t="s">
        <v>434</v>
      </c>
      <c r="S21" t="s">
        <v>435</v>
      </c>
      <c r="T21" t="s">
        <v>436</v>
      </c>
      <c r="U21" t="s">
        <v>437</v>
      </c>
      <c r="V21" t="s">
        <v>438</v>
      </c>
      <c r="W21" t="s">
        <v>2830</v>
      </c>
      <c r="X21">
        <v>20</v>
      </c>
      <c r="Z21">
        <v>19</v>
      </c>
      <c r="AA21" t="s">
        <v>43</v>
      </c>
      <c r="AB21" s="1">
        <v>43185</v>
      </c>
      <c r="AC21" t="s">
        <v>2830</v>
      </c>
      <c r="AD21" t="s">
        <v>2830</v>
      </c>
      <c r="AE21" t="s">
        <v>43</v>
      </c>
      <c r="AF21" t="s">
        <v>57</v>
      </c>
      <c r="AH21" s="20" t="s">
        <v>7687</v>
      </c>
      <c r="AI21" s="20" t="s">
        <v>7687</v>
      </c>
      <c r="AK21" t="s">
        <v>7685</v>
      </c>
      <c r="AM21" t="s">
        <v>7688</v>
      </c>
      <c r="AN21">
        <f>IEEE4563789101213[[#This Row],[End Page]]-IEEE4563789101213[[#This Row],[Start Page]]</f>
        <v>4</v>
      </c>
      <c r="AS21" s="20"/>
      <c r="AU21" s="22" t="s">
        <v>428</v>
      </c>
      <c r="AV21" s="22" t="s">
        <v>427</v>
      </c>
      <c r="AW21" s="22" t="s">
        <v>430</v>
      </c>
      <c r="AX21" s="22" t="s">
        <v>57</v>
      </c>
      <c r="AY21" s="22">
        <v>2017</v>
      </c>
      <c r="AZ21" t="s">
        <v>7724</v>
      </c>
      <c r="BA21" s="31" t="s">
        <v>7780</v>
      </c>
      <c r="BB21" t="s">
        <v>7800</v>
      </c>
      <c r="BC21" t="s">
        <v>8032</v>
      </c>
      <c r="BD21" t="s">
        <v>7798</v>
      </c>
      <c r="BE21" t="s">
        <v>8076</v>
      </c>
      <c r="BF21" t="s">
        <v>8068</v>
      </c>
      <c r="BH21" t="s">
        <v>7799</v>
      </c>
      <c r="BI21" t="s">
        <v>8077</v>
      </c>
      <c r="BM21" t="s">
        <v>7797</v>
      </c>
    </row>
    <row r="22" spans="1:65" x14ac:dyDescent="0.3">
      <c r="A22" s="50">
        <v>42</v>
      </c>
      <c r="B22" s="5" t="s">
        <v>43</v>
      </c>
      <c r="C22" t="s">
        <v>538</v>
      </c>
      <c r="D22" t="s">
        <v>539</v>
      </c>
      <c r="E22" t="s">
        <v>540</v>
      </c>
      <c r="F22" t="s">
        <v>146</v>
      </c>
      <c r="G22" s="1">
        <v>44337</v>
      </c>
      <c r="H22">
        <v>2021</v>
      </c>
      <c r="I22" t="s">
        <v>2839</v>
      </c>
      <c r="K22">
        <v>73522</v>
      </c>
      <c r="L22" t="s">
        <v>2878</v>
      </c>
      <c r="M22" t="s">
        <v>541</v>
      </c>
      <c r="N22" t="s">
        <v>148</v>
      </c>
      <c r="O22" t="s">
        <v>2830</v>
      </c>
      <c r="P22" t="s">
        <v>542</v>
      </c>
      <c r="Q22" t="s">
        <v>543</v>
      </c>
      <c r="R22" t="s">
        <v>544</v>
      </c>
      <c r="S22" t="s">
        <v>545</v>
      </c>
      <c r="T22" t="s">
        <v>546</v>
      </c>
      <c r="U22" t="s">
        <v>547</v>
      </c>
      <c r="V22" t="s">
        <v>548</v>
      </c>
      <c r="W22" t="s">
        <v>2830</v>
      </c>
      <c r="X22">
        <v>4</v>
      </c>
      <c r="Z22">
        <v>45</v>
      </c>
      <c r="AA22" t="s">
        <v>549</v>
      </c>
      <c r="AB22" s="1">
        <v>44316</v>
      </c>
      <c r="AC22" t="s">
        <v>2830</v>
      </c>
      <c r="AD22" t="s">
        <v>2830</v>
      </c>
      <c r="AE22" t="s">
        <v>43</v>
      </c>
      <c r="AF22" t="s">
        <v>44</v>
      </c>
      <c r="AH22" s="20" t="s">
        <v>7687</v>
      </c>
      <c r="AI22" s="20" t="s">
        <v>7687</v>
      </c>
      <c r="AK22" t="s">
        <v>7685</v>
      </c>
      <c r="AM22" t="s">
        <v>7688</v>
      </c>
      <c r="AN22">
        <f>IEEE4563789101213[[#This Row],[End Page]]-IEEE4563789101213[[#This Row],[Start Page]]</f>
        <v>10</v>
      </c>
      <c r="AS22" s="20"/>
      <c r="AU22" s="21" t="s">
        <v>539</v>
      </c>
      <c r="AV22" s="21" t="s">
        <v>538</v>
      </c>
      <c r="AW22" s="21" t="s">
        <v>146</v>
      </c>
      <c r="AX22" s="21" t="s">
        <v>44</v>
      </c>
      <c r="AY22" s="21">
        <v>2021</v>
      </c>
      <c r="AZ22" t="s">
        <v>7724</v>
      </c>
      <c r="BA22" t="s">
        <v>7725</v>
      </c>
      <c r="BB22" t="s">
        <v>7809</v>
      </c>
      <c r="BC22" t="s">
        <v>8032</v>
      </c>
      <c r="BD22" t="s">
        <v>7811</v>
      </c>
      <c r="BE22" t="s">
        <v>8067</v>
      </c>
      <c r="BF22" t="s">
        <v>8068</v>
      </c>
      <c r="BH22" t="s">
        <v>7812</v>
      </c>
      <c r="BI22" t="s">
        <v>8089</v>
      </c>
      <c r="BJ22" t="s">
        <v>7808</v>
      </c>
      <c r="BK22" t="s">
        <v>7810</v>
      </c>
    </row>
    <row r="23" spans="1:65" x14ac:dyDescent="0.3">
      <c r="A23" s="51">
        <v>43</v>
      </c>
      <c r="B23" s="14" t="s">
        <v>43</v>
      </c>
      <c r="C23" t="s">
        <v>550</v>
      </c>
      <c r="D23" t="s">
        <v>551</v>
      </c>
      <c r="E23" t="s">
        <v>552</v>
      </c>
      <c r="F23" t="s">
        <v>553</v>
      </c>
      <c r="G23" s="1">
        <v>42394</v>
      </c>
      <c r="H23">
        <v>2015</v>
      </c>
      <c r="I23" t="s">
        <v>2830</v>
      </c>
      <c r="K23">
        <v>287</v>
      </c>
      <c r="L23" t="s">
        <v>2879</v>
      </c>
      <c r="M23" t="s">
        <v>554</v>
      </c>
      <c r="N23" t="s">
        <v>555</v>
      </c>
      <c r="O23" t="s">
        <v>556</v>
      </c>
      <c r="P23" t="s">
        <v>557</v>
      </c>
      <c r="Q23" t="s">
        <v>2830</v>
      </c>
      <c r="R23" t="s">
        <v>558</v>
      </c>
      <c r="S23" t="s">
        <v>559</v>
      </c>
      <c r="T23" t="s">
        <v>560</v>
      </c>
      <c r="U23" t="s">
        <v>561</v>
      </c>
      <c r="V23" t="s">
        <v>562</v>
      </c>
      <c r="W23" t="s">
        <v>2830</v>
      </c>
      <c r="X23">
        <v>5</v>
      </c>
      <c r="Z23">
        <v>11</v>
      </c>
      <c r="AA23" t="s">
        <v>43</v>
      </c>
      <c r="AB23" s="1">
        <v>42394</v>
      </c>
      <c r="AC23" t="s">
        <v>2830</v>
      </c>
      <c r="AD23" t="s">
        <v>2830</v>
      </c>
      <c r="AE23" t="s">
        <v>43</v>
      </c>
      <c r="AF23" t="s">
        <v>57</v>
      </c>
      <c r="AH23" s="20" t="s">
        <v>7687</v>
      </c>
      <c r="AI23" s="20" t="s">
        <v>7687</v>
      </c>
      <c r="AK23" t="s">
        <v>7685</v>
      </c>
      <c r="AM23" t="s">
        <v>7688</v>
      </c>
      <c r="AN23">
        <f>IEEE4563789101213[[#This Row],[End Page]]-IEEE4563789101213[[#This Row],[Start Page]]</f>
        <v>5</v>
      </c>
      <c r="AS23" s="20"/>
      <c r="AU23" s="22" t="s">
        <v>551</v>
      </c>
      <c r="AV23" s="22" t="s">
        <v>550</v>
      </c>
      <c r="AW23" s="22" t="s">
        <v>553</v>
      </c>
      <c r="AX23" s="22" t="s">
        <v>57</v>
      </c>
      <c r="AY23" s="22">
        <v>2015</v>
      </c>
      <c r="AZ23" s="31" t="s">
        <v>7779</v>
      </c>
      <c r="BA23" t="s">
        <v>7725</v>
      </c>
      <c r="BB23" t="s">
        <v>7815</v>
      </c>
      <c r="BC23" t="s">
        <v>8036</v>
      </c>
      <c r="BD23" t="s">
        <v>7814</v>
      </c>
      <c r="BE23" t="s">
        <v>8075</v>
      </c>
      <c r="BF23" t="s">
        <v>8068</v>
      </c>
      <c r="BH23" t="s">
        <v>7816</v>
      </c>
      <c r="BI23" t="s">
        <v>8083</v>
      </c>
      <c r="BK23" t="s">
        <v>7813</v>
      </c>
    </row>
    <row r="24" spans="1:65" x14ac:dyDescent="0.3">
      <c r="A24" s="51">
        <v>45</v>
      </c>
      <c r="B24" s="14" t="s">
        <v>43</v>
      </c>
      <c r="C24" t="s">
        <v>575</v>
      </c>
      <c r="D24" t="s">
        <v>576</v>
      </c>
      <c r="E24" t="s">
        <v>577</v>
      </c>
      <c r="F24" t="s">
        <v>578</v>
      </c>
      <c r="G24" s="1">
        <v>43489</v>
      </c>
      <c r="H24">
        <v>2018</v>
      </c>
      <c r="I24" t="s">
        <v>2830</v>
      </c>
      <c r="K24">
        <v>781</v>
      </c>
      <c r="L24" t="s">
        <v>2881</v>
      </c>
      <c r="M24" t="s">
        <v>579</v>
      </c>
      <c r="N24" t="s">
        <v>2830</v>
      </c>
      <c r="O24" t="s">
        <v>580</v>
      </c>
      <c r="P24" t="s">
        <v>581</v>
      </c>
      <c r="Q24" t="s">
        <v>2830</v>
      </c>
      <c r="R24" t="s">
        <v>582</v>
      </c>
      <c r="S24" t="s">
        <v>583</v>
      </c>
      <c r="T24" t="s">
        <v>584</v>
      </c>
      <c r="U24" t="s">
        <v>585</v>
      </c>
      <c r="V24" t="s">
        <v>586</v>
      </c>
      <c r="W24" t="s">
        <v>2830</v>
      </c>
      <c r="X24">
        <v>3</v>
      </c>
      <c r="Z24">
        <v>35</v>
      </c>
      <c r="AA24" t="s">
        <v>43</v>
      </c>
      <c r="AB24" s="1">
        <v>43489</v>
      </c>
      <c r="AC24" t="s">
        <v>2830</v>
      </c>
      <c r="AD24" t="s">
        <v>2830</v>
      </c>
      <c r="AE24" t="s">
        <v>43</v>
      </c>
      <c r="AF24" t="s">
        <v>57</v>
      </c>
      <c r="AH24" s="20" t="s">
        <v>7687</v>
      </c>
      <c r="AI24" s="20" t="s">
        <v>7687</v>
      </c>
      <c r="AK24" t="s">
        <v>7685</v>
      </c>
      <c r="AM24" t="s">
        <v>7688</v>
      </c>
      <c r="AN24">
        <f>IEEE4563789101213[[#This Row],[End Page]]-IEEE4563789101213[[#This Row],[Start Page]]</f>
        <v>7</v>
      </c>
      <c r="AS24" s="20"/>
      <c r="AU24" s="22" t="s">
        <v>576</v>
      </c>
      <c r="AV24" s="22" t="s">
        <v>575</v>
      </c>
      <c r="AW24" s="22" t="s">
        <v>578</v>
      </c>
      <c r="AX24" s="22" t="s">
        <v>57</v>
      </c>
      <c r="AY24" s="22">
        <v>2018</v>
      </c>
      <c r="AZ24" s="31" t="s">
        <v>7779</v>
      </c>
      <c r="BA24" t="s">
        <v>7725</v>
      </c>
      <c r="BB24" t="s">
        <v>7823</v>
      </c>
      <c r="BC24" t="s">
        <v>8032</v>
      </c>
      <c r="BD24" t="s">
        <v>7822</v>
      </c>
      <c r="BE24" t="s">
        <v>8071</v>
      </c>
      <c r="BH24" t="s">
        <v>7824</v>
      </c>
      <c r="BI24" t="s">
        <v>8083</v>
      </c>
    </row>
    <row r="25" spans="1:65" x14ac:dyDescent="0.3">
      <c r="A25" s="50">
        <v>50</v>
      </c>
      <c r="B25" s="5" t="s">
        <v>43</v>
      </c>
      <c r="C25" t="s">
        <v>636</v>
      </c>
      <c r="D25" t="s">
        <v>637</v>
      </c>
      <c r="E25" t="s">
        <v>638</v>
      </c>
      <c r="F25" t="s">
        <v>146</v>
      </c>
      <c r="G25" s="1">
        <v>43276</v>
      </c>
      <c r="H25">
        <v>2018</v>
      </c>
      <c r="I25" t="s">
        <v>2833</v>
      </c>
      <c r="K25">
        <v>30602</v>
      </c>
      <c r="L25" t="s">
        <v>2886</v>
      </c>
      <c r="M25" t="s">
        <v>639</v>
      </c>
      <c r="N25" t="s">
        <v>148</v>
      </c>
      <c r="O25" t="s">
        <v>2830</v>
      </c>
      <c r="P25" t="s">
        <v>640</v>
      </c>
      <c r="Q25" t="s">
        <v>641</v>
      </c>
      <c r="R25" t="s">
        <v>642</v>
      </c>
      <c r="S25" t="s">
        <v>643</v>
      </c>
      <c r="T25" t="s">
        <v>644</v>
      </c>
      <c r="U25" t="s">
        <v>645</v>
      </c>
      <c r="V25" t="s">
        <v>646</v>
      </c>
      <c r="W25" t="s">
        <v>2830</v>
      </c>
      <c r="X25">
        <v>24</v>
      </c>
      <c r="Z25">
        <v>27</v>
      </c>
      <c r="AA25" t="s">
        <v>647</v>
      </c>
      <c r="AB25" s="1">
        <v>43255</v>
      </c>
      <c r="AC25" t="s">
        <v>2830</v>
      </c>
      <c r="AD25" t="s">
        <v>2830</v>
      </c>
      <c r="AE25" t="s">
        <v>43</v>
      </c>
      <c r="AF25" t="s">
        <v>44</v>
      </c>
      <c r="AH25" s="20" t="s">
        <v>7687</v>
      </c>
      <c r="AI25" s="20" t="s">
        <v>7687</v>
      </c>
      <c r="AK25" t="s">
        <v>7685</v>
      </c>
      <c r="AM25" t="s">
        <v>7688</v>
      </c>
      <c r="AN25">
        <f>IEEE4563789101213[[#This Row],[End Page]]-IEEE4563789101213[[#This Row],[Start Page]]</f>
        <v>9</v>
      </c>
      <c r="AS25" s="20"/>
      <c r="AU25" s="21" t="s">
        <v>637</v>
      </c>
      <c r="AV25" s="21" t="s">
        <v>636</v>
      </c>
      <c r="AW25" s="21" t="s">
        <v>146</v>
      </c>
      <c r="AX25" s="21" t="s">
        <v>44</v>
      </c>
      <c r="AY25" s="21">
        <v>2018</v>
      </c>
      <c r="AZ25" t="s">
        <v>7724</v>
      </c>
      <c r="BA25" t="s">
        <v>7725</v>
      </c>
      <c r="BB25" t="s">
        <v>7827</v>
      </c>
      <c r="BC25" t="s">
        <v>8024</v>
      </c>
      <c r="BD25" t="s">
        <v>7826</v>
      </c>
      <c r="BE25" t="s">
        <v>8067</v>
      </c>
      <c r="BF25" t="s">
        <v>8068</v>
      </c>
      <c r="BH25" t="s">
        <v>7828</v>
      </c>
      <c r="BI25" t="s">
        <v>8090</v>
      </c>
      <c r="BM25" t="s">
        <v>7825</v>
      </c>
    </row>
    <row r="26" spans="1:65" x14ac:dyDescent="0.3">
      <c r="A26" s="50">
        <v>52</v>
      </c>
      <c r="B26" s="6" t="s">
        <v>43</v>
      </c>
      <c r="C26" t="s">
        <v>658</v>
      </c>
      <c r="D26" t="s">
        <v>659</v>
      </c>
      <c r="E26" t="s">
        <v>660</v>
      </c>
      <c r="F26" t="s">
        <v>661</v>
      </c>
      <c r="G26" s="1">
        <v>44104</v>
      </c>
      <c r="H26">
        <v>2020</v>
      </c>
      <c r="I26" t="s">
        <v>2830</v>
      </c>
      <c r="K26">
        <v>1</v>
      </c>
      <c r="L26" t="s">
        <v>2887</v>
      </c>
      <c r="M26" t="s">
        <v>662</v>
      </c>
      <c r="N26" t="s">
        <v>663</v>
      </c>
      <c r="O26" t="s">
        <v>664</v>
      </c>
      <c r="P26" t="s">
        <v>665</v>
      </c>
      <c r="Q26" t="s">
        <v>2830</v>
      </c>
      <c r="R26" t="s">
        <v>666</v>
      </c>
      <c r="S26" t="s">
        <v>667</v>
      </c>
      <c r="T26" t="s">
        <v>668</v>
      </c>
      <c r="U26" t="s">
        <v>669</v>
      </c>
      <c r="V26" t="s">
        <v>670</v>
      </c>
      <c r="W26" t="s">
        <v>2830</v>
      </c>
      <c r="X26">
        <v>11</v>
      </c>
      <c r="Z26">
        <v>25</v>
      </c>
      <c r="AA26" t="s">
        <v>43</v>
      </c>
      <c r="AB26" s="1">
        <v>44104</v>
      </c>
      <c r="AC26" t="s">
        <v>2830</v>
      </c>
      <c r="AD26" t="s">
        <v>2830</v>
      </c>
      <c r="AE26" t="s">
        <v>43</v>
      </c>
      <c r="AF26" t="s">
        <v>57</v>
      </c>
      <c r="AH26" s="20" t="s">
        <v>7687</v>
      </c>
      <c r="AI26" s="20" t="s">
        <v>7687</v>
      </c>
      <c r="AK26" t="s">
        <v>7685</v>
      </c>
      <c r="AM26" t="s">
        <v>7688</v>
      </c>
      <c r="AN26">
        <f>IEEE4563789101213[[#This Row],[End Page]]-IEEE4563789101213[[#This Row],[Start Page]]</f>
        <v>6</v>
      </c>
      <c r="AS26" s="20"/>
      <c r="AU26" s="22" t="s">
        <v>659</v>
      </c>
      <c r="AV26" s="22" t="s">
        <v>658</v>
      </c>
      <c r="AW26" s="22" t="s">
        <v>661</v>
      </c>
      <c r="AX26" s="22" t="s">
        <v>57</v>
      </c>
      <c r="AY26" s="22">
        <v>2020</v>
      </c>
      <c r="AZ26" t="s">
        <v>7724</v>
      </c>
      <c r="BA26" t="s">
        <v>7725</v>
      </c>
      <c r="BB26" t="s">
        <v>7830</v>
      </c>
      <c r="BC26" t="s">
        <v>8032</v>
      </c>
      <c r="BD26" t="s">
        <v>7829</v>
      </c>
      <c r="BE26" t="s">
        <v>8072</v>
      </c>
      <c r="BH26" t="s">
        <v>7832</v>
      </c>
      <c r="BI26" t="s">
        <v>8091</v>
      </c>
      <c r="BM26" t="s">
        <v>7831</v>
      </c>
    </row>
    <row r="27" spans="1:65" x14ac:dyDescent="0.3">
      <c r="A27" s="50">
        <v>58</v>
      </c>
      <c r="B27" s="6" t="s">
        <v>43</v>
      </c>
      <c r="C27" t="s">
        <v>729</v>
      </c>
      <c r="D27" t="s">
        <v>730</v>
      </c>
      <c r="E27" t="s">
        <v>731</v>
      </c>
      <c r="F27" t="s">
        <v>732</v>
      </c>
      <c r="G27" s="1">
        <v>43916</v>
      </c>
      <c r="H27">
        <v>2019</v>
      </c>
      <c r="I27" t="s">
        <v>2830</v>
      </c>
      <c r="K27">
        <v>1244</v>
      </c>
      <c r="L27" t="s">
        <v>2893</v>
      </c>
      <c r="M27" t="s">
        <v>733</v>
      </c>
      <c r="N27" t="s">
        <v>2830</v>
      </c>
      <c r="O27" t="s">
        <v>734</v>
      </c>
      <c r="P27" t="s">
        <v>735</v>
      </c>
      <c r="Q27" t="s">
        <v>2830</v>
      </c>
      <c r="R27" t="s">
        <v>736</v>
      </c>
      <c r="S27" t="s">
        <v>737</v>
      </c>
      <c r="T27" t="s">
        <v>738</v>
      </c>
      <c r="U27" t="s">
        <v>739</v>
      </c>
      <c r="V27" t="s">
        <v>740</v>
      </c>
      <c r="W27" t="s">
        <v>2830</v>
      </c>
      <c r="X27">
        <v>2</v>
      </c>
      <c r="Z27">
        <v>29</v>
      </c>
      <c r="AA27" t="s">
        <v>43</v>
      </c>
      <c r="AB27" s="1">
        <v>43916</v>
      </c>
      <c r="AC27" t="s">
        <v>2830</v>
      </c>
      <c r="AD27" t="s">
        <v>2830</v>
      </c>
      <c r="AE27" t="s">
        <v>43</v>
      </c>
      <c r="AF27" t="s">
        <v>57</v>
      </c>
      <c r="AH27" s="20" t="s">
        <v>7687</v>
      </c>
      <c r="AI27" s="20" t="s">
        <v>7687</v>
      </c>
      <c r="AK27" t="s">
        <v>7685</v>
      </c>
      <c r="AM27" t="s">
        <v>7688</v>
      </c>
      <c r="AN27">
        <f>IEEE4563789101213[[#This Row],[End Page]]-IEEE4563789101213[[#This Row],[Start Page]]</f>
        <v>5</v>
      </c>
      <c r="AS27" s="20"/>
      <c r="AU27" s="22" t="s">
        <v>730</v>
      </c>
      <c r="AV27" s="22" t="s">
        <v>729</v>
      </c>
      <c r="AW27" s="22" t="s">
        <v>732</v>
      </c>
      <c r="AX27" s="22" t="s">
        <v>57</v>
      </c>
      <c r="AY27" s="22">
        <v>2019</v>
      </c>
      <c r="AZ27" s="31" t="s">
        <v>7779</v>
      </c>
      <c r="BA27" t="s">
        <v>7725</v>
      </c>
      <c r="BB27" t="s">
        <v>7835</v>
      </c>
      <c r="BC27" t="s">
        <v>8037</v>
      </c>
      <c r="BD27" t="s">
        <v>7834</v>
      </c>
      <c r="BE27" t="s">
        <v>8071</v>
      </c>
      <c r="BH27" t="s">
        <v>7836</v>
      </c>
      <c r="BI27" t="s">
        <v>8083</v>
      </c>
      <c r="BK27" t="s">
        <v>7833</v>
      </c>
    </row>
    <row r="28" spans="1:65" x14ac:dyDescent="0.3">
      <c r="A28" s="50">
        <v>62</v>
      </c>
      <c r="B28" s="5" t="s">
        <v>43</v>
      </c>
      <c r="C28" t="s">
        <v>778</v>
      </c>
      <c r="D28" t="s">
        <v>779</v>
      </c>
      <c r="E28" t="s">
        <v>780</v>
      </c>
      <c r="F28" t="s">
        <v>781</v>
      </c>
      <c r="G28" s="1">
        <v>43853</v>
      </c>
      <c r="H28">
        <v>2019</v>
      </c>
      <c r="I28" t="s">
        <v>2830</v>
      </c>
      <c r="K28">
        <v>337</v>
      </c>
      <c r="L28" t="s">
        <v>2896</v>
      </c>
      <c r="M28" t="s">
        <v>782</v>
      </c>
      <c r="N28" t="s">
        <v>2830</v>
      </c>
      <c r="O28" t="s">
        <v>783</v>
      </c>
      <c r="P28" t="s">
        <v>784</v>
      </c>
      <c r="Q28" t="s">
        <v>2830</v>
      </c>
      <c r="R28" t="s">
        <v>785</v>
      </c>
      <c r="S28" t="s">
        <v>786</v>
      </c>
      <c r="T28" t="s">
        <v>2830</v>
      </c>
      <c r="U28" t="s">
        <v>787</v>
      </c>
      <c r="V28" t="s">
        <v>788</v>
      </c>
      <c r="W28" t="s">
        <v>2830</v>
      </c>
      <c r="Z28">
        <v>40</v>
      </c>
      <c r="AA28" t="s">
        <v>43</v>
      </c>
      <c r="AB28" s="1">
        <v>43853</v>
      </c>
      <c r="AC28" t="s">
        <v>2830</v>
      </c>
      <c r="AD28" t="s">
        <v>2830</v>
      </c>
      <c r="AE28" t="s">
        <v>43</v>
      </c>
      <c r="AF28" t="s">
        <v>57</v>
      </c>
      <c r="AH28" s="20" t="s">
        <v>7687</v>
      </c>
      <c r="AI28" s="20" t="s">
        <v>7687</v>
      </c>
      <c r="AK28" t="s">
        <v>7685</v>
      </c>
      <c r="AM28" t="s">
        <v>7688</v>
      </c>
      <c r="AN28">
        <f>IEEE4563789101213[[#This Row],[End Page]]-IEEE4563789101213[[#This Row],[Start Page]]</f>
        <v>13</v>
      </c>
      <c r="AS28" s="20"/>
      <c r="AU28" s="21" t="s">
        <v>779</v>
      </c>
      <c r="AV28" s="21" t="s">
        <v>778</v>
      </c>
      <c r="AW28" s="21" t="s">
        <v>781</v>
      </c>
      <c r="AX28" s="21" t="s">
        <v>57</v>
      </c>
      <c r="AY28" s="21">
        <v>2019</v>
      </c>
      <c r="AZ28" t="s">
        <v>7724</v>
      </c>
      <c r="BA28" t="s">
        <v>7725</v>
      </c>
      <c r="BB28" t="s">
        <v>7837</v>
      </c>
      <c r="BC28" t="s">
        <v>8035</v>
      </c>
      <c r="BD28" t="s">
        <v>7838</v>
      </c>
      <c r="BE28" t="s">
        <v>8071</v>
      </c>
    </row>
    <row r="29" spans="1:65" x14ac:dyDescent="0.3">
      <c r="A29" s="50">
        <v>64</v>
      </c>
      <c r="B29" s="5" t="s">
        <v>43</v>
      </c>
      <c r="C29" t="s">
        <v>802</v>
      </c>
      <c r="D29" t="s">
        <v>803</v>
      </c>
      <c r="E29" t="s">
        <v>804</v>
      </c>
      <c r="F29" t="s">
        <v>805</v>
      </c>
      <c r="G29" s="1">
        <v>44767</v>
      </c>
      <c r="H29">
        <v>2022</v>
      </c>
      <c r="I29" t="s">
        <v>2830</v>
      </c>
      <c r="K29">
        <v>129</v>
      </c>
      <c r="L29" t="s">
        <v>2898</v>
      </c>
      <c r="M29" t="s">
        <v>806</v>
      </c>
      <c r="N29" t="s">
        <v>2830</v>
      </c>
      <c r="O29" t="s">
        <v>807</v>
      </c>
      <c r="P29" t="s">
        <v>808</v>
      </c>
      <c r="Q29" t="s">
        <v>2830</v>
      </c>
      <c r="R29" t="s">
        <v>809</v>
      </c>
      <c r="S29" t="s">
        <v>810</v>
      </c>
      <c r="T29" t="s">
        <v>811</v>
      </c>
      <c r="U29" t="s">
        <v>812</v>
      </c>
      <c r="V29" t="s">
        <v>813</v>
      </c>
      <c r="W29" t="s">
        <v>2830</v>
      </c>
      <c r="Z29">
        <v>24</v>
      </c>
      <c r="AA29" t="s">
        <v>43</v>
      </c>
      <c r="AB29" s="1">
        <v>44767</v>
      </c>
      <c r="AC29" t="s">
        <v>2830</v>
      </c>
      <c r="AD29" t="s">
        <v>2830</v>
      </c>
      <c r="AE29" t="s">
        <v>43</v>
      </c>
      <c r="AF29" t="s">
        <v>57</v>
      </c>
      <c r="AH29" s="20" t="s">
        <v>7687</v>
      </c>
      <c r="AI29" s="20" t="s">
        <v>7687</v>
      </c>
      <c r="AK29" t="s">
        <v>7685</v>
      </c>
      <c r="AM29" t="s">
        <v>7688</v>
      </c>
      <c r="AN29">
        <f>IEEE4563789101213[[#This Row],[End Page]]-IEEE4563789101213[[#This Row],[Start Page]]</f>
        <v>5</v>
      </c>
      <c r="AS29" s="20"/>
      <c r="AU29" s="21" t="s">
        <v>803</v>
      </c>
      <c r="AV29" s="21" t="s">
        <v>802</v>
      </c>
      <c r="AW29" s="21" t="s">
        <v>805</v>
      </c>
      <c r="AX29" s="21" t="s">
        <v>57</v>
      </c>
      <c r="AY29" s="21">
        <v>2022</v>
      </c>
      <c r="AZ29" t="s">
        <v>7724</v>
      </c>
      <c r="BA29" t="s">
        <v>7725</v>
      </c>
      <c r="BB29" t="s">
        <v>7840</v>
      </c>
      <c r="BC29" t="s">
        <v>8038</v>
      </c>
      <c r="BD29" t="s">
        <v>7839</v>
      </c>
      <c r="BE29" t="s">
        <v>8072</v>
      </c>
      <c r="BH29" t="s">
        <v>7841</v>
      </c>
      <c r="BI29" t="s">
        <v>8092</v>
      </c>
    </row>
    <row r="30" spans="1:65" x14ac:dyDescent="0.3">
      <c r="A30" s="51">
        <v>67</v>
      </c>
      <c r="B30" s="14" t="s">
        <v>43</v>
      </c>
      <c r="C30" t="s">
        <v>839</v>
      </c>
      <c r="D30" t="s">
        <v>840</v>
      </c>
      <c r="E30" t="s">
        <v>841</v>
      </c>
      <c r="F30" t="s">
        <v>842</v>
      </c>
      <c r="G30" s="1">
        <v>43401</v>
      </c>
      <c r="H30">
        <v>2018</v>
      </c>
      <c r="I30" t="s">
        <v>2830</v>
      </c>
      <c r="K30">
        <v>151</v>
      </c>
      <c r="L30" t="s">
        <v>2899</v>
      </c>
      <c r="M30" t="s">
        <v>843</v>
      </c>
      <c r="N30" t="s">
        <v>2830</v>
      </c>
      <c r="O30" t="s">
        <v>844</v>
      </c>
      <c r="P30" t="s">
        <v>845</v>
      </c>
      <c r="Q30" t="s">
        <v>2830</v>
      </c>
      <c r="R30" t="s">
        <v>846</v>
      </c>
      <c r="S30" t="s">
        <v>847</v>
      </c>
      <c r="T30" t="s">
        <v>848</v>
      </c>
      <c r="U30" t="s">
        <v>849</v>
      </c>
      <c r="V30" t="s">
        <v>850</v>
      </c>
      <c r="W30" t="s">
        <v>2830</v>
      </c>
      <c r="X30">
        <v>42</v>
      </c>
      <c r="Z30">
        <v>45</v>
      </c>
      <c r="AA30" t="s">
        <v>43</v>
      </c>
      <c r="AB30" s="1">
        <v>43401</v>
      </c>
      <c r="AC30" t="s">
        <v>2830</v>
      </c>
      <c r="AD30" t="s">
        <v>2830</v>
      </c>
      <c r="AE30" t="s">
        <v>43</v>
      </c>
      <c r="AF30" t="s">
        <v>57</v>
      </c>
      <c r="AH30" s="20" t="s">
        <v>7687</v>
      </c>
      <c r="AI30" s="20" t="s">
        <v>7687</v>
      </c>
      <c r="AK30" t="s">
        <v>7685</v>
      </c>
      <c r="AM30" t="s">
        <v>7688</v>
      </c>
      <c r="AN30">
        <f>IEEE4563789101213[[#This Row],[End Page]]-IEEE4563789101213[[#This Row],[Start Page]]</f>
        <v>7</v>
      </c>
      <c r="AS30" s="20"/>
      <c r="AU30" s="22" t="s">
        <v>840</v>
      </c>
      <c r="AV30" s="22" t="s">
        <v>839</v>
      </c>
      <c r="AW30" s="22" t="s">
        <v>842</v>
      </c>
      <c r="AX30" s="22" t="s">
        <v>57</v>
      </c>
      <c r="AY30" s="22">
        <v>2018</v>
      </c>
      <c r="AZ30" t="s">
        <v>7724</v>
      </c>
      <c r="BA30" t="s">
        <v>7725</v>
      </c>
      <c r="BB30" t="s">
        <v>7842</v>
      </c>
      <c r="BC30" t="s">
        <v>8039</v>
      </c>
      <c r="BD30" t="s">
        <v>7844</v>
      </c>
      <c r="BE30" t="s">
        <v>8068</v>
      </c>
      <c r="BH30" t="s">
        <v>7846</v>
      </c>
      <c r="BI30" t="s">
        <v>8085</v>
      </c>
      <c r="BK30" t="s">
        <v>7845</v>
      </c>
      <c r="BM30" t="s">
        <v>7843</v>
      </c>
    </row>
    <row r="31" spans="1:65" x14ac:dyDescent="0.3">
      <c r="A31" s="50">
        <v>68</v>
      </c>
      <c r="B31" s="5" t="s">
        <v>43</v>
      </c>
      <c r="C31" t="s">
        <v>851</v>
      </c>
      <c r="D31" t="s">
        <v>852</v>
      </c>
      <c r="E31" t="s">
        <v>853</v>
      </c>
      <c r="F31" t="s">
        <v>854</v>
      </c>
      <c r="G31" s="1">
        <v>42866</v>
      </c>
      <c r="H31">
        <v>2017</v>
      </c>
      <c r="I31" t="s">
        <v>2830</v>
      </c>
      <c r="K31">
        <v>1</v>
      </c>
      <c r="L31" t="s">
        <v>2833</v>
      </c>
      <c r="M31" t="s">
        <v>855</v>
      </c>
      <c r="N31" t="s">
        <v>2830</v>
      </c>
      <c r="O31" t="s">
        <v>856</v>
      </c>
      <c r="P31" t="s">
        <v>857</v>
      </c>
      <c r="Q31" t="s">
        <v>2830</v>
      </c>
      <c r="R31" t="s">
        <v>858</v>
      </c>
      <c r="S31" t="s">
        <v>859</v>
      </c>
      <c r="T31" t="s">
        <v>860</v>
      </c>
      <c r="U31" t="s">
        <v>861</v>
      </c>
      <c r="V31" t="s">
        <v>862</v>
      </c>
      <c r="W31" t="s">
        <v>2830</v>
      </c>
      <c r="X31">
        <v>17</v>
      </c>
      <c r="Z31">
        <v>20</v>
      </c>
      <c r="AA31" t="s">
        <v>43</v>
      </c>
      <c r="AB31" s="1">
        <v>42866</v>
      </c>
      <c r="AC31" t="s">
        <v>2830</v>
      </c>
      <c r="AD31" t="s">
        <v>2830</v>
      </c>
      <c r="AE31" t="s">
        <v>43</v>
      </c>
      <c r="AF31" t="s">
        <v>8103</v>
      </c>
      <c r="AH31" s="20" t="s">
        <v>7687</v>
      </c>
      <c r="AI31" s="20" t="s">
        <v>7687</v>
      </c>
      <c r="AK31" t="s">
        <v>7685</v>
      </c>
      <c r="AM31" t="s">
        <v>7688</v>
      </c>
      <c r="AN31">
        <f>IEEE4563789101213[[#This Row],[End Page]]-IEEE4563789101213[[#This Row],[Start Page]]</f>
        <v>5</v>
      </c>
      <c r="AS31" s="20"/>
      <c r="AU31" s="21" t="s">
        <v>852</v>
      </c>
      <c r="AV31" s="21" t="s">
        <v>851</v>
      </c>
      <c r="AW31" s="21" t="s">
        <v>854</v>
      </c>
      <c r="AX31" s="21" t="s">
        <v>57</v>
      </c>
      <c r="AY31" s="21">
        <v>2017</v>
      </c>
      <c r="AZ31" t="s">
        <v>7724</v>
      </c>
      <c r="BA31" t="s">
        <v>7725</v>
      </c>
      <c r="BB31" s="31" t="s">
        <v>7850</v>
      </c>
      <c r="BC31" s="31" t="s">
        <v>8040</v>
      </c>
      <c r="BD31" t="s">
        <v>7848</v>
      </c>
      <c r="BE31" t="s">
        <v>8075</v>
      </c>
      <c r="BF31" t="s">
        <v>8067</v>
      </c>
      <c r="BH31" t="s">
        <v>8093</v>
      </c>
      <c r="BI31" t="s">
        <v>8083</v>
      </c>
    </row>
    <row r="32" spans="1:65" x14ac:dyDescent="0.3">
      <c r="A32" s="51">
        <v>71</v>
      </c>
      <c r="B32" s="14" t="s">
        <v>43</v>
      </c>
      <c r="C32" t="s">
        <v>887</v>
      </c>
      <c r="D32" t="s">
        <v>888</v>
      </c>
      <c r="E32" t="s">
        <v>889</v>
      </c>
      <c r="F32" t="s">
        <v>890</v>
      </c>
      <c r="G32" s="1">
        <v>44096</v>
      </c>
      <c r="H32">
        <v>2020</v>
      </c>
      <c r="I32" t="s">
        <v>2830</v>
      </c>
      <c r="K32">
        <v>1005</v>
      </c>
      <c r="L32" t="s">
        <v>2901</v>
      </c>
      <c r="M32" t="s">
        <v>891</v>
      </c>
      <c r="N32" t="s">
        <v>892</v>
      </c>
      <c r="O32" t="s">
        <v>893</v>
      </c>
      <c r="P32" t="s">
        <v>894</v>
      </c>
      <c r="Q32" t="s">
        <v>2830</v>
      </c>
      <c r="R32" t="s">
        <v>895</v>
      </c>
      <c r="S32" t="s">
        <v>896</v>
      </c>
      <c r="T32" t="s">
        <v>897</v>
      </c>
      <c r="U32" t="s">
        <v>898</v>
      </c>
      <c r="V32" t="s">
        <v>899</v>
      </c>
      <c r="W32" t="s">
        <v>2830</v>
      </c>
      <c r="Z32">
        <v>15</v>
      </c>
      <c r="AA32" t="s">
        <v>43</v>
      </c>
      <c r="AB32" s="1">
        <v>44096</v>
      </c>
      <c r="AC32" t="s">
        <v>2830</v>
      </c>
      <c r="AD32" t="s">
        <v>2830</v>
      </c>
      <c r="AE32" t="s">
        <v>43</v>
      </c>
      <c r="AF32" t="s">
        <v>57</v>
      </c>
      <c r="AH32" s="20" t="s">
        <v>7687</v>
      </c>
      <c r="AI32" s="20" t="s">
        <v>7687</v>
      </c>
      <c r="AK32" t="s">
        <v>7685</v>
      </c>
      <c r="AM32" t="s">
        <v>7688</v>
      </c>
      <c r="AN32">
        <f>IEEE4563789101213[[#This Row],[End Page]]-IEEE4563789101213[[#This Row],[Start Page]]</f>
        <v>5</v>
      </c>
      <c r="AS32" s="20"/>
      <c r="AU32" s="22" t="s">
        <v>888</v>
      </c>
      <c r="AV32" s="22" t="s">
        <v>887</v>
      </c>
      <c r="AW32" s="22" t="s">
        <v>890</v>
      </c>
      <c r="AX32" s="22" t="s">
        <v>57</v>
      </c>
      <c r="AY32" s="22">
        <v>2020</v>
      </c>
      <c r="AZ32" t="s">
        <v>7724</v>
      </c>
      <c r="BA32" t="s">
        <v>7725</v>
      </c>
      <c r="BB32" t="s">
        <v>7851</v>
      </c>
      <c r="BC32" t="s">
        <v>8041</v>
      </c>
      <c r="BD32" t="s">
        <v>7852</v>
      </c>
      <c r="BE32" t="s">
        <v>8068</v>
      </c>
      <c r="BH32" t="s">
        <v>7853</v>
      </c>
      <c r="BI32" t="s">
        <v>8083</v>
      </c>
    </row>
    <row r="33" spans="1:65" x14ac:dyDescent="0.3">
      <c r="A33" s="50">
        <v>86</v>
      </c>
      <c r="B33" s="6" t="s">
        <v>43</v>
      </c>
      <c r="C33" t="s">
        <v>1064</v>
      </c>
      <c r="D33" t="s">
        <v>1065</v>
      </c>
      <c r="E33" t="s">
        <v>1066</v>
      </c>
      <c r="F33" t="s">
        <v>1067</v>
      </c>
      <c r="G33" s="1">
        <v>44910</v>
      </c>
      <c r="H33">
        <v>2022</v>
      </c>
      <c r="I33" t="s">
        <v>2830</v>
      </c>
      <c r="K33">
        <v>1</v>
      </c>
      <c r="L33" t="s">
        <v>2833</v>
      </c>
      <c r="M33" t="s">
        <v>1068</v>
      </c>
      <c r="N33" t="s">
        <v>2830</v>
      </c>
      <c r="O33" t="s">
        <v>1069</v>
      </c>
      <c r="P33" t="s">
        <v>1070</v>
      </c>
      <c r="Q33" t="s">
        <v>1071</v>
      </c>
      <c r="R33" t="s">
        <v>1072</v>
      </c>
      <c r="S33" t="s">
        <v>1073</v>
      </c>
      <c r="T33" t="s">
        <v>1074</v>
      </c>
      <c r="U33" t="s">
        <v>1075</v>
      </c>
      <c r="V33" t="s">
        <v>1076</v>
      </c>
      <c r="W33" t="s">
        <v>2830</v>
      </c>
      <c r="Z33">
        <v>25</v>
      </c>
      <c r="AA33" t="s">
        <v>43</v>
      </c>
      <c r="AB33" s="1">
        <v>44910</v>
      </c>
      <c r="AC33" t="s">
        <v>2830</v>
      </c>
      <c r="AD33" t="s">
        <v>2830</v>
      </c>
      <c r="AE33" t="s">
        <v>43</v>
      </c>
      <c r="AF33" t="s">
        <v>57</v>
      </c>
      <c r="AH33" s="20" t="s">
        <v>7687</v>
      </c>
      <c r="AI33" s="20" t="s">
        <v>7687</v>
      </c>
      <c r="AK33" t="s">
        <v>7685</v>
      </c>
      <c r="AM33" t="s">
        <v>7688</v>
      </c>
      <c r="AN33">
        <f>IEEE4563789101213[[#This Row],[End Page]]-IEEE4563789101213[[#This Row],[Start Page]]</f>
        <v>5</v>
      </c>
      <c r="AS33" s="20"/>
      <c r="AU33" s="22" t="s">
        <v>1065</v>
      </c>
      <c r="AV33" s="22" t="s">
        <v>1064</v>
      </c>
      <c r="AW33" s="22" t="s">
        <v>1067</v>
      </c>
      <c r="AX33" s="22" t="s">
        <v>57</v>
      </c>
      <c r="AY33" s="22">
        <v>2022</v>
      </c>
      <c r="AZ33" s="31" t="s">
        <v>7779</v>
      </c>
      <c r="BA33" s="31" t="s">
        <v>7780</v>
      </c>
      <c r="BB33" t="s">
        <v>7862</v>
      </c>
      <c r="BC33" t="s">
        <v>8035</v>
      </c>
      <c r="BD33" t="s">
        <v>7858</v>
      </c>
      <c r="BE33" t="s">
        <v>8074</v>
      </c>
      <c r="BH33" t="s">
        <v>7860</v>
      </c>
      <c r="BI33" t="s">
        <v>8083</v>
      </c>
      <c r="BK33" t="s">
        <v>7859</v>
      </c>
      <c r="BL33" t="s">
        <v>7857</v>
      </c>
    </row>
    <row r="34" spans="1:65" x14ac:dyDescent="0.3">
      <c r="A34" s="51">
        <v>89</v>
      </c>
      <c r="B34" s="3" t="s">
        <v>43</v>
      </c>
      <c r="C34" t="s">
        <v>1102</v>
      </c>
      <c r="D34" t="s">
        <v>1103</v>
      </c>
      <c r="E34" t="s">
        <v>1104</v>
      </c>
      <c r="F34" t="s">
        <v>1105</v>
      </c>
      <c r="G34" s="1">
        <v>43605</v>
      </c>
      <c r="H34">
        <v>2019</v>
      </c>
      <c r="I34" t="s">
        <v>2830</v>
      </c>
      <c r="K34">
        <v>1</v>
      </c>
      <c r="L34" t="s">
        <v>2833</v>
      </c>
      <c r="M34" t="s">
        <v>1106</v>
      </c>
      <c r="N34" t="s">
        <v>1107</v>
      </c>
      <c r="O34" t="s">
        <v>1108</v>
      </c>
      <c r="P34" t="s">
        <v>2830</v>
      </c>
      <c r="Q34" t="s">
        <v>2830</v>
      </c>
      <c r="R34" t="s">
        <v>1109</v>
      </c>
      <c r="S34" t="s">
        <v>1110</v>
      </c>
      <c r="T34" t="s">
        <v>1111</v>
      </c>
      <c r="U34" t="s">
        <v>1112</v>
      </c>
      <c r="V34" t="s">
        <v>1113</v>
      </c>
      <c r="W34" t="s">
        <v>2830</v>
      </c>
      <c r="Z34">
        <v>20</v>
      </c>
      <c r="AA34" t="s">
        <v>2830</v>
      </c>
      <c r="AB34" s="1">
        <v>43605</v>
      </c>
      <c r="AC34" t="s">
        <v>2830</v>
      </c>
      <c r="AD34" t="s">
        <v>2830</v>
      </c>
      <c r="AE34" t="s">
        <v>43</v>
      </c>
      <c r="AF34" t="s">
        <v>8104</v>
      </c>
      <c r="AH34" s="20" t="s">
        <v>7687</v>
      </c>
      <c r="AI34" s="20" t="s">
        <v>7687</v>
      </c>
      <c r="AK34" t="s">
        <v>7685</v>
      </c>
      <c r="AM34" t="s">
        <v>7688</v>
      </c>
      <c r="AN34">
        <f>IEEE4563789101213[[#This Row],[End Page]]-IEEE4563789101213[[#This Row],[Start Page]]</f>
        <v>5</v>
      </c>
      <c r="AS34" s="20"/>
      <c r="AU34" s="21" t="s">
        <v>1103</v>
      </c>
      <c r="AV34" s="21" t="s">
        <v>1102</v>
      </c>
      <c r="AW34" s="21" t="s">
        <v>1105</v>
      </c>
      <c r="AX34" s="21" t="s">
        <v>57</v>
      </c>
      <c r="AY34" s="21">
        <v>2019</v>
      </c>
      <c r="AZ34" t="s">
        <v>7724</v>
      </c>
      <c r="BA34" t="s">
        <v>7725</v>
      </c>
      <c r="BB34" s="31" t="s">
        <v>7863</v>
      </c>
      <c r="BC34" t="s">
        <v>8032</v>
      </c>
      <c r="BD34" t="s">
        <v>7865</v>
      </c>
      <c r="BE34" t="s">
        <v>8076</v>
      </c>
      <c r="BH34" t="s">
        <v>7866</v>
      </c>
      <c r="BI34" t="s">
        <v>8081</v>
      </c>
      <c r="BK34" t="s">
        <v>7864</v>
      </c>
    </row>
    <row r="35" spans="1:65" x14ac:dyDescent="0.3">
      <c r="A35" s="50">
        <v>96</v>
      </c>
      <c r="B35" s="6" t="s">
        <v>43</v>
      </c>
      <c r="C35" t="s">
        <v>1184</v>
      </c>
      <c r="D35" t="s">
        <v>1185</v>
      </c>
      <c r="E35" t="s">
        <v>1186</v>
      </c>
      <c r="F35" t="s">
        <v>146</v>
      </c>
      <c r="G35" s="1">
        <v>44881</v>
      </c>
      <c r="H35">
        <v>2022</v>
      </c>
      <c r="I35" t="s">
        <v>2876</v>
      </c>
      <c r="K35">
        <v>118953</v>
      </c>
      <c r="L35" t="s">
        <v>2916</v>
      </c>
      <c r="M35" t="s">
        <v>1187</v>
      </c>
      <c r="N35" t="s">
        <v>148</v>
      </c>
      <c r="O35" t="s">
        <v>2830</v>
      </c>
      <c r="P35" t="s">
        <v>1188</v>
      </c>
      <c r="Q35" t="s">
        <v>1189</v>
      </c>
      <c r="R35" t="s">
        <v>1190</v>
      </c>
      <c r="S35" t="s">
        <v>1191</v>
      </c>
      <c r="T35" t="s">
        <v>1192</v>
      </c>
      <c r="U35" t="s">
        <v>1193</v>
      </c>
      <c r="V35" t="s">
        <v>1194</v>
      </c>
      <c r="W35" t="s">
        <v>2830</v>
      </c>
      <c r="Z35">
        <v>52</v>
      </c>
      <c r="AA35" t="s">
        <v>156</v>
      </c>
      <c r="AB35" s="1">
        <v>44875</v>
      </c>
      <c r="AC35" t="s">
        <v>2830</v>
      </c>
      <c r="AD35" t="s">
        <v>2830</v>
      </c>
      <c r="AE35" t="s">
        <v>43</v>
      </c>
      <c r="AF35" t="s">
        <v>44</v>
      </c>
      <c r="AH35" s="20" t="s">
        <v>7687</v>
      </c>
      <c r="AI35" s="20" t="s">
        <v>7687</v>
      </c>
      <c r="AK35" t="s">
        <v>7685</v>
      </c>
      <c r="AM35" t="s">
        <v>7688</v>
      </c>
      <c r="AN35">
        <f>IEEE4563789101213[[#This Row],[End Page]]-IEEE4563789101213[[#This Row],[Start Page]]</f>
        <v>11</v>
      </c>
      <c r="AS35" s="20"/>
      <c r="AU35" s="22" t="s">
        <v>1185</v>
      </c>
      <c r="AV35" s="22" t="s">
        <v>1184</v>
      </c>
      <c r="AW35" s="22" t="s">
        <v>146</v>
      </c>
      <c r="AX35" s="22" t="s">
        <v>44</v>
      </c>
      <c r="AY35" s="22">
        <v>2022</v>
      </c>
      <c r="AZ35" t="s">
        <v>7724</v>
      </c>
      <c r="BA35" t="s">
        <v>7725</v>
      </c>
      <c r="BB35" t="s">
        <v>7871</v>
      </c>
      <c r="BC35" t="s">
        <v>8032</v>
      </c>
      <c r="BD35" t="s">
        <v>7868</v>
      </c>
      <c r="BE35" t="s">
        <v>8068</v>
      </c>
      <c r="BH35" t="s">
        <v>8094</v>
      </c>
      <c r="BI35" t="s">
        <v>8085</v>
      </c>
      <c r="BJ35" t="s">
        <v>7869</v>
      </c>
      <c r="BK35" t="s">
        <v>7867</v>
      </c>
    </row>
    <row r="36" spans="1:65" x14ac:dyDescent="0.3">
      <c r="A36" s="50">
        <v>100</v>
      </c>
      <c r="B36" s="5" t="s">
        <v>43</v>
      </c>
      <c r="C36" t="s">
        <v>1231</v>
      </c>
      <c r="D36" t="s">
        <v>1232</v>
      </c>
      <c r="E36" t="s">
        <v>1233</v>
      </c>
      <c r="F36" t="s">
        <v>1234</v>
      </c>
      <c r="G36" s="1">
        <v>43087</v>
      </c>
      <c r="H36">
        <v>2017</v>
      </c>
      <c r="I36" t="s">
        <v>2830</v>
      </c>
      <c r="K36">
        <v>1058</v>
      </c>
      <c r="L36" t="s">
        <v>2919</v>
      </c>
      <c r="M36" t="s">
        <v>1235</v>
      </c>
      <c r="N36" t="s">
        <v>1236</v>
      </c>
      <c r="O36" t="s">
        <v>1237</v>
      </c>
      <c r="P36" t="s">
        <v>1238</v>
      </c>
      <c r="Q36" t="s">
        <v>2830</v>
      </c>
      <c r="R36" t="s">
        <v>1239</v>
      </c>
      <c r="S36" t="s">
        <v>1240</v>
      </c>
      <c r="T36" t="s">
        <v>1241</v>
      </c>
      <c r="U36" t="s">
        <v>1242</v>
      </c>
      <c r="V36" t="s">
        <v>1243</v>
      </c>
      <c r="W36" t="s">
        <v>2830</v>
      </c>
      <c r="X36">
        <v>134</v>
      </c>
      <c r="Z36">
        <v>28</v>
      </c>
      <c r="AA36" t="s">
        <v>43</v>
      </c>
      <c r="AB36" s="1">
        <v>43087</v>
      </c>
      <c r="AC36" t="s">
        <v>2830</v>
      </c>
      <c r="AD36" t="s">
        <v>2830</v>
      </c>
      <c r="AE36" t="s">
        <v>43</v>
      </c>
      <c r="AF36" t="s">
        <v>57</v>
      </c>
      <c r="AH36" s="20" t="s">
        <v>7687</v>
      </c>
      <c r="AI36" s="20" t="s">
        <v>7687</v>
      </c>
      <c r="AK36" t="s">
        <v>7685</v>
      </c>
      <c r="AM36" t="s">
        <v>7688</v>
      </c>
      <c r="AN36">
        <f>IEEE4563789101213[[#This Row],[End Page]]-IEEE4563789101213[[#This Row],[Start Page]]</f>
        <v>7</v>
      </c>
      <c r="AS36" s="20"/>
      <c r="AU36" s="21" t="s">
        <v>1232</v>
      </c>
      <c r="AV36" s="21" t="s">
        <v>1231</v>
      </c>
      <c r="AW36" s="21" t="s">
        <v>1234</v>
      </c>
      <c r="AX36" s="21" t="s">
        <v>57</v>
      </c>
      <c r="AY36" s="21">
        <v>2017</v>
      </c>
      <c r="AZ36" s="31" t="s">
        <v>7779</v>
      </c>
      <c r="BA36" s="31" t="s">
        <v>7780</v>
      </c>
      <c r="BC36" s="31" t="s">
        <v>8109</v>
      </c>
      <c r="BD36" t="s">
        <v>7873</v>
      </c>
      <c r="BE36" t="s">
        <v>8067</v>
      </c>
      <c r="BF36" t="s">
        <v>8068</v>
      </c>
      <c r="BH36" s="31" t="s">
        <v>7874</v>
      </c>
      <c r="BI36" t="s">
        <v>8083</v>
      </c>
      <c r="BK36" t="s">
        <v>7872</v>
      </c>
    </row>
    <row r="37" spans="1:65" x14ac:dyDescent="0.3">
      <c r="A37" s="51">
        <v>101</v>
      </c>
      <c r="B37" s="14" t="s">
        <v>43</v>
      </c>
      <c r="C37" t="s">
        <v>1244</v>
      </c>
      <c r="D37" t="s">
        <v>1245</v>
      </c>
      <c r="E37" t="s">
        <v>1246</v>
      </c>
      <c r="F37" t="s">
        <v>1247</v>
      </c>
      <c r="G37" s="1">
        <v>43741</v>
      </c>
      <c r="H37">
        <v>2019</v>
      </c>
      <c r="I37" t="s">
        <v>2830</v>
      </c>
      <c r="K37">
        <v>2270</v>
      </c>
      <c r="L37" t="s">
        <v>2920</v>
      </c>
      <c r="M37" t="s">
        <v>1248</v>
      </c>
      <c r="N37" t="s">
        <v>2830</v>
      </c>
      <c r="O37" t="s">
        <v>1249</v>
      </c>
      <c r="P37" t="s">
        <v>1250</v>
      </c>
      <c r="Q37" t="s">
        <v>2830</v>
      </c>
      <c r="R37" t="s">
        <v>1251</v>
      </c>
      <c r="S37" t="s">
        <v>1252</v>
      </c>
      <c r="T37" t="s">
        <v>1253</v>
      </c>
      <c r="U37" t="s">
        <v>1254</v>
      </c>
      <c r="V37" t="s">
        <v>1255</v>
      </c>
      <c r="W37" t="s">
        <v>2830</v>
      </c>
      <c r="Z37">
        <v>18</v>
      </c>
      <c r="AA37" t="s">
        <v>43</v>
      </c>
      <c r="AB37" s="1">
        <v>43741</v>
      </c>
      <c r="AC37" t="s">
        <v>2830</v>
      </c>
      <c r="AD37" t="s">
        <v>2830</v>
      </c>
      <c r="AE37" t="s">
        <v>43</v>
      </c>
      <c r="AF37" t="s">
        <v>57</v>
      </c>
      <c r="AH37" s="20" t="s">
        <v>7687</v>
      </c>
      <c r="AI37" s="20" t="s">
        <v>7687</v>
      </c>
      <c r="AK37" t="s">
        <v>7685</v>
      </c>
      <c r="AM37" t="s">
        <v>7688</v>
      </c>
      <c r="AN37">
        <f>IEEE4563789101213[[#This Row],[End Page]]-IEEE4563789101213[[#This Row],[Start Page]]</f>
        <v>7</v>
      </c>
      <c r="AS37" s="20"/>
      <c r="AU37" s="22" t="s">
        <v>1245</v>
      </c>
      <c r="AV37" s="22" t="s">
        <v>1244</v>
      </c>
      <c r="AW37" s="22" t="s">
        <v>1247</v>
      </c>
      <c r="AX37" s="22" t="s">
        <v>57</v>
      </c>
      <c r="AY37" s="22">
        <v>2019</v>
      </c>
      <c r="AZ37" t="s">
        <v>7724</v>
      </c>
      <c r="BA37" t="s">
        <v>7725</v>
      </c>
      <c r="BB37" t="s">
        <v>7877</v>
      </c>
      <c r="BC37" t="s">
        <v>8032</v>
      </c>
      <c r="BD37" t="s">
        <v>7876</v>
      </c>
      <c r="BE37" t="s">
        <v>8069</v>
      </c>
      <c r="BM37" t="s">
        <v>7875</v>
      </c>
    </row>
    <row r="38" spans="1:65" x14ac:dyDescent="0.3">
      <c r="A38" s="50">
        <v>104</v>
      </c>
      <c r="B38" s="5" t="s">
        <v>43</v>
      </c>
      <c r="C38" t="s">
        <v>1281</v>
      </c>
      <c r="D38" t="s">
        <v>1282</v>
      </c>
      <c r="E38" t="s">
        <v>1283</v>
      </c>
      <c r="F38" t="s">
        <v>1284</v>
      </c>
      <c r="G38" s="1">
        <v>44581</v>
      </c>
      <c r="H38">
        <v>2021</v>
      </c>
      <c r="I38" t="s">
        <v>2830</v>
      </c>
      <c r="K38">
        <v>1353</v>
      </c>
      <c r="L38" t="s">
        <v>2923</v>
      </c>
      <c r="M38" t="s">
        <v>1285</v>
      </c>
      <c r="N38" t="s">
        <v>1286</v>
      </c>
      <c r="O38" t="s">
        <v>1287</v>
      </c>
      <c r="P38" t="s">
        <v>1288</v>
      </c>
      <c r="Q38" t="s">
        <v>2830</v>
      </c>
      <c r="R38" t="s">
        <v>1289</v>
      </c>
      <c r="S38" t="s">
        <v>1290</v>
      </c>
      <c r="T38" t="s">
        <v>1291</v>
      </c>
      <c r="U38" t="s">
        <v>1292</v>
      </c>
      <c r="V38" t="s">
        <v>1293</v>
      </c>
      <c r="W38" t="s">
        <v>2830</v>
      </c>
      <c r="Z38">
        <v>18</v>
      </c>
      <c r="AA38" t="s">
        <v>43</v>
      </c>
      <c r="AB38" s="1">
        <v>44581</v>
      </c>
      <c r="AC38" t="s">
        <v>2830</v>
      </c>
      <c r="AD38" t="s">
        <v>2830</v>
      </c>
      <c r="AE38" t="s">
        <v>43</v>
      </c>
      <c r="AF38" t="s">
        <v>57</v>
      </c>
      <c r="AH38" s="20" t="s">
        <v>7687</v>
      </c>
      <c r="AK38" t="s">
        <v>7685</v>
      </c>
      <c r="AM38" t="s">
        <v>7688</v>
      </c>
      <c r="AN38">
        <f>IEEE4563789101213[[#This Row],[End Page]]-IEEE4563789101213[[#This Row],[Start Page]]</f>
        <v>4</v>
      </c>
      <c r="AS38" s="20"/>
      <c r="AU38" s="21" t="s">
        <v>1282</v>
      </c>
      <c r="AV38" s="21" t="s">
        <v>1281</v>
      </c>
      <c r="AW38" s="21" t="s">
        <v>1284</v>
      </c>
      <c r="AX38" s="21" t="s">
        <v>57</v>
      </c>
      <c r="AY38" s="21">
        <v>2021</v>
      </c>
      <c r="AZ38" t="s">
        <v>7724</v>
      </c>
      <c r="BA38" t="s">
        <v>7725</v>
      </c>
      <c r="BB38" t="s">
        <v>7879</v>
      </c>
      <c r="BC38" s="31" t="s">
        <v>8030</v>
      </c>
      <c r="BD38" t="s">
        <v>7878</v>
      </c>
      <c r="BE38" t="s">
        <v>8071</v>
      </c>
      <c r="BH38" t="s">
        <v>7881</v>
      </c>
      <c r="BI38" t="s">
        <v>8083</v>
      </c>
      <c r="BK38" t="s">
        <v>7880</v>
      </c>
    </row>
    <row r="39" spans="1:65" x14ac:dyDescent="0.3">
      <c r="A39" s="50">
        <v>106</v>
      </c>
      <c r="B39" s="5" t="s">
        <v>43</v>
      </c>
      <c r="C39" t="s">
        <v>1306</v>
      </c>
      <c r="D39" t="s">
        <v>1307</v>
      </c>
      <c r="E39" t="s">
        <v>1308</v>
      </c>
      <c r="F39" t="s">
        <v>1309</v>
      </c>
      <c r="G39" s="1">
        <v>43489</v>
      </c>
      <c r="H39">
        <v>2018</v>
      </c>
      <c r="I39" t="s">
        <v>2830</v>
      </c>
      <c r="K39">
        <v>982</v>
      </c>
      <c r="L39" t="s">
        <v>2925</v>
      </c>
      <c r="M39" t="s">
        <v>1310</v>
      </c>
      <c r="N39" t="s">
        <v>2830</v>
      </c>
      <c r="O39" t="s">
        <v>1311</v>
      </c>
      <c r="P39" t="s">
        <v>1312</v>
      </c>
      <c r="Q39" t="s">
        <v>2830</v>
      </c>
      <c r="R39" t="s">
        <v>1313</v>
      </c>
      <c r="S39" t="s">
        <v>1314</v>
      </c>
      <c r="T39" t="s">
        <v>1315</v>
      </c>
      <c r="U39" t="s">
        <v>1316</v>
      </c>
      <c r="V39" t="s">
        <v>1317</v>
      </c>
      <c r="W39" t="s">
        <v>2830</v>
      </c>
      <c r="X39">
        <v>6</v>
      </c>
      <c r="Z39">
        <v>33</v>
      </c>
      <c r="AA39" t="s">
        <v>43</v>
      </c>
      <c r="AB39" s="1">
        <v>43489</v>
      </c>
      <c r="AC39" t="s">
        <v>2830</v>
      </c>
      <c r="AD39" t="s">
        <v>2830</v>
      </c>
      <c r="AE39" t="s">
        <v>43</v>
      </c>
      <c r="AF39" t="s">
        <v>57</v>
      </c>
      <c r="AH39" s="20" t="s">
        <v>7687</v>
      </c>
      <c r="AI39" s="20" t="s">
        <v>7687</v>
      </c>
      <c r="AK39" t="s">
        <v>7685</v>
      </c>
      <c r="AM39" t="s">
        <v>7688</v>
      </c>
      <c r="AN39">
        <f>IEEE4563789101213[[#This Row],[End Page]]-IEEE4563789101213[[#This Row],[Start Page]]</f>
        <v>10</v>
      </c>
      <c r="AS39" s="20"/>
      <c r="AU39" s="21" t="s">
        <v>1307</v>
      </c>
      <c r="AV39" s="21" t="s">
        <v>1306</v>
      </c>
      <c r="AW39" s="21" t="s">
        <v>1309</v>
      </c>
      <c r="AX39" s="21" t="s">
        <v>57</v>
      </c>
      <c r="AY39" s="21">
        <v>2018</v>
      </c>
      <c r="AZ39" t="s">
        <v>7724</v>
      </c>
      <c r="BA39" t="s">
        <v>7725</v>
      </c>
      <c r="BB39" t="s">
        <v>7886</v>
      </c>
      <c r="BC39" t="s">
        <v>8042</v>
      </c>
      <c r="BD39" t="s">
        <v>7887</v>
      </c>
      <c r="BE39" t="s">
        <v>8071</v>
      </c>
      <c r="BH39" t="s">
        <v>7889</v>
      </c>
      <c r="BI39" t="s">
        <v>8085</v>
      </c>
      <c r="BK39" t="s">
        <v>7888</v>
      </c>
    </row>
    <row r="40" spans="1:65" x14ac:dyDescent="0.3">
      <c r="A40" s="51">
        <v>109</v>
      </c>
      <c r="B40" s="14" t="s">
        <v>43</v>
      </c>
      <c r="C40" t="s">
        <v>1342</v>
      </c>
      <c r="D40" t="s">
        <v>1343</v>
      </c>
      <c r="E40" t="s">
        <v>1344</v>
      </c>
      <c r="F40" t="s">
        <v>1345</v>
      </c>
      <c r="G40" s="1">
        <v>42929</v>
      </c>
      <c r="H40">
        <v>2017</v>
      </c>
      <c r="I40" t="s">
        <v>2830</v>
      </c>
      <c r="K40">
        <v>472</v>
      </c>
      <c r="L40" t="s">
        <v>2927</v>
      </c>
      <c r="M40" t="s">
        <v>1346</v>
      </c>
      <c r="N40" t="s">
        <v>2830</v>
      </c>
      <c r="O40" t="s">
        <v>1347</v>
      </c>
      <c r="P40" t="s">
        <v>1348</v>
      </c>
      <c r="Q40" t="s">
        <v>2830</v>
      </c>
      <c r="R40" t="s">
        <v>1349</v>
      </c>
      <c r="S40" t="s">
        <v>2830</v>
      </c>
      <c r="T40" t="s">
        <v>1350</v>
      </c>
      <c r="U40" t="s">
        <v>1351</v>
      </c>
      <c r="V40" t="s">
        <v>1352</v>
      </c>
      <c r="W40" t="s">
        <v>2830</v>
      </c>
      <c r="X40">
        <v>1</v>
      </c>
      <c r="Z40">
        <v>27</v>
      </c>
      <c r="AA40" t="s">
        <v>2830</v>
      </c>
      <c r="AB40" s="1">
        <v>42929</v>
      </c>
      <c r="AC40" t="s">
        <v>2830</v>
      </c>
      <c r="AD40" t="s">
        <v>2830</v>
      </c>
      <c r="AE40" t="s">
        <v>43</v>
      </c>
      <c r="AF40" t="s">
        <v>8105</v>
      </c>
      <c r="AH40" s="20" t="s">
        <v>7687</v>
      </c>
      <c r="AI40" s="20" t="s">
        <v>7687</v>
      </c>
      <c r="AK40" t="s">
        <v>7685</v>
      </c>
      <c r="AM40" t="s">
        <v>7688</v>
      </c>
      <c r="AN40">
        <f>IEEE4563789101213[[#This Row],[End Page]]-IEEE4563789101213[[#This Row],[Start Page]]</f>
        <v>5</v>
      </c>
      <c r="AS40" s="20"/>
      <c r="AU40" s="22" t="s">
        <v>1343</v>
      </c>
      <c r="AV40" s="22" t="s">
        <v>1342</v>
      </c>
      <c r="AW40" s="22" t="s">
        <v>1345</v>
      </c>
      <c r="AX40" s="22" t="s">
        <v>57</v>
      </c>
      <c r="AY40" s="22">
        <v>2017</v>
      </c>
      <c r="AZ40" t="s">
        <v>7724</v>
      </c>
      <c r="BA40" t="s">
        <v>7725</v>
      </c>
      <c r="BB40" t="s">
        <v>7890</v>
      </c>
      <c r="BC40" t="s">
        <v>8043</v>
      </c>
      <c r="BD40" t="s">
        <v>7891</v>
      </c>
      <c r="BE40" t="s">
        <v>8073</v>
      </c>
      <c r="BH40" t="s">
        <v>8096</v>
      </c>
      <c r="BI40" t="s">
        <v>8095</v>
      </c>
    </row>
    <row r="41" spans="1:65" x14ac:dyDescent="0.3">
      <c r="A41" s="50">
        <v>110</v>
      </c>
      <c r="B41" s="5" t="s">
        <v>43</v>
      </c>
      <c r="C41" t="s">
        <v>1353</v>
      </c>
      <c r="D41" t="s">
        <v>1354</v>
      </c>
      <c r="E41" t="s">
        <v>1355</v>
      </c>
      <c r="F41" t="s">
        <v>146</v>
      </c>
      <c r="G41" s="1">
        <v>43529</v>
      </c>
      <c r="H41">
        <v>2019</v>
      </c>
      <c r="I41" t="s">
        <v>2887</v>
      </c>
      <c r="K41">
        <v>24788</v>
      </c>
      <c r="L41" t="s">
        <v>2928</v>
      </c>
      <c r="M41" t="s">
        <v>1356</v>
      </c>
      <c r="N41" t="s">
        <v>148</v>
      </c>
      <c r="O41" t="s">
        <v>2830</v>
      </c>
      <c r="P41" t="s">
        <v>1357</v>
      </c>
      <c r="Q41" t="s">
        <v>1358</v>
      </c>
      <c r="R41" t="s">
        <v>1359</v>
      </c>
      <c r="S41" t="s">
        <v>1360</v>
      </c>
      <c r="T41" t="s">
        <v>1361</v>
      </c>
      <c r="U41" t="s">
        <v>1362</v>
      </c>
      <c r="V41" t="s">
        <v>1363</v>
      </c>
      <c r="W41" t="s">
        <v>2830</v>
      </c>
      <c r="X41">
        <v>36</v>
      </c>
      <c r="Z41">
        <v>36</v>
      </c>
      <c r="AA41" t="s">
        <v>647</v>
      </c>
      <c r="AB41" s="1">
        <v>43496</v>
      </c>
      <c r="AC41" t="s">
        <v>2830</v>
      </c>
      <c r="AD41" t="s">
        <v>2830</v>
      </c>
      <c r="AE41" t="s">
        <v>43</v>
      </c>
      <c r="AF41" t="s">
        <v>44</v>
      </c>
      <c r="AH41" s="20" t="s">
        <v>7687</v>
      </c>
      <c r="AI41" s="20" t="s">
        <v>7687</v>
      </c>
      <c r="AK41" t="s">
        <v>7685</v>
      </c>
      <c r="AM41" t="s">
        <v>7688</v>
      </c>
      <c r="AN41">
        <f>IEEE4563789101213[[#This Row],[End Page]]-IEEE4563789101213[[#This Row],[Start Page]]</f>
        <v>17</v>
      </c>
      <c r="AS41" s="20"/>
      <c r="AU41" s="21" t="s">
        <v>1354</v>
      </c>
      <c r="AV41" s="21" t="s">
        <v>1353</v>
      </c>
      <c r="AW41" s="21" t="s">
        <v>146</v>
      </c>
      <c r="AX41" s="21" t="s">
        <v>44</v>
      </c>
      <c r="AY41" s="21">
        <v>2019</v>
      </c>
      <c r="AZ41" t="s">
        <v>7724</v>
      </c>
      <c r="BA41" t="s">
        <v>7725</v>
      </c>
      <c r="BB41" t="s">
        <v>7894</v>
      </c>
      <c r="BC41" t="s">
        <v>8044</v>
      </c>
      <c r="BD41" t="s">
        <v>7893</v>
      </c>
      <c r="BE41" t="s">
        <v>8068</v>
      </c>
      <c r="BH41" t="s">
        <v>7895</v>
      </c>
      <c r="BI41" t="s">
        <v>8095</v>
      </c>
    </row>
    <row r="42" spans="1:65" x14ac:dyDescent="0.3">
      <c r="A42" s="50">
        <v>130</v>
      </c>
      <c r="B42" s="6" t="s">
        <v>43</v>
      </c>
      <c r="C42" t="s">
        <v>1590</v>
      </c>
      <c r="D42" t="s">
        <v>1591</v>
      </c>
      <c r="E42" t="s">
        <v>1592</v>
      </c>
      <c r="F42" t="s">
        <v>1593</v>
      </c>
      <c r="G42" s="1">
        <v>43804</v>
      </c>
      <c r="H42">
        <v>2019</v>
      </c>
      <c r="I42" t="s">
        <v>2830</v>
      </c>
      <c r="K42">
        <v>1</v>
      </c>
      <c r="L42" t="s">
        <v>2894</v>
      </c>
      <c r="M42" t="s">
        <v>1594</v>
      </c>
      <c r="N42" t="s">
        <v>1595</v>
      </c>
      <c r="O42" t="s">
        <v>1596</v>
      </c>
      <c r="P42" t="s">
        <v>1597</v>
      </c>
      <c r="Q42" t="s">
        <v>2830</v>
      </c>
      <c r="R42" t="s">
        <v>1598</v>
      </c>
      <c r="S42" t="s">
        <v>1599</v>
      </c>
      <c r="T42" t="s">
        <v>1600</v>
      </c>
      <c r="U42" t="s">
        <v>1601</v>
      </c>
      <c r="V42" t="s">
        <v>1602</v>
      </c>
      <c r="W42" t="s">
        <v>2830</v>
      </c>
      <c r="X42">
        <v>2</v>
      </c>
      <c r="Z42">
        <v>11</v>
      </c>
      <c r="AA42" t="s">
        <v>43</v>
      </c>
      <c r="AB42" s="1">
        <v>43804</v>
      </c>
      <c r="AC42" t="s">
        <v>2830</v>
      </c>
      <c r="AD42" t="s">
        <v>2830</v>
      </c>
      <c r="AE42" t="s">
        <v>43</v>
      </c>
      <c r="AF42" t="s">
        <v>57</v>
      </c>
      <c r="AH42" s="20" t="s">
        <v>7687</v>
      </c>
      <c r="AI42" s="20" t="s">
        <v>7687</v>
      </c>
      <c r="AK42" t="s">
        <v>7685</v>
      </c>
      <c r="AM42" t="s">
        <v>7688</v>
      </c>
      <c r="AN42">
        <f>IEEE4563789101213[[#This Row],[End Page]]-IEEE4563789101213[[#This Row],[Start Page]]</f>
        <v>4</v>
      </c>
      <c r="AS42" s="20"/>
      <c r="AU42" s="22" t="s">
        <v>1591</v>
      </c>
      <c r="AV42" s="22" t="s">
        <v>1590</v>
      </c>
      <c r="AW42" s="22" t="s">
        <v>1593</v>
      </c>
      <c r="AX42" s="22" t="s">
        <v>57</v>
      </c>
      <c r="AY42" s="22">
        <v>2019</v>
      </c>
      <c r="AZ42" t="s">
        <v>7724</v>
      </c>
      <c r="BA42" t="s">
        <v>7725</v>
      </c>
      <c r="BB42" t="s">
        <v>7897</v>
      </c>
      <c r="BC42" t="s">
        <v>8025</v>
      </c>
      <c r="BD42" t="s">
        <v>7896</v>
      </c>
      <c r="BE42" t="s">
        <v>8068</v>
      </c>
      <c r="BH42" t="s">
        <v>7898</v>
      </c>
      <c r="BI42" t="s">
        <v>8091</v>
      </c>
    </row>
    <row r="43" spans="1:65" x14ac:dyDescent="0.3">
      <c r="A43" s="50">
        <v>134</v>
      </c>
      <c r="B43" s="5" t="s">
        <v>43</v>
      </c>
      <c r="C43" t="s">
        <v>1638</v>
      </c>
      <c r="D43" t="s">
        <v>1639</v>
      </c>
      <c r="E43" t="s">
        <v>1640</v>
      </c>
      <c r="F43" t="s">
        <v>1641</v>
      </c>
      <c r="G43" s="1">
        <v>42779</v>
      </c>
      <c r="H43">
        <v>2016</v>
      </c>
      <c r="I43" t="s">
        <v>2830</v>
      </c>
      <c r="K43">
        <v>1</v>
      </c>
      <c r="L43" t="s">
        <v>2883</v>
      </c>
      <c r="M43" t="s">
        <v>1642</v>
      </c>
      <c r="N43" t="s">
        <v>2830</v>
      </c>
      <c r="O43" t="s">
        <v>1643</v>
      </c>
      <c r="P43" t="s">
        <v>1644</v>
      </c>
      <c r="Q43" t="s">
        <v>2830</v>
      </c>
      <c r="R43" t="s">
        <v>1645</v>
      </c>
      <c r="S43" t="s">
        <v>2830</v>
      </c>
      <c r="T43" t="s">
        <v>1646</v>
      </c>
      <c r="U43" t="s">
        <v>1647</v>
      </c>
      <c r="V43" t="s">
        <v>1648</v>
      </c>
      <c r="W43" t="s">
        <v>2830</v>
      </c>
      <c r="Z43">
        <v>12</v>
      </c>
      <c r="AA43" t="s">
        <v>43</v>
      </c>
      <c r="AB43" s="1">
        <v>42779</v>
      </c>
      <c r="AC43" t="s">
        <v>2830</v>
      </c>
      <c r="AD43" t="s">
        <v>2830</v>
      </c>
      <c r="AE43" t="s">
        <v>43</v>
      </c>
      <c r="AF43" t="s">
        <v>8104</v>
      </c>
      <c r="AH43" s="20" t="s">
        <v>7687</v>
      </c>
      <c r="AI43" s="20" t="s">
        <v>7687</v>
      </c>
      <c r="AK43" t="s">
        <v>7685</v>
      </c>
      <c r="AM43" t="s">
        <v>7688</v>
      </c>
      <c r="AN43">
        <f>IEEE4563789101213[[#This Row],[End Page]]-IEEE4563789101213[[#This Row],[Start Page]]</f>
        <v>7</v>
      </c>
      <c r="AS43" s="20"/>
      <c r="AU43" s="21" t="s">
        <v>1639</v>
      </c>
      <c r="AV43" s="21" t="s">
        <v>1638</v>
      </c>
      <c r="AW43" s="21" t="s">
        <v>1641</v>
      </c>
      <c r="AX43" s="21" t="s">
        <v>57</v>
      </c>
      <c r="AY43" s="21">
        <v>2016</v>
      </c>
      <c r="AZ43" t="s">
        <v>7724</v>
      </c>
      <c r="BA43" t="s">
        <v>7725</v>
      </c>
      <c r="BB43" t="s">
        <v>7902</v>
      </c>
      <c r="BC43" t="s">
        <v>8045</v>
      </c>
      <c r="BD43" t="s">
        <v>7900</v>
      </c>
      <c r="BE43" t="s">
        <v>8069</v>
      </c>
      <c r="BH43" t="s">
        <v>7901</v>
      </c>
      <c r="BK43" t="s">
        <v>7899</v>
      </c>
    </row>
    <row r="44" spans="1:65" x14ac:dyDescent="0.3">
      <c r="A44" s="51">
        <v>167</v>
      </c>
      <c r="B44" s="14" t="s">
        <v>43</v>
      </c>
      <c r="C44" t="s">
        <v>2031</v>
      </c>
      <c r="D44" t="s">
        <v>2032</v>
      </c>
      <c r="E44" t="s">
        <v>2033</v>
      </c>
      <c r="F44" t="s">
        <v>2034</v>
      </c>
      <c r="G44" s="1">
        <v>44026</v>
      </c>
      <c r="H44">
        <v>2020</v>
      </c>
      <c r="I44" t="s">
        <v>2830</v>
      </c>
      <c r="K44">
        <v>1092</v>
      </c>
      <c r="L44" t="s">
        <v>2937</v>
      </c>
      <c r="M44" t="s">
        <v>2035</v>
      </c>
      <c r="N44" t="s">
        <v>2036</v>
      </c>
      <c r="O44" t="s">
        <v>2037</v>
      </c>
      <c r="P44" t="s">
        <v>2038</v>
      </c>
      <c r="Q44" t="s">
        <v>2830</v>
      </c>
      <c r="R44" t="s">
        <v>2039</v>
      </c>
      <c r="S44" t="s">
        <v>2040</v>
      </c>
      <c r="T44" t="s">
        <v>2041</v>
      </c>
      <c r="U44" t="s">
        <v>2042</v>
      </c>
      <c r="V44" t="s">
        <v>2043</v>
      </c>
      <c r="W44" t="s">
        <v>2830</v>
      </c>
      <c r="X44">
        <v>14</v>
      </c>
      <c r="Z44">
        <v>43</v>
      </c>
      <c r="AA44" t="s">
        <v>43</v>
      </c>
      <c r="AB44" s="1">
        <v>44026</v>
      </c>
      <c r="AC44" t="s">
        <v>2830</v>
      </c>
      <c r="AD44" t="s">
        <v>2830</v>
      </c>
      <c r="AE44" t="s">
        <v>43</v>
      </c>
      <c r="AF44" t="s">
        <v>8104</v>
      </c>
      <c r="AH44" s="20" t="s">
        <v>7687</v>
      </c>
      <c r="AI44" s="20" t="s">
        <v>7687</v>
      </c>
      <c r="AK44" t="s">
        <v>7685</v>
      </c>
      <c r="AM44" t="s">
        <v>7688</v>
      </c>
      <c r="AN44">
        <f>IEEE4563789101213[[#This Row],[End Page]]-IEEE4563789101213[[#This Row],[Start Page]]</f>
        <v>9</v>
      </c>
      <c r="AS44" s="20"/>
      <c r="AU44" s="22" t="s">
        <v>2032</v>
      </c>
      <c r="AV44" s="22" t="s">
        <v>2031</v>
      </c>
      <c r="AW44" s="22" t="s">
        <v>2034</v>
      </c>
      <c r="AX44" s="22" t="s">
        <v>57</v>
      </c>
      <c r="AY44" s="22">
        <v>2020</v>
      </c>
      <c r="AZ44" t="s">
        <v>7724</v>
      </c>
      <c r="BA44" t="s">
        <v>7725</v>
      </c>
      <c r="BB44" t="s">
        <v>7904</v>
      </c>
      <c r="BC44" t="s">
        <v>8032</v>
      </c>
      <c r="BD44" t="s">
        <v>7903</v>
      </c>
      <c r="BE44" t="s">
        <v>8076</v>
      </c>
    </row>
    <row r="45" spans="1:65" x14ac:dyDescent="0.3">
      <c r="A45" s="50">
        <v>172</v>
      </c>
      <c r="B45" s="6" t="s">
        <v>43</v>
      </c>
      <c r="C45" t="s">
        <v>2091</v>
      </c>
      <c r="D45" t="s">
        <v>2092</v>
      </c>
      <c r="E45" t="s">
        <v>2093</v>
      </c>
      <c r="F45" t="s">
        <v>146</v>
      </c>
      <c r="G45" s="1">
        <v>43747</v>
      </c>
      <c r="H45">
        <v>2019</v>
      </c>
      <c r="I45" t="s">
        <v>2887</v>
      </c>
      <c r="K45">
        <v>142692</v>
      </c>
      <c r="L45" t="s">
        <v>2971</v>
      </c>
      <c r="M45" t="s">
        <v>2094</v>
      </c>
      <c r="N45" t="s">
        <v>148</v>
      </c>
      <c r="O45" t="s">
        <v>2830</v>
      </c>
      <c r="P45" t="s">
        <v>2095</v>
      </c>
      <c r="Q45" t="s">
        <v>2096</v>
      </c>
      <c r="R45" t="s">
        <v>2097</v>
      </c>
      <c r="S45" t="s">
        <v>2098</v>
      </c>
      <c r="T45" t="s">
        <v>2099</v>
      </c>
      <c r="U45" t="s">
        <v>2100</v>
      </c>
      <c r="V45" t="s">
        <v>2101</v>
      </c>
      <c r="W45" t="s">
        <v>2830</v>
      </c>
      <c r="X45">
        <v>9</v>
      </c>
      <c r="Z45">
        <v>28</v>
      </c>
      <c r="AA45" t="s">
        <v>156</v>
      </c>
      <c r="AB45" s="1">
        <v>43738</v>
      </c>
      <c r="AC45" t="s">
        <v>2830</v>
      </c>
      <c r="AD45" t="s">
        <v>2830</v>
      </c>
      <c r="AE45" t="s">
        <v>43</v>
      </c>
      <c r="AF45" t="s">
        <v>44</v>
      </c>
      <c r="AH45" s="20" t="s">
        <v>7687</v>
      </c>
      <c r="AI45" s="20" t="s">
        <v>7687</v>
      </c>
      <c r="AK45" t="s">
        <v>7685</v>
      </c>
      <c r="AM45" t="s">
        <v>7688</v>
      </c>
      <c r="AN45">
        <f>IEEE4563789101213[[#This Row],[End Page]]-IEEE4563789101213[[#This Row],[Start Page]]</f>
        <v>10</v>
      </c>
      <c r="AS45" s="20"/>
      <c r="AU45" s="22" t="s">
        <v>2092</v>
      </c>
      <c r="AV45" s="22" t="s">
        <v>2091</v>
      </c>
      <c r="AW45" s="22" t="s">
        <v>146</v>
      </c>
      <c r="AX45" s="22" t="s">
        <v>44</v>
      </c>
      <c r="AY45" s="22">
        <v>2019</v>
      </c>
      <c r="AZ45" t="s">
        <v>7724</v>
      </c>
      <c r="BA45" t="s">
        <v>7905</v>
      </c>
      <c r="BB45" t="s">
        <v>7907</v>
      </c>
      <c r="BC45" s="31" t="s">
        <v>8023</v>
      </c>
      <c r="BD45" t="s">
        <v>7906</v>
      </c>
      <c r="BE45" t="s">
        <v>8069</v>
      </c>
      <c r="BH45" t="s">
        <v>7909</v>
      </c>
      <c r="BI45" t="s">
        <v>8083</v>
      </c>
      <c r="BK45" t="s">
        <v>7908</v>
      </c>
    </row>
    <row r="46" spans="1:65" x14ac:dyDescent="0.3">
      <c r="A46" s="50">
        <v>204</v>
      </c>
      <c r="B46" s="5" t="s">
        <v>43</v>
      </c>
      <c r="C46" t="s">
        <v>2463</v>
      </c>
      <c r="D46" t="s">
        <v>2464</v>
      </c>
      <c r="E46" t="s">
        <v>2465</v>
      </c>
      <c r="F46" t="s">
        <v>2466</v>
      </c>
      <c r="G46" s="1">
        <v>44775</v>
      </c>
      <c r="H46">
        <v>2022</v>
      </c>
      <c r="I46" t="s">
        <v>2830</v>
      </c>
      <c r="K46">
        <v>2549</v>
      </c>
      <c r="L46" t="s">
        <v>2990</v>
      </c>
      <c r="M46" t="s">
        <v>2467</v>
      </c>
      <c r="N46" t="s">
        <v>2468</v>
      </c>
      <c r="O46" t="s">
        <v>2469</v>
      </c>
      <c r="P46" t="s">
        <v>2470</v>
      </c>
      <c r="Q46" t="s">
        <v>2471</v>
      </c>
      <c r="R46" t="s">
        <v>2472</v>
      </c>
      <c r="S46" t="s">
        <v>2473</v>
      </c>
      <c r="T46" t="s">
        <v>2474</v>
      </c>
      <c r="U46" t="s">
        <v>2475</v>
      </c>
      <c r="V46" t="s">
        <v>2476</v>
      </c>
      <c r="W46" t="s">
        <v>2830</v>
      </c>
      <c r="Z46">
        <v>47</v>
      </c>
      <c r="AA46" t="s">
        <v>43</v>
      </c>
      <c r="AB46" s="1">
        <v>44775</v>
      </c>
      <c r="AC46" t="s">
        <v>2830</v>
      </c>
      <c r="AD46" t="s">
        <v>2830</v>
      </c>
      <c r="AE46" t="s">
        <v>43</v>
      </c>
      <c r="AF46" t="s">
        <v>57</v>
      </c>
      <c r="AH46" s="20" t="s">
        <v>7687</v>
      </c>
      <c r="AI46" s="20" t="s">
        <v>7687</v>
      </c>
      <c r="AK46" t="s">
        <v>7685</v>
      </c>
      <c r="AM46" t="s">
        <v>7688</v>
      </c>
      <c r="AN46">
        <f>IEEE4563789101213[[#This Row],[End Page]]-IEEE4563789101213[[#This Row],[Start Page]]</f>
        <v>12</v>
      </c>
      <c r="AS46" s="20"/>
      <c r="AU46" s="21" t="s">
        <v>2464</v>
      </c>
      <c r="AV46" s="21" t="s">
        <v>2463</v>
      </c>
      <c r="AW46" s="21" t="s">
        <v>2466</v>
      </c>
      <c r="AX46" s="21" t="s">
        <v>57</v>
      </c>
      <c r="AY46" s="21">
        <v>2022</v>
      </c>
      <c r="AZ46" s="31" t="s">
        <v>7779</v>
      </c>
      <c r="BA46" t="s">
        <v>7725</v>
      </c>
      <c r="BB46" t="s">
        <v>7911</v>
      </c>
      <c r="BC46" t="s">
        <v>8046</v>
      </c>
      <c r="BD46" t="s">
        <v>7912</v>
      </c>
      <c r="BE46" t="s">
        <v>8073</v>
      </c>
      <c r="BH46" t="s">
        <v>7914</v>
      </c>
      <c r="BI46" t="s">
        <v>8095</v>
      </c>
      <c r="BK46" t="s">
        <v>7913</v>
      </c>
    </row>
    <row r="47" spans="1:65" x14ac:dyDescent="0.3">
      <c r="A47" s="50">
        <v>236</v>
      </c>
      <c r="B47" s="6" t="s">
        <v>3014</v>
      </c>
      <c r="C47" t="s">
        <v>3015</v>
      </c>
      <c r="D47" t="s">
        <v>3034</v>
      </c>
      <c r="F47" t="s">
        <v>3055</v>
      </c>
      <c r="G47" s="1"/>
      <c r="H47">
        <v>2021</v>
      </c>
      <c r="K47">
        <v>1</v>
      </c>
      <c r="L47">
        <v>11</v>
      </c>
      <c r="M47" t="s">
        <v>3125</v>
      </c>
      <c r="N47" t="s">
        <v>2830</v>
      </c>
      <c r="O47" t="s">
        <v>3071</v>
      </c>
      <c r="P47" t="s">
        <v>3087</v>
      </c>
      <c r="R47" t="s">
        <v>3106</v>
      </c>
      <c r="S47" t="s">
        <v>3141</v>
      </c>
      <c r="AB47" s="1">
        <v>44425</v>
      </c>
      <c r="AE47" t="s">
        <v>3155</v>
      </c>
      <c r="AF47" t="s">
        <v>3053</v>
      </c>
      <c r="AH47" s="20" t="s">
        <v>7687</v>
      </c>
      <c r="AI47" s="20" t="s">
        <v>7687</v>
      </c>
      <c r="AK47" t="s">
        <v>7685</v>
      </c>
      <c r="AM47" t="s">
        <v>7688</v>
      </c>
      <c r="AN47">
        <f>IEEE4563789101213[[#This Row],[End Page]]-IEEE4563789101213[[#This Row],[Start Page]]</f>
        <v>10</v>
      </c>
      <c r="AS47" s="20"/>
      <c r="AU47" s="22" t="s">
        <v>3034</v>
      </c>
      <c r="AV47" s="22" t="s">
        <v>3015</v>
      </c>
      <c r="AW47" s="22" t="s">
        <v>3055</v>
      </c>
      <c r="AX47" s="22" t="s">
        <v>3053</v>
      </c>
      <c r="AY47" s="22">
        <v>2021</v>
      </c>
      <c r="AZ47" t="s">
        <v>7724</v>
      </c>
      <c r="BA47" s="31" t="s">
        <v>7780</v>
      </c>
      <c r="BB47" t="s">
        <v>7920</v>
      </c>
      <c r="BC47" t="s">
        <v>8047</v>
      </c>
      <c r="BD47" t="s">
        <v>7919</v>
      </c>
      <c r="BE47" t="s">
        <v>8069</v>
      </c>
      <c r="BH47" t="s">
        <v>7921</v>
      </c>
      <c r="BI47" t="s">
        <v>8097</v>
      </c>
      <c r="BM47" t="s">
        <v>7918</v>
      </c>
    </row>
    <row r="48" spans="1:65" x14ac:dyDescent="0.3">
      <c r="A48" s="50">
        <v>258</v>
      </c>
      <c r="B48" s="5" t="s">
        <v>3157</v>
      </c>
      <c r="C48" t="s">
        <v>3161</v>
      </c>
      <c r="D48" t="s">
        <v>3491</v>
      </c>
      <c r="F48" t="s">
        <v>3843</v>
      </c>
      <c r="G48" s="1"/>
      <c r="H48">
        <v>2022</v>
      </c>
      <c r="I48" t="s">
        <v>4111</v>
      </c>
      <c r="J48" t="s">
        <v>2830</v>
      </c>
      <c r="M48" t="s">
        <v>4256</v>
      </c>
      <c r="N48" t="s">
        <v>4657</v>
      </c>
      <c r="O48" t="s">
        <v>2830</v>
      </c>
      <c r="P48" t="s">
        <v>5050</v>
      </c>
      <c r="R48" t="s">
        <v>5247</v>
      </c>
      <c r="S48" t="s">
        <v>5656</v>
      </c>
      <c r="AB48" s="1"/>
      <c r="AE48" t="s">
        <v>5896</v>
      </c>
      <c r="AF48" t="s">
        <v>5981</v>
      </c>
      <c r="AG48" t="s">
        <v>5988</v>
      </c>
      <c r="AH48" s="20" t="s">
        <v>7687</v>
      </c>
      <c r="AI48" s="20" t="s">
        <v>7687</v>
      </c>
      <c r="AK48" t="s">
        <v>7685</v>
      </c>
      <c r="AM48" t="s">
        <v>7688</v>
      </c>
      <c r="AN48">
        <f>IEEE4563789101213[[#This Row],[End Page]]-IEEE4563789101213[[#This Row],[Start Page]]</f>
        <v>0</v>
      </c>
      <c r="AS48" s="20"/>
      <c r="AU48" s="21" t="s">
        <v>3491</v>
      </c>
      <c r="AV48" s="21" t="s">
        <v>3161</v>
      </c>
      <c r="AW48" s="21" t="s">
        <v>3843</v>
      </c>
      <c r="AX48" s="21" t="s">
        <v>5981</v>
      </c>
      <c r="AY48" s="21">
        <v>2022</v>
      </c>
      <c r="AZ48" t="s">
        <v>7724</v>
      </c>
      <c r="BA48" s="31" t="s">
        <v>7780</v>
      </c>
      <c r="BB48" t="s">
        <v>7922</v>
      </c>
      <c r="BC48" t="s">
        <v>8032</v>
      </c>
      <c r="BD48" t="s">
        <v>7923</v>
      </c>
      <c r="BE48" t="s">
        <v>8073</v>
      </c>
      <c r="BH48" t="s">
        <v>7924</v>
      </c>
      <c r="BI48" t="s">
        <v>8083</v>
      </c>
    </row>
    <row r="49" spans="1:63" x14ac:dyDescent="0.3">
      <c r="A49" s="51">
        <v>261</v>
      </c>
      <c r="B49" s="14" t="s">
        <v>3157</v>
      </c>
      <c r="C49" t="s">
        <v>3163</v>
      </c>
      <c r="D49" t="s">
        <v>3494</v>
      </c>
      <c r="F49" t="s">
        <v>3845</v>
      </c>
      <c r="G49" s="1"/>
      <c r="H49">
        <v>2022</v>
      </c>
      <c r="I49" t="s">
        <v>4112</v>
      </c>
      <c r="J49" t="s">
        <v>2830</v>
      </c>
      <c r="M49" t="s">
        <v>4259</v>
      </c>
      <c r="N49" t="s">
        <v>4659</v>
      </c>
      <c r="O49" t="s">
        <v>2830</v>
      </c>
      <c r="P49" t="s">
        <v>5052</v>
      </c>
      <c r="R49" t="s">
        <v>5250</v>
      </c>
      <c r="S49" t="s">
        <v>5659</v>
      </c>
      <c r="AB49" s="1"/>
      <c r="AE49" t="s">
        <v>5899</v>
      </c>
      <c r="AF49" t="s">
        <v>5981</v>
      </c>
      <c r="AG49" t="s">
        <v>5988</v>
      </c>
      <c r="AH49" s="20" t="s">
        <v>7687</v>
      </c>
      <c r="AI49" s="20" t="s">
        <v>7687</v>
      </c>
      <c r="AK49" t="s">
        <v>7685</v>
      </c>
      <c r="AM49" t="s">
        <v>7688</v>
      </c>
      <c r="AN49">
        <f>IEEE4563789101213[[#This Row],[End Page]]-IEEE4563789101213[[#This Row],[Start Page]]</f>
        <v>0</v>
      </c>
      <c r="AS49" s="20"/>
      <c r="AU49" s="22" t="s">
        <v>3494</v>
      </c>
      <c r="AV49" s="22" t="s">
        <v>3163</v>
      </c>
      <c r="AW49" s="22" t="s">
        <v>3845</v>
      </c>
      <c r="AX49" s="22" t="s">
        <v>5981</v>
      </c>
      <c r="AY49" s="22">
        <v>2022</v>
      </c>
      <c r="AZ49" t="s">
        <v>7724</v>
      </c>
      <c r="BA49" s="31" t="s">
        <v>7780</v>
      </c>
      <c r="BB49" t="s">
        <v>7925</v>
      </c>
      <c r="BC49" t="s">
        <v>8045</v>
      </c>
      <c r="BD49" t="s">
        <v>7926</v>
      </c>
      <c r="BE49" t="s">
        <v>8068</v>
      </c>
      <c r="BH49" t="s">
        <v>7927</v>
      </c>
      <c r="BI49" t="s">
        <v>8090</v>
      </c>
    </row>
    <row r="50" spans="1:63" x14ac:dyDescent="0.3">
      <c r="A50" s="50">
        <v>266</v>
      </c>
      <c r="B50" s="6" t="s">
        <v>3157</v>
      </c>
      <c r="C50" t="s">
        <v>3168</v>
      </c>
      <c r="D50" t="s">
        <v>3499</v>
      </c>
      <c r="F50" t="s">
        <v>3849</v>
      </c>
      <c r="G50" s="1"/>
      <c r="H50">
        <v>2022</v>
      </c>
      <c r="I50" t="s">
        <v>4113</v>
      </c>
      <c r="J50" t="s">
        <v>2883</v>
      </c>
      <c r="M50" t="s">
        <v>4264</v>
      </c>
      <c r="N50" t="s">
        <v>4662</v>
      </c>
      <c r="O50" t="s">
        <v>2830</v>
      </c>
      <c r="P50" t="s">
        <v>5057</v>
      </c>
      <c r="R50" t="s">
        <v>5255</v>
      </c>
      <c r="S50" t="s">
        <v>5664</v>
      </c>
      <c r="AB50" s="1"/>
      <c r="AE50" t="s">
        <v>5895</v>
      </c>
      <c r="AF50" t="s">
        <v>5981</v>
      </c>
      <c r="AG50" t="s">
        <v>5988</v>
      </c>
      <c r="AH50" s="20" t="s">
        <v>7687</v>
      </c>
      <c r="AI50" s="20" t="s">
        <v>7687</v>
      </c>
      <c r="AK50" t="s">
        <v>7685</v>
      </c>
      <c r="AM50" t="s">
        <v>7688</v>
      </c>
      <c r="AN50">
        <f>IEEE4563789101213[[#This Row],[End Page]]-IEEE4563789101213[[#This Row],[Start Page]]</f>
        <v>0</v>
      </c>
      <c r="AS50" s="20"/>
      <c r="AU50" s="22" t="s">
        <v>3499</v>
      </c>
      <c r="AV50" s="22" t="s">
        <v>3168</v>
      </c>
      <c r="AW50" s="22" t="s">
        <v>3849</v>
      </c>
      <c r="AX50" s="22" t="s">
        <v>5981</v>
      </c>
      <c r="AY50" s="22">
        <v>2022</v>
      </c>
      <c r="AZ50" t="s">
        <v>7724</v>
      </c>
      <c r="BA50" s="31" t="s">
        <v>7780</v>
      </c>
      <c r="BB50" t="s">
        <v>7928</v>
      </c>
      <c r="BC50" t="s">
        <v>8048</v>
      </c>
      <c r="BD50" t="s">
        <v>7929</v>
      </c>
      <c r="BE50" t="s">
        <v>8072</v>
      </c>
      <c r="BF50" t="s">
        <v>8067</v>
      </c>
      <c r="BH50" t="s">
        <v>7930</v>
      </c>
      <c r="BI50" t="s">
        <v>8085</v>
      </c>
    </row>
    <row r="51" spans="1:63" s="40" customFormat="1" x14ac:dyDescent="0.3">
      <c r="A51" s="50">
        <v>274</v>
      </c>
      <c r="B51" s="39" t="s">
        <v>3157</v>
      </c>
      <c r="C51" s="40" t="s">
        <v>3175</v>
      </c>
      <c r="D51" s="40" t="s">
        <v>3507</v>
      </c>
      <c r="F51" s="40" t="s">
        <v>3855</v>
      </c>
      <c r="G51" s="41"/>
      <c r="H51" s="40">
        <v>2022</v>
      </c>
      <c r="I51" s="40" t="s">
        <v>4117</v>
      </c>
      <c r="J51" s="40" t="s">
        <v>2869</v>
      </c>
      <c r="K51" s="40">
        <v>234</v>
      </c>
      <c r="L51" s="40">
        <v>250</v>
      </c>
      <c r="M51" s="40" t="s">
        <v>4272</v>
      </c>
      <c r="N51" s="40" t="s">
        <v>4668</v>
      </c>
      <c r="O51" s="40" t="s">
        <v>2830</v>
      </c>
      <c r="P51" s="40" t="s">
        <v>5064</v>
      </c>
      <c r="R51" s="40" t="s">
        <v>5263</v>
      </c>
      <c r="S51" s="40" t="s">
        <v>5672</v>
      </c>
      <c r="AB51" s="41"/>
      <c r="AE51" s="40" t="s">
        <v>5894</v>
      </c>
      <c r="AF51" s="40" t="s">
        <v>5981</v>
      </c>
      <c r="AG51" s="40" t="s">
        <v>5988</v>
      </c>
      <c r="AH51" s="40" t="s">
        <v>7687</v>
      </c>
      <c r="AI51" s="40" t="s">
        <v>7687</v>
      </c>
      <c r="AK51" s="40" t="s">
        <v>7685</v>
      </c>
      <c r="AM51" s="40" t="s">
        <v>7688</v>
      </c>
      <c r="AN51" s="40">
        <f>IEEE4563789101213[[#This Row],[End Page]]-IEEE4563789101213[[#This Row],[Start Page]]</f>
        <v>16</v>
      </c>
      <c r="AT51" s="40" t="s">
        <v>7694</v>
      </c>
      <c r="AU51" s="42" t="s">
        <v>3507</v>
      </c>
      <c r="AV51" s="42" t="s">
        <v>3175</v>
      </c>
      <c r="AW51" s="42" t="s">
        <v>3855</v>
      </c>
      <c r="AX51" s="42" t="s">
        <v>5981</v>
      </c>
      <c r="AY51" s="42">
        <v>2022</v>
      </c>
      <c r="AZ51" t="s">
        <v>7724</v>
      </c>
      <c r="BA51" t="s">
        <v>7725</v>
      </c>
      <c r="BC51" s="40" t="s">
        <v>8049</v>
      </c>
      <c r="BD51" s="40" t="s">
        <v>7931</v>
      </c>
      <c r="BE51" s="40" t="s">
        <v>8074</v>
      </c>
      <c r="BF51" s="40" t="s">
        <v>8076</v>
      </c>
      <c r="BH51" s="40" t="s">
        <v>7932</v>
      </c>
      <c r="BI51" t="s">
        <v>8083</v>
      </c>
    </row>
    <row r="52" spans="1:63" s="40" customFormat="1" x14ac:dyDescent="0.3">
      <c r="A52" s="51">
        <v>279</v>
      </c>
      <c r="B52" s="45" t="s">
        <v>3157</v>
      </c>
      <c r="C52" s="40" t="s">
        <v>3180</v>
      </c>
      <c r="D52" s="40" t="s">
        <v>3512</v>
      </c>
      <c r="F52" s="40" t="s">
        <v>3859</v>
      </c>
      <c r="G52" s="41"/>
      <c r="H52" s="40">
        <v>2022</v>
      </c>
      <c r="I52" s="40" t="s">
        <v>4119</v>
      </c>
      <c r="J52" s="40" t="s">
        <v>2830</v>
      </c>
      <c r="M52" s="40" t="s">
        <v>4277</v>
      </c>
      <c r="N52" s="40" t="s">
        <v>4672</v>
      </c>
      <c r="O52" s="40" t="s">
        <v>2830</v>
      </c>
      <c r="P52" s="40" t="s">
        <v>5069</v>
      </c>
      <c r="R52" s="40" t="s">
        <v>5268</v>
      </c>
      <c r="S52" s="40" t="s">
        <v>5677</v>
      </c>
      <c r="AB52" s="41"/>
      <c r="AE52" s="40" t="s">
        <v>5900</v>
      </c>
      <c r="AF52" s="40" t="s">
        <v>5981</v>
      </c>
      <c r="AG52" s="40" t="s">
        <v>5988</v>
      </c>
      <c r="AH52" s="40" t="s">
        <v>7687</v>
      </c>
      <c r="AI52" s="40" t="s">
        <v>7687</v>
      </c>
      <c r="AK52" s="40" t="s">
        <v>7685</v>
      </c>
      <c r="AM52" s="40" t="s">
        <v>7688</v>
      </c>
      <c r="AN52" s="40">
        <f>IEEE4563789101213[[#This Row],[End Page]]-IEEE4563789101213[[#This Row],[Start Page]]</f>
        <v>0</v>
      </c>
      <c r="AU52" s="46" t="s">
        <v>3512</v>
      </c>
      <c r="AV52" s="46" t="s">
        <v>3180</v>
      </c>
      <c r="AW52" s="46" t="s">
        <v>3859</v>
      </c>
      <c r="AX52" s="46" t="s">
        <v>5981</v>
      </c>
      <c r="AY52" s="46">
        <v>2022</v>
      </c>
      <c r="AZ52" t="s">
        <v>7724</v>
      </c>
      <c r="BA52" t="s">
        <v>7725</v>
      </c>
      <c r="BB52" s="40" t="s">
        <v>7934</v>
      </c>
      <c r="BC52" t="s">
        <v>8050</v>
      </c>
      <c r="BD52" s="40" t="s">
        <v>7935</v>
      </c>
      <c r="BE52" s="40" t="s">
        <v>8076</v>
      </c>
      <c r="BH52" s="40" t="s">
        <v>7936</v>
      </c>
      <c r="BI52" t="s">
        <v>8085</v>
      </c>
      <c r="BK52" s="40" t="s">
        <v>7933</v>
      </c>
    </row>
    <row r="53" spans="1:63" x14ac:dyDescent="0.3">
      <c r="A53" s="51">
        <v>283</v>
      </c>
      <c r="B53" s="3" t="s">
        <v>3157</v>
      </c>
      <c r="C53" t="s">
        <v>3184</v>
      </c>
      <c r="D53" t="s">
        <v>3516</v>
      </c>
      <c r="F53" t="s">
        <v>3862</v>
      </c>
      <c r="G53" s="1"/>
      <c r="H53">
        <v>2022</v>
      </c>
      <c r="I53" t="s">
        <v>4121</v>
      </c>
      <c r="J53" t="s">
        <v>4243</v>
      </c>
      <c r="K53">
        <v>2467</v>
      </c>
      <c r="L53">
        <v>2479</v>
      </c>
      <c r="M53" t="s">
        <v>4281</v>
      </c>
      <c r="N53" t="s">
        <v>4675</v>
      </c>
      <c r="O53" t="s">
        <v>2830</v>
      </c>
      <c r="P53" t="s">
        <v>5073</v>
      </c>
      <c r="R53" t="s">
        <v>5272</v>
      </c>
      <c r="S53" t="s">
        <v>5680</v>
      </c>
      <c r="AB53" s="1"/>
      <c r="AE53" t="s">
        <v>5904</v>
      </c>
      <c r="AF53" t="s">
        <v>5981</v>
      </c>
      <c r="AG53" t="s">
        <v>5988</v>
      </c>
      <c r="AH53" s="20" t="s">
        <v>7687</v>
      </c>
      <c r="AI53" s="20" t="s">
        <v>7687</v>
      </c>
      <c r="AK53" t="s">
        <v>7685</v>
      </c>
      <c r="AM53" t="s">
        <v>7688</v>
      </c>
      <c r="AN53">
        <f>IEEE4563789101213[[#This Row],[End Page]]-IEEE4563789101213[[#This Row],[Start Page]]</f>
        <v>12</v>
      </c>
      <c r="AS53" s="20"/>
      <c r="AU53" s="21" t="s">
        <v>3516</v>
      </c>
      <c r="AV53" s="21" t="s">
        <v>3184</v>
      </c>
      <c r="AW53" s="21" t="s">
        <v>3862</v>
      </c>
      <c r="AX53" s="21" t="s">
        <v>5981</v>
      </c>
      <c r="AY53" s="21">
        <v>2022</v>
      </c>
      <c r="AZ53" t="s">
        <v>7724</v>
      </c>
      <c r="BA53" t="s">
        <v>7725</v>
      </c>
      <c r="BC53" t="s">
        <v>8051</v>
      </c>
      <c r="BD53" t="s">
        <v>7938</v>
      </c>
      <c r="BE53" t="s">
        <v>8075</v>
      </c>
      <c r="BF53" t="s">
        <v>8067</v>
      </c>
      <c r="BK53" t="s">
        <v>7937</v>
      </c>
    </row>
    <row r="54" spans="1:63" x14ac:dyDescent="0.3">
      <c r="A54" s="50">
        <v>286</v>
      </c>
      <c r="B54" s="6" t="s">
        <v>3157</v>
      </c>
      <c r="C54" t="s">
        <v>3186</v>
      </c>
      <c r="D54" t="s">
        <v>3519</v>
      </c>
      <c r="F54" t="s">
        <v>3864</v>
      </c>
      <c r="G54" s="1"/>
      <c r="H54">
        <v>2022</v>
      </c>
      <c r="I54" t="s">
        <v>4123</v>
      </c>
      <c r="J54" t="s">
        <v>2830</v>
      </c>
      <c r="K54">
        <v>333</v>
      </c>
      <c r="L54">
        <v>339</v>
      </c>
      <c r="M54" t="s">
        <v>4284</v>
      </c>
      <c r="N54" t="s">
        <v>4677</v>
      </c>
      <c r="O54" t="s">
        <v>4814</v>
      </c>
      <c r="P54" t="s">
        <v>5074</v>
      </c>
      <c r="R54" t="s">
        <v>5275</v>
      </c>
      <c r="S54" t="s">
        <v>5682</v>
      </c>
      <c r="AB54" s="1"/>
      <c r="AE54" t="s">
        <v>5904</v>
      </c>
      <c r="AF54" t="s">
        <v>5982</v>
      </c>
      <c r="AG54" t="s">
        <v>5988</v>
      </c>
      <c r="AH54" s="20" t="s">
        <v>7687</v>
      </c>
      <c r="AI54" s="20" t="s">
        <v>7687</v>
      </c>
      <c r="AK54" t="s">
        <v>7685</v>
      </c>
      <c r="AM54" t="s">
        <v>7688</v>
      </c>
      <c r="AN54">
        <f>IEEE4563789101213[[#This Row],[End Page]]-IEEE4563789101213[[#This Row],[Start Page]]</f>
        <v>6</v>
      </c>
      <c r="AS54" s="20"/>
      <c r="AU54" s="22" t="s">
        <v>3519</v>
      </c>
      <c r="AV54" s="22" t="s">
        <v>3186</v>
      </c>
      <c r="AW54" s="22" t="s">
        <v>3864</v>
      </c>
      <c r="AX54" s="22" t="s">
        <v>5982</v>
      </c>
      <c r="AY54" s="22">
        <v>2022</v>
      </c>
      <c r="AZ54" t="s">
        <v>7724</v>
      </c>
      <c r="BA54" s="31" t="s">
        <v>7780</v>
      </c>
      <c r="BB54" t="s">
        <v>7940</v>
      </c>
      <c r="BC54" t="s">
        <v>8054</v>
      </c>
      <c r="BD54" t="s">
        <v>7941</v>
      </c>
      <c r="BE54" t="s">
        <v>8075</v>
      </c>
      <c r="BF54" t="s">
        <v>8071</v>
      </c>
      <c r="BH54" t="s">
        <v>7942</v>
      </c>
      <c r="BI54" t="s">
        <v>8098</v>
      </c>
      <c r="BK54" t="s">
        <v>7939</v>
      </c>
    </row>
    <row r="55" spans="1:63" x14ac:dyDescent="0.3">
      <c r="A55" s="50">
        <v>304</v>
      </c>
      <c r="B55" s="6" t="s">
        <v>3157</v>
      </c>
      <c r="C55" t="s">
        <v>3194</v>
      </c>
      <c r="D55" t="s">
        <v>3531</v>
      </c>
      <c r="F55" t="s">
        <v>3864</v>
      </c>
      <c r="G55" s="1"/>
      <c r="H55">
        <v>2022</v>
      </c>
      <c r="I55" t="s">
        <v>4131</v>
      </c>
      <c r="J55" t="s">
        <v>2830</v>
      </c>
      <c r="K55">
        <v>139</v>
      </c>
      <c r="L55">
        <v>150</v>
      </c>
      <c r="M55" t="s">
        <v>4299</v>
      </c>
      <c r="N55" t="s">
        <v>4677</v>
      </c>
      <c r="O55" t="s">
        <v>4828</v>
      </c>
      <c r="P55" t="s">
        <v>5078</v>
      </c>
      <c r="R55" t="s">
        <v>5293</v>
      </c>
      <c r="S55" t="s">
        <v>5693</v>
      </c>
      <c r="AB55" s="1"/>
      <c r="AE55" t="s">
        <v>5904</v>
      </c>
      <c r="AF55" t="s">
        <v>5982</v>
      </c>
      <c r="AG55" t="s">
        <v>5988</v>
      </c>
      <c r="AH55" s="20" t="s">
        <v>7687</v>
      </c>
      <c r="AI55" s="20" t="s">
        <v>7687</v>
      </c>
      <c r="AK55" t="s">
        <v>7685</v>
      </c>
      <c r="AM55" t="s">
        <v>7688</v>
      </c>
      <c r="AN55">
        <f>IEEE4563789101213[[#This Row],[End Page]]-IEEE4563789101213[[#This Row],[Start Page]]</f>
        <v>11</v>
      </c>
      <c r="AS55" s="20"/>
      <c r="AU55" s="22" t="s">
        <v>3531</v>
      </c>
      <c r="AV55" s="22" t="s">
        <v>3194</v>
      </c>
      <c r="AW55" s="22" t="s">
        <v>3864</v>
      </c>
      <c r="AX55" s="22" t="s">
        <v>5982</v>
      </c>
      <c r="AY55" s="22">
        <v>2022</v>
      </c>
      <c r="AZ55" t="s">
        <v>7724</v>
      </c>
      <c r="BA55" s="31" t="s">
        <v>7780</v>
      </c>
      <c r="BB55" t="s">
        <v>7943</v>
      </c>
      <c r="BC55" t="s">
        <v>8035</v>
      </c>
      <c r="BD55" t="s">
        <v>7944</v>
      </c>
      <c r="BE55" t="s">
        <v>8075</v>
      </c>
    </row>
    <row r="56" spans="1:63" x14ac:dyDescent="0.3">
      <c r="A56" s="50">
        <v>306</v>
      </c>
      <c r="B56" s="6" t="s">
        <v>3157</v>
      </c>
      <c r="C56" t="s">
        <v>3196</v>
      </c>
      <c r="D56" t="s">
        <v>3532</v>
      </c>
      <c r="F56" t="s">
        <v>3875</v>
      </c>
      <c r="G56" s="1"/>
      <c r="H56">
        <v>2022</v>
      </c>
      <c r="I56" t="s">
        <v>4132</v>
      </c>
      <c r="J56" t="s">
        <v>2830</v>
      </c>
      <c r="K56">
        <v>383</v>
      </c>
      <c r="L56">
        <v>391</v>
      </c>
      <c r="M56" t="s">
        <v>4301</v>
      </c>
      <c r="N56" t="s">
        <v>4687</v>
      </c>
      <c r="O56" t="s">
        <v>4829</v>
      </c>
      <c r="P56" t="s">
        <v>5080</v>
      </c>
      <c r="R56" t="s">
        <v>5295</v>
      </c>
      <c r="S56" t="s">
        <v>5695</v>
      </c>
      <c r="AB56" s="1"/>
      <c r="AE56" t="s">
        <v>5904</v>
      </c>
      <c r="AF56" t="s">
        <v>8106</v>
      </c>
      <c r="AG56" t="s">
        <v>5988</v>
      </c>
      <c r="AH56" s="20" t="s">
        <v>7687</v>
      </c>
      <c r="AI56" s="20" t="s">
        <v>7687</v>
      </c>
      <c r="AK56" t="s">
        <v>7685</v>
      </c>
      <c r="AM56" t="s">
        <v>7688</v>
      </c>
      <c r="AN56">
        <f>IEEE4563789101213[[#This Row],[End Page]]-IEEE4563789101213[[#This Row],[Start Page]]</f>
        <v>8</v>
      </c>
      <c r="AS56" s="20"/>
      <c r="AU56" s="22" t="s">
        <v>3532</v>
      </c>
      <c r="AV56" s="22" t="s">
        <v>3196</v>
      </c>
      <c r="AW56" s="22" t="s">
        <v>3875</v>
      </c>
      <c r="AX56" s="22" t="s">
        <v>5982</v>
      </c>
      <c r="AY56" s="22">
        <v>2022</v>
      </c>
      <c r="AZ56" t="s">
        <v>7724</v>
      </c>
      <c r="BA56" t="s">
        <v>7725</v>
      </c>
      <c r="BB56" t="s">
        <v>7947</v>
      </c>
      <c r="BC56" t="s">
        <v>8026</v>
      </c>
      <c r="BD56" t="s">
        <v>7945</v>
      </c>
      <c r="BE56" t="s">
        <v>8069</v>
      </c>
      <c r="BF56" t="s">
        <v>8074</v>
      </c>
      <c r="BH56" t="s">
        <v>7946</v>
      </c>
      <c r="BI56" t="s">
        <v>8099</v>
      </c>
    </row>
    <row r="57" spans="1:63" x14ac:dyDescent="0.3">
      <c r="A57" s="51">
        <v>331</v>
      </c>
      <c r="B57" s="14" t="s">
        <v>3157</v>
      </c>
      <c r="C57" t="s">
        <v>3212</v>
      </c>
      <c r="D57" t="s">
        <v>3554</v>
      </c>
      <c r="F57" t="s">
        <v>3894</v>
      </c>
      <c r="G57" s="1"/>
      <c r="H57">
        <v>2021</v>
      </c>
      <c r="I57" t="s">
        <v>2830</v>
      </c>
      <c r="J57" t="s">
        <v>2830</v>
      </c>
      <c r="K57">
        <v>4373</v>
      </c>
      <c r="L57">
        <v>4382</v>
      </c>
      <c r="M57" t="s">
        <v>4326</v>
      </c>
      <c r="N57" t="s">
        <v>2830</v>
      </c>
      <c r="O57" t="s">
        <v>4841</v>
      </c>
      <c r="P57" t="s">
        <v>5093</v>
      </c>
      <c r="R57" t="s">
        <v>5320</v>
      </c>
      <c r="S57" t="s">
        <v>5714</v>
      </c>
      <c r="AB57" s="1"/>
      <c r="AE57" t="s">
        <v>3155</v>
      </c>
      <c r="AF57" t="s">
        <v>5982</v>
      </c>
      <c r="AG57" t="s">
        <v>5988</v>
      </c>
      <c r="AH57" s="20" t="s">
        <v>7687</v>
      </c>
      <c r="AI57" s="20" t="s">
        <v>7687</v>
      </c>
      <c r="AK57" t="s">
        <v>7685</v>
      </c>
      <c r="AM57" t="s">
        <v>7688</v>
      </c>
      <c r="AN57">
        <f>IEEE4563789101213[[#This Row],[End Page]]-IEEE4563789101213[[#This Row],[Start Page]]</f>
        <v>9</v>
      </c>
      <c r="AS57" s="20"/>
      <c r="AU57" s="22" t="s">
        <v>3554</v>
      </c>
      <c r="AV57" s="22" t="s">
        <v>3212</v>
      </c>
      <c r="AW57" s="22" t="s">
        <v>3894</v>
      </c>
      <c r="AX57" s="22" t="s">
        <v>5982</v>
      </c>
      <c r="AY57" s="22">
        <v>2021</v>
      </c>
      <c r="AZ57" t="s">
        <v>7724</v>
      </c>
      <c r="BA57" s="31" t="s">
        <v>7780</v>
      </c>
      <c r="BB57" t="s">
        <v>7949</v>
      </c>
      <c r="BC57" t="s">
        <v>8052</v>
      </c>
      <c r="BD57" t="s">
        <v>7948</v>
      </c>
      <c r="BE57" t="s">
        <v>8067</v>
      </c>
      <c r="BH57" t="s">
        <v>7950</v>
      </c>
      <c r="BI57" t="s">
        <v>8095</v>
      </c>
      <c r="BK57" t="s">
        <v>7908</v>
      </c>
    </row>
    <row r="58" spans="1:63" x14ac:dyDescent="0.3">
      <c r="A58" s="50">
        <v>368</v>
      </c>
      <c r="B58" s="5" t="s">
        <v>3157</v>
      </c>
      <c r="C58" t="s">
        <v>3239</v>
      </c>
      <c r="D58" t="s">
        <v>3585</v>
      </c>
      <c r="F58" t="s">
        <v>3864</v>
      </c>
      <c r="G58" s="1"/>
      <c r="H58">
        <v>2021</v>
      </c>
      <c r="I58" t="s">
        <v>4155</v>
      </c>
      <c r="J58" t="s">
        <v>2830</v>
      </c>
      <c r="K58">
        <v>335</v>
      </c>
      <c r="L58">
        <v>347</v>
      </c>
      <c r="M58" t="s">
        <v>4362</v>
      </c>
      <c r="N58" t="s">
        <v>4677</v>
      </c>
      <c r="O58" t="s">
        <v>4865</v>
      </c>
      <c r="P58" t="s">
        <v>5110</v>
      </c>
      <c r="R58" t="s">
        <v>5357</v>
      </c>
      <c r="S58" t="s">
        <v>5741</v>
      </c>
      <c r="AB58" s="1"/>
      <c r="AE58" t="s">
        <v>5904</v>
      </c>
      <c r="AF58" t="s">
        <v>5982</v>
      </c>
      <c r="AG58" t="s">
        <v>5988</v>
      </c>
      <c r="AH58" s="20" t="s">
        <v>7687</v>
      </c>
      <c r="AI58" s="20" t="s">
        <v>7687</v>
      </c>
      <c r="AK58" t="s">
        <v>7685</v>
      </c>
      <c r="AM58" t="s">
        <v>7688</v>
      </c>
      <c r="AN58">
        <f>IEEE4563789101213[[#This Row],[End Page]]-IEEE4563789101213[[#This Row],[Start Page]]</f>
        <v>12</v>
      </c>
      <c r="AS58" s="20"/>
      <c r="AU58" s="21" t="s">
        <v>3585</v>
      </c>
      <c r="AV58" s="21" t="s">
        <v>3239</v>
      </c>
      <c r="AW58" s="21" t="s">
        <v>3864</v>
      </c>
      <c r="AX58" s="21" t="s">
        <v>5982</v>
      </c>
      <c r="AY58" s="21">
        <v>2021</v>
      </c>
      <c r="AZ58" t="s">
        <v>7724</v>
      </c>
      <c r="BA58" s="31" t="s">
        <v>7780</v>
      </c>
      <c r="BB58" s="31" t="s">
        <v>7951</v>
      </c>
      <c r="BC58" t="s">
        <v>8032</v>
      </c>
      <c r="BD58" t="s">
        <v>7952</v>
      </c>
      <c r="BE58" t="s">
        <v>8075</v>
      </c>
      <c r="BK58" t="s">
        <v>7953</v>
      </c>
    </row>
    <row r="59" spans="1:63" x14ac:dyDescent="0.3">
      <c r="A59" s="50">
        <v>370</v>
      </c>
      <c r="B59" s="6" t="s">
        <v>3157</v>
      </c>
      <c r="C59" t="s">
        <v>3240</v>
      </c>
      <c r="D59" t="s">
        <v>3587</v>
      </c>
      <c r="F59" t="s">
        <v>3864</v>
      </c>
      <c r="G59" s="1"/>
      <c r="H59">
        <v>2021</v>
      </c>
      <c r="I59" t="s">
        <v>4156</v>
      </c>
      <c r="J59" t="s">
        <v>2830</v>
      </c>
      <c r="K59">
        <v>150</v>
      </c>
      <c r="L59">
        <v>161</v>
      </c>
      <c r="M59" t="s">
        <v>4364</v>
      </c>
      <c r="N59" t="s">
        <v>4677</v>
      </c>
      <c r="O59" t="s">
        <v>4866</v>
      </c>
      <c r="P59" t="s">
        <v>5111</v>
      </c>
      <c r="R59" t="s">
        <v>5359</v>
      </c>
      <c r="S59" t="s">
        <v>5743</v>
      </c>
      <c r="AB59" s="1"/>
      <c r="AE59" t="s">
        <v>5904</v>
      </c>
      <c r="AF59" t="s">
        <v>5982</v>
      </c>
      <c r="AG59" t="s">
        <v>5988</v>
      </c>
      <c r="AH59" s="20" t="s">
        <v>7687</v>
      </c>
      <c r="AI59" s="20" t="s">
        <v>7687</v>
      </c>
      <c r="AK59" t="s">
        <v>7685</v>
      </c>
      <c r="AM59" t="s">
        <v>7688</v>
      </c>
      <c r="AN59">
        <f>IEEE4563789101213[[#This Row],[End Page]]-IEEE4563789101213[[#This Row],[Start Page]]</f>
        <v>11</v>
      </c>
      <c r="AS59" s="20"/>
      <c r="AU59" s="22" t="s">
        <v>3587</v>
      </c>
      <c r="AV59" s="22" t="s">
        <v>3240</v>
      </c>
      <c r="AW59" s="22" t="s">
        <v>3864</v>
      </c>
      <c r="AX59" s="22" t="s">
        <v>5982</v>
      </c>
      <c r="AY59" s="22">
        <v>2021</v>
      </c>
      <c r="AZ59" s="31" t="s">
        <v>7779</v>
      </c>
      <c r="BA59" s="31" t="s">
        <v>7780</v>
      </c>
      <c r="BB59" t="s">
        <v>7956</v>
      </c>
      <c r="BC59" t="s">
        <v>8053</v>
      </c>
      <c r="BD59" t="s">
        <v>7955</v>
      </c>
      <c r="BE59" t="s">
        <v>8076</v>
      </c>
      <c r="BH59" t="s">
        <v>7954</v>
      </c>
      <c r="BI59" t="s">
        <v>8083</v>
      </c>
    </row>
    <row r="60" spans="1:63" x14ac:dyDescent="0.3">
      <c r="A60" s="51">
        <v>409</v>
      </c>
      <c r="B60" s="3" t="s">
        <v>3157</v>
      </c>
      <c r="C60" t="s">
        <v>3270</v>
      </c>
      <c r="D60" t="s">
        <v>3621</v>
      </c>
      <c r="F60" t="s">
        <v>3864</v>
      </c>
      <c r="G60" s="1"/>
      <c r="H60">
        <v>2020</v>
      </c>
      <c r="I60" t="s">
        <v>4171</v>
      </c>
      <c r="J60" t="s">
        <v>2830</v>
      </c>
      <c r="K60">
        <v>380</v>
      </c>
      <c r="L60">
        <v>385</v>
      </c>
      <c r="M60" t="s">
        <v>4403</v>
      </c>
      <c r="N60" t="s">
        <v>4677</v>
      </c>
      <c r="O60" t="s">
        <v>4890</v>
      </c>
      <c r="P60" t="s">
        <v>5129</v>
      </c>
      <c r="R60" t="s">
        <v>5398</v>
      </c>
      <c r="S60" t="s">
        <v>5773</v>
      </c>
      <c r="AB60" s="1"/>
      <c r="AE60" t="s">
        <v>5904</v>
      </c>
      <c r="AF60" t="s">
        <v>5982</v>
      </c>
      <c r="AG60" t="s">
        <v>5988</v>
      </c>
      <c r="AH60" s="20" t="s">
        <v>7687</v>
      </c>
      <c r="AI60" s="20" t="s">
        <v>7687</v>
      </c>
      <c r="AK60" t="s">
        <v>7685</v>
      </c>
      <c r="AM60" t="s">
        <v>7688</v>
      </c>
      <c r="AN60">
        <f>IEEE4563789101213[[#This Row],[End Page]]-IEEE4563789101213[[#This Row],[Start Page]]</f>
        <v>5</v>
      </c>
      <c r="AS60" s="20"/>
      <c r="AU60" s="21" t="s">
        <v>3621</v>
      </c>
      <c r="AV60" s="21" t="s">
        <v>3270</v>
      </c>
      <c r="AW60" s="21" t="s">
        <v>3864</v>
      </c>
      <c r="AX60" s="21" t="s">
        <v>5982</v>
      </c>
      <c r="AY60" s="21">
        <v>2020</v>
      </c>
      <c r="AZ60" t="s">
        <v>7724</v>
      </c>
      <c r="BA60" t="s">
        <v>7725</v>
      </c>
      <c r="BB60" t="s">
        <v>7958</v>
      </c>
      <c r="BC60" s="31" t="s">
        <v>8055</v>
      </c>
      <c r="BD60" t="s">
        <v>7957</v>
      </c>
      <c r="BE60" t="s">
        <v>8076</v>
      </c>
      <c r="BH60" t="s">
        <v>7959</v>
      </c>
      <c r="BI60" t="s">
        <v>8097</v>
      </c>
    </row>
    <row r="61" spans="1:63" x14ac:dyDescent="0.3">
      <c r="A61" s="51">
        <v>429</v>
      </c>
      <c r="B61" s="3" t="s">
        <v>3157</v>
      </c>
      <c r="C61" t="s">
        <v>3289</v>
      </c>
      <c r="D61" t="s">
        <v>3634</v>
      </c>
      <c r="F61" t="s">
        <v>3927</v>
      </c>
      <c r="G61" s="1"/>
      <c r="H61">
        <v>2019</v>
      </c>
      <c r="I61" t="s">
        <v>2839</v>
      </c>
      <c r="J61" t="s">
        <v>4149</v>
      </c>
      <c r="M61" t="s">
        <v>4423</v>
      </c>
      <c r="N61" t="s">
        <v>4717</v>
      </c>
      <c r="O61" t="s">
        <v>2830</v>
      </c>
      <c r="P61" t="s">
        <v>5138</v>
      </c>
      <c r="R61" t="s">
        <v>5418</v>
      </c>
      <c r="S61" t="s">
        <v>5783</v>
      </c>
      <c r="AB61" s="1"/>
      <c r="AE61" t="s">
        <v>5918</v>
      </c>
      <c r="AF61" t="s">
        <v>5981</v>
      </c>
      <c r="AG61" t="s">
        <v>5988</v>
      </c>
      <c r="AH61" s="20" t="s">
        <v>7687</v>
      </c>
      <c r="AI61" s="20" t="s">
        <v>7687</v>
      </c>
      <c r="AK61" t="s">
        <v>7685</v>
      </c>
      <c r="AM61" t="s">
        <v>7688</v>
      </c>
      <c r="AN61">
        <f>IEEE4563789101213[[#This Row],[End Page]]-IEEE4563789101213[[#This Row],[Start Page]]</f>
        <v>0</v>
      </c>
      <c r="AS61" s="20"/>
      <c r="AU61" s="21" t="s">
        <v>3634</v>
      </c>
      <c r="AV61" s="21" t="s">
        <v>3289</v>
      </c>
      <c r="AW61" s="21" t="s">
        <v>3927</v>
      </c>
      <c r="AX61" s="21" t="s">
        <v>5981</v>
      </c>
      <c r="AY61" s="21">
        <v>2019</v>
      </c>
      <c r="AZ61" t="s">
        <v>7724</v>
      </c>
      <c r="BA61" s="31" t="s">
        <v>7780</v>
      </c>
      <c r="BB61" t="s">
        <v>7960</v>
      </c>
      <c r="BC61" s="31" t="s">
        <v>8056</v>
      </c>
      <c r="BD61" t="s">
        <v>7961</v>
      </c>
      <c r="BE61" t="s">
        <v>8071</v>
      </c>
      <c r="BF61" t="s">
        <v>8075</v>
      </c>
      <c r="BH61" t="s">
        <v>7962</v>
      </c>
      <c r="BI61" t="s">
        <v>8095</v>
      </c>
    </row>
    <row r="62" spans="1:63" x14ac:dyDescent="0.3">
      <c r="A62" s="51">
        <v>449</v>
      </c>
      <c r="B62" s="3" t="s">
        <v>3157</v>
      </c>
      <c r="C62" t="s">
        <v>3303</v>
      </c>
      <c r="D62" t="s">
        <v>3654</v>
      </c>
      <c r="F62" t="s">
        <v>3864</v>
      </c>
      <c r="G62" s="1"/>
      <c r="H62">
        <v>2019</v>
      </c>
      <c r="I62" t="s">
        <v>4185</v>
      </c>
      <c r="J62" t="s">
        <v>2830</v>
      </c>
      <c r="K62">
        <v>63</v>
      </c>
      <c r="L62">
        <v>78</v>
      </c>
      <c r="M62" t="s">
        <v>4443</v>
      </c>
      <c r="N62" t="s">
        <v>4677</v>
      </c>
      <c r="O62" t="s">
        <v>4916</v>
      </c>
      <c r="P62" t="s">
        <v>5149</v>
      </c>
      <c r="R62" t="s">
        <v>5438</v>
      </c>
      <c r="S62" t="s">
        <v>5798</v>
      </c>
      <c r="AB62" s="1"/>
      <c r="AE62" t="s">
        <v>5894</v>
      </c>
      <c r="AF62" t="s">
        <v>5982</v>
      </c>
      <c r="AG62" t="s">
        <v>5988</v>
      </c>
      <c r="AH62" s="20" t="s">
        <v>7687</v>
      </c>
      <c r="AI62" s="20" t="s">
        <v>7687</v>
      </c>
      <c r="AK62" t="s">
        <v>7685</v>
      </c>
      <c r="AM62" t="s">
        <v>7688</v>
      </c>
      <c r="AN62">
        <f>IEEE4563789101213[[#This Row],[End Page]]-IEEE4563789101213[[#This Row],[Start Page]]</f>
        <v>15</v>
      </c>
      <c r="AS62" s="20"/>
      <c r="AU62" s="21" t="s">
        <v>3654</v>
      </c>
      <c r="AV62" s="21" t="s">
        <v>3303</v>
      </c>
      <c r="AW62" s="21" t="s">
        <v>3864</v>
      </c>
      <c r="AX62" s="21" t="s">
        <v>5982</v>
      </c>
      <c r="AY62" s="21">
        <v>2019</v>
      </c>
      <c r="AZ62" t="s">
        <v>7724</v>
      </c>
      <c r="BA62" t="s">
        <v>7725</v>
      </c>
      <c r="BB62" t="s">
        <v>7963</v>
      </c>
      <c r="BC62" t="s">
        <v>8031</v>
      </c>
      <c r="BD62" t="s">
        <v>7964</v>
      </c>
      <c r="BE62" t="s">
        <v>8067</v>
      </c>
      <c r="BF62" t="s">
        <v>8075</v>
      </c>
    </row>
    <row r="63" spans="1:63" x14ac:dyDescent="0.3">
      <c r="A63" s="50">
        <v>468</v>
      </c>
      <c r="B63" s="6" t="s">
        <v>3157</v>
      </c>
      <c r="C63" t="s">
        <v>3318</v>
      </c>
      <c r="D63" t="s">
        <v>3668</v>
      </c>
      <c r="F63" t="s">
        <v>3982</v>
      </c>
      <c r="G63" s="1"/>
      <c r="H63">
        <v>2018</v>
      </c>
      <c r="I63" t="s">
        <v>2830</v>
      </c>
      <c r="J63" t="s">
        <v>2830</v>
      </c>
      <c r="K63">
        <v>60</v>
      </c>
      <c r="L63">
        <v>70</v>
      </c>
      <c r="M63" t="s">
        <v>4461</v>
      </c>
      <c r="N63" t="s">
        <v>2830</v>
      </c>
      <c r="O63" t="s">
        <v>4931</v>
      </c>
      <c r="P63" t="s">
        <v>5155</v>
      </c>
      <c r="R63" t="s">
        <v>5457</v>
      </c>
      <c r="S63" t="s">
        <v>5811</v>
      </c>
      <c r="AB63" s="1"/>
      <c r="AE63" t="s">
        <v>5898</v>
      </c>
      <c r="AF63" t="s">
        <v>8107</v>
      </c>
      <c r="AG63" t="s">
        <v>5988</v>
      </c>
      <c r="AH63" s="20" t="s">
        <v>7687</v>
      </c>
      <c r="AI63" s="20" t="s">
        <v>7687</v>
      </c>
      <c r="AK63" t="s">
        <v>7685</v>
      </c>
      <c r="AM63" t="s">
        <v>7688</v>
      </c>
      <c r="AN63">
        <f>IEEE4563789101213[[#This Row],[End Page]]-IEEE4563789101213[[#This Row],[Start Page]]</f>
        <v>10</v>
      </c>
      <c r="AS63" s="20"/>
      <c r="AU63" s="22" t="s">
        <v>3668</v>
      </c>
      <c r="AV63" s="22" t="s">
        <v>3318</v>
      </c>
      <c r="AW63" s="22" t="s">
        <v>3982</v>
      </c>
      <c r="AX63" s="22" t="s">
        <v>5982</v>
      </c>
      <c r="AY63" s="22">
        <v>2018</v>
      </c>
      <c r="AZ63" t="s">
        <v>7724</v>
      </c>
      <c r="BA63" t="s">
        <v>7725</v>
      </c>
      <c r="BB63" t="s">
        <v>7965</v>
      </c>
      <c r="BC63" t="s">
        <v>8031</v>
      </c>
      <c r="BD63" t="s">
        <v>7967</v>
      </c>
      <c r="BE63" t="s">
        <v>8067</v>
      </c>
      <c r="BF63" t="s">
        <v>8075</v>
      </c>
      <c r="BH63" t="s">
        <v>7968</v>
      </c>
      <c r="BI63" t="s">
        <v>8077</v>
      </c>
      <c r="BK63" t="s">
        <v>7966</v>
      </c>
    </row>
    <row r="64" spans="1:63" x14ac:dyDescent="0.3">
      <c r="A64" s="50">
        <v>474</v>
      </c>
      <c r="B64" s="5" t="s">
        <v>3157</v>
      </c>
      <c r="C64" t="s">
        <v>3324</v>
      </c>
      <c r="D64" t="s">
        <v>3674</v>
      </c>
      <c r="F64" t="s">
        <v>3935</v>
      </c>
      <c r="G64" s="1"/>
      <c r="H64">
        <v>2018</v>
      </c>
      <c r="I64" t="s">
        <v>2986</v>
      </c>
      <c r="J64" t="s">
        <v>2830</v>
      </c>
      <c r="K64">
        <v>103</v>
      </c>
      <c r="L64">
        <v>125</v>
      </c>
      <c r="M64" t="s">
        <v>4467</v>
      </c>
      <c r="N64" t="s">
        <v>4723</v>
      </c>
      <c r="O64" t="s">
        <v>2830</v>
      </c>
      <c r="P64" t="s">
        <v>5159</v>
      </c>
      <c r="R64" t="s">
        <v>5463</v>
      </c>
      <c r="S64" t="s">
        <v>5816</v>
      </c>
      <c r="AB64" s="1"/>
      <c r="AE64" t="s">
        <v>5900</v>
      </c>
      <c r="AF64" t="s">
        <v>5981</v>
      </c>
      <c r="AG64" t="s">
        <v>5988</v>
      </c>
      <c r="AH64" s="20" t="s">
        <v>7687</v>
      </c>
      <c r="AI64" s="20" t="s">
        <v>7687</v>
      </c>
      <c r="AK64" t="s">
        <v>7685</v>
      </c>
      <c r="AM64" t="s">
        <v>7688</v>
      </c>
      <c r="AN64">
        <f>IEEE4563789101213[[#This Row],[End Page]]-IEEE4563789101213[[#This Row],[Start Page]]</f>
        <v>22</v>
      </c>
      <c r="AS64" s="20"/>
      <c r="AU64" s="21" t="s">
        <v>3674</v>
      </c>
      <c r="AV64" s="21" t="s">
        <v>3324</v>
      </c>
      <c r="AW64" s="21" t="s">
        <v>3935</v>
      </c>
      <c r="AX64" s="21" t="s">
        <v>5981</v>
      </c>
      <c r="AY64" s="21">
        <v>2018</v>
      </c>
      <c r="AZ64" t="s">
        <v>7724</v>
      </c>
      <c r="BA64" s="31" t="s">
        <v>7780</v>
      </c>
      <c r="BB64" s="31" t="s">
        <v>7970</v>
      </c>
      <c r="BC64" t="s">
        <v>8032</v>
      </c>
      <c r="BD64" t="s">
        <v>7969</v>
      </c>
      <c r="BE64" t="s">
        <v>8074</v>
      </c>
      <c r="BF64" t="s">
        <v>8075</v>
      </c>
      <c r="BH64" t="s">
        <v>7971</v>
      </c>
      <c r="BI64" t="s">
        <v>8100</v>
      </c>
    </row>
    <row r="65" spans="1:65" x14ac:dyDescent="0.3">
      <c r="A65" s="51">
        <v>475</v>
      </c>
      <c r="B65" s="14" t="s">
        <v>3157</v>
      </c>
      <c r="C65" t="s">
        <v>3325</v>
      </c>
      <c r="D65" t="s">
        <v>3675</v>
      </c>
      <c r="F65" t="s">
        <v>3987</v>
      </c>
      <c r="G65" s="1"/>
      <c r="H65">
        <v>2018</v>
      </c>
      <c r="I65" t="s">
        <v>2859</v>
      </c>
      <c r="J65" t="s">
        <v>2830</v>
      </c>
      <c r="K65">
        <v>172</v>
      </c>
      <c r="L65">
        <v>186</v>
      </c>
      <c r="M65" t="s">
        <v>4468</v>
      </c>
      <c r="N65" t="s">
        <v>4747</v>
      </c>
      <c r="O65" t="s">
        <v>2830</v>
      </c>
      <c r="P65" t="s">
        <v>5160</v>
      </c>
      <c r="R65" t="s">
        <v>5464</v>
      </c>
      <c r="S65" t="s">
        <v>5817</v>
      </c>
      <c r="AB65" s="1"/>
      <c r="AE65" t="s">
        <v>5928</v>
      </c>
      <c r="AF65" t="s">
        <v>5981</v>
      </c>
      <c r="AG65" t="s">
        <v>5988</v>
      </c>
      <c r="AH65" s="20" t="s">
        <v>7687</v>
      </c>
      <c r="AI65" s="20" t="s">
        <v>7687</v>
      </c>
      <c r="AK65" t="s">
        <v>7685</v>
      </c>
      <c r="AM65" t="s">
        <v>7688</v>
      </c>
      <c r="AN65">
        <f>IEEE4563789101213[[#This Row],[End Page]]-IEEE4563789101213[[#This Row],[Start Page]]</f>
        <v>14</v>
      </c>
      <c r="AS65" s="20"/>
      <c r="AU65" s="22" t="s">
        <v>3675</v>
      </c>
      <c r="AV65" s="22" t="s">
        <v>3325</v>
      </c>
      <c r="AW65" s="22" t="s">
        <v>3987</v>
      </c>
      <c r="AX65" s="22" t="s">
        <v>5981</v>
      </c>
      <c r="AY65" s="22">
        <v>2018</v>
      </c>
      <c r="AZ65" t="s">
        <v>7724</v>
      </c>
      <c r="BA65" s="31" t="s">
        <v>7780</v>
      </c>
      <c r="BB65" t="s">
        <v>7973</v>
      </c>
      <c r="BC65" t="s">
        <v>8057</v>
      </c>
      <c r="BD65" t="s">
        <v>7972</v>
      </c>
      <c r="BE65" t="s">
        <v>8075</v>
      </c>
      <c r="BH65" t="s">
        <v>7974</v>
      </c>
      <c r="BI65" t="s">
        <v>8087</v>
      </c>
    </row>
    <row r="66" spans="1:65" x14ac:dyDescent="0.3">
      <c r="A66" s="50">
        <v>476</v>
      </c>
      <c r="B66" s="5" t="s">
        <v>3157</v>
      </c>
      <c r="C66" t="s">
        <v>3326</v>
      </c>
      <c r="D66" t="s">
        <v>3648</v>
      </c>
      <c r="F66" t="s">
        <v>3846</v>
      </c>
      <c r="G66" s="1"/>
      <c r="H66">
        <v>2018</v>
      </c>
      <c r="I66" t="s">
        <v>2830</v>
      </c>
      <c r="J66" t="s">
        <v>2830</v>
      </c>
      <c r="M66" t="s">
        <v>4469</v>
      </c>
      <c r="N66" t="s">
        <v>2830</v>
      </c>
      <c r="O66" t="s">
        <v>4935</v>
      </c>
      <c r="P66" t="s">
        <v>5161</v>
      </c>
      <c r="R66" t="s">
        <v>5465</v>
      </c>
      <c r="S66" t="s">
        <v>5818</v>
      </c>
      <c r="AB66" s="1"/>
      <c r="AE66" t="s">
        <v>3155</v>
      </c>
      <c r="AF66" t="s">
        <v>5982</v>
      </c>
      <c r="AG66" t="s">
        <v>5988</v>
      </c>
      <c r="AH66" s="20" t="s">
        <v>7687</v>
      </c>
      <c r="AI66" s="20" t="s">
        <v>7687</v>
      </c>
      <c r="AK66" t="s">
        <v>7685</v>
      </c>
      <c r="AM66" t="s">
        <v>7688</v>
      </c>
      <c r="AN66">
        <f>IEEE4563789101213[[#This Row],[End Page]]-IEEE4563789101213[[#This Row],[Start Page]]</f>
        <v>0</v>
      </c>
      <c r="AS66" s="20"/>
      <c r="AT66" t="s">
        <v>7694</v>
      </c>
      <c r="AU66" s="21" t="s">
        <v>3648</v>
      </c>
      <c r="AV66" s="21" t="s">
        <v>3326</v>
      </c>
      <c r="AW66" s="21" t="s">
        <v>3846</v>
      </c>
      <c r="AX66" s="21" t="s">
        <v>5982</v>
      </c>
      <c r="AY66" s="21">
        <v>2018</v>
      </c>
      <c r="AZ66" t="s">
        <v>7724</v>
      </c>
      <c r="BA66" s="31" t="s">
        <v>7780</v>
      </c>
      <c r="BB66" t="s">
        <v>7975</v>
      </c>
      <c r="BC66" t="s">
        <v>8032</v>
      </c>
      <c r="BD66" t="s">
        <v>7976</v>
      </c>
      <c r="BE66" t="s">
        <v>8075</v>
      </c>
      <c r="BH66" t="s">
        <v>7977</v>
      </c>
      <c r="BI66" t="s">
        <v>8095</v>
      </c>
    </row>
    <row r="67" spans="1:65" x14ac:dyDescent="0.3">
      <c r="A67" s="50">
        <v>494</v>
      </c>
      <c r="B67" s="6" t="s">
        <v>3157</v>
      </c>
      <c r="C67" t="s">
        <v>3341</v>
      </c>
      <c r="D67" t="s">
        <v>3691</v>
      </c>
      <c r="F67" t="s">
        <v>3998</v>
      </c>
      <c r="G67" s="1"/>
      <c r="H67">
        <v>2017</v>
      </c>
      <c r="I67" t="s">
        <v>4203</v>
      </c>
      <c r="J67" t="s">
        <v>2830</v>
      </c>
      <c r="K67">
        <v>447</v>
      </c>
      <c r="L67">
        <v>455</v>
      </c>
      <c r="M67" t="s">
        <v>4487</v>
      </c>
      <c r="N67" t="s">
        <v>4753</v>
      </c>
      <c r="O67" t="s">
        <v>4948</v>
      </c>
      <c r="P67" t="s">
        <v>5173</v>
      </c>
      <c r="R67" t="s">
        <v>5483</v>
      </c>
      <c r="S67" t="s">
        <v>5831</v>
      </c>
      <c r="AB67" s="1"/>
      <c r="AE67" t="s">
        <v>5908</v>
      </c>
      <c r="AF67" t="s">
        <v>5982</v>
      </c>
      <c r="AG67" t="s">
        <v>5988</v>
      </c>
      <c r="AH67" s="20" t="s">
        <v>7687</v>
      </c>
      <c r="AI67" s="20" t="s">
        <v>7687</v>
      </c>
      <c r="AK67" t="s">
        <v>7685</v>
      </c>
      <c r="AM67" t="s">
        <v>7688</v>
      </c>
      <c r="AN67">
        <f>IEEE4563789101213[[#This Row],[End Page]]-IEEE4563789101213[[#This Row],[Start Page]]</f>
        <v>8</v>
      </c>
      <c r="AS67" s="20"/>
      <c r="AU67" s="22" t="s">
        <v>3691</v>
      </c>
      <c r="AV67" s="22" t="s">
        <v>3341</v>
      </c>
      <c r="AW67" s="22" t="s">
        <v>3998</v>
      </c>
      <c r="AX67" s="22" t="s">
        <v>5982</v>
      </c>
      <c r="AY67" s="22">
        <v>2017</v>
      </c>
      <c r="AZ67" t="s">
        <v>7724</v>
      </c>
      <c r="BA67" s="31" t="s">
        <v>7780</v>
      </c>
      <c r="BB67" t="s">
        <v>7980</v>
      </c>
      <c r="BC67" t="s">
        <v>8031</v>
      </c>
      <c r="BD67" t="s">
        <v>7979</v>
      </c>
      <c r="BE67" t="s">
        <v>8075</v>
      </c>
      <c r="BH67" t="s">
        <v>7981</v>
      </c>
      <c r="BI67" t="s">
        <v>8101</v>
      </c>
      <c r="BK67" t="s">
        <v>7978</v>
      </c>
    </row>
    <row r="68" spans="1:65" s="40" customFormat="1" x14ac:dyDescent="0.3">
      <c r="A68" s="51">
        <v>511</v>
      </c>
      <c r="B68" s="39" t="s">
        <v>3157</v>
      </c>
      <c r="C68" s="40" t="s">
        <v>3355</v>
      </c>
      <c r="D68" s="40" t="s">
        <v>3705</v>
      </c>
      <c r="F68" s="40" t="s">
        <v>3894</v>
      </c>
      <c r="G68" s="41"/>
      <c r="H68" s="40">
        <v>2016</v>
      </c>
      <c r="I68" s="40" t="s">
        <v>4209</v>
      </c>
      <c r="J68" s="40" t="s">
        <v>2830</v>
      </c>
      <c r="K68" s="40">
        <v>1573</v>
      </c>
      <c r="L68" s="40">
        <v>1582</v>
      </c>
      <c r="M68" s="40" t="s">
        <v>4504</v>
      </c>
      <c r="N68" s="40" t="s">
        <v>2830</v>
      </c>
      <c r="O68" s="40" t="s">
        <v>4961</v>
      </c>
      <c r="P68" s="40" t="s">
        <v>5183</v>
      </c>
      <c r="R68" s="40" t="s">
        <v>5500</v>
      </c>
      <c r="S68" s="40" t="s">
        <v>5839</v>
      </c>
      <c r="AB68" s="41"/>
      <c r="AE68" s="40" t="s">
        <v>3155</v>
      </c>
      <c r="AF68" s="40" t="s">
        <v>5982</v>
      </c>
      <c r="AG68" s="40" t="s">
        <v>5988</v>
      </c>
      <c r="AH68" s="40" t="s">
        <v>7687</v>
      </c>
      <c r="AI68" s="40" t="s">
        <v>7687</v>
      </c>
      <c r="AK68" s="40" t="s">
        <v>7685</v>
      </c>
      <c r="AM68" s="40" t="s">
        <v>7688</v>
      </c>
      <c r="AN68" s="40">
        <f>IEEE4563789101213[[#This Row],[End Page]]-IEEE4563789101213[[#This Row],[Start Page]]</f>
        <v>9</v>
      </c>
      <c r="AU68" s="42" t="s">
        <v>3705</v>
      </c>
      <c r="AV68" s="42" t="s">
        <v>3355</v>
      </c>
      <c r="AW68" s="42" t="s">
        <v>3894</v>
      </c>
      <c r="AX68" s="42" t="s">
        <v>5982</v>
      </c>
      <c r="AY68" s="42">
        <v>2016</v>
      </c>
      <c r="AZ68" t="s">
        <v>7724</v>
      </c>
      <c r="BA68" s="31" t="s">
        <v>7780</v>
      </c>
      <c r="BB68" s="40" t="s">
        <v>7983</v>
      </c>
      <c r="BC68" t="s">
        <v>8058</v>
      </c>
      <c r="BD68" s="40" t="s">
        <v>7984</v>
      </c>
      <c r="BE68" s="40" t="s">
        <v>8076</v>
      </c>
      <c r="BM68" s="40" t="s">
        <v>7982</v>
      </c>
    </row>
    <row r="69" spans="1:65" x14ac:dyDescent="0.3">
      <c r="A69" s="51">
        <v>519</v>
      </c>
      <c r="B69" s="3" t="s">
        <v>3157</v>
      </c>
      <c r="C69" t="s">
        <v>3361</v>
      </c>
      <c r="D69" t="s">
        <v>3713</v>
      </c>
      <c r="F69" t="s">
        <v>4015</v>
      </c>
      <c r="G69" s="1"/>
      <c r="H69">
        <v>2016</v>
      </c>
      <c r="I69" t="s">
        <v>4212</v>
      </c>
      <c r="J69" t="s">
        <v>2830</v>
      </c>
      <c r="K69">
        <v>147</v>
      </c>
      <c r="L69">
        <v>153</v>
      </c>
      <c r="M69" t="s">
        <v>4512</v>
      </c>
      <c r="N69" t="s">
        <v>4762</v>
      </c>
      <c r="O69" t="s">
        <v>4966</v>
      </c>
      <c r="P69" t="s">
        <v>2830</v>
      </c>
      <c r="R69" t="s">
        <v>5508</v>
      </c>
      <c r="S69" t="s">
        <v>2830</v>
      </c>
      <c r="AB69" s="1"/>
      <c r="AE69" t="s">
        <v>5913</v>
      </c>
      <c r="AF69" t="s">
        <v>5982</v>
      </c>
      <c r="AG69" t="s">
        <v>5988</v>
      </c>
      <c r="AH69" s="20" t="s">
        <v>7687</v>
      </c>
      <c r="AI69" s="20" t="s">
        <v>7687</v>
      </c>
      <c r="AK69" t="s">
        <v>7685</v>
      </c>
      <c r="AM69" t="s">
        <v>7688</v>
      </c>
      <c r="AN69">
        <f>IEEE4563789101213[[#This Row],[End Page]]-IEEE4563789101213[[#This Row],[Start Page]]</f>
        <v>6</v>
      </c>
      <c r="AS69" s="20"/>
      <c r="AU69" s="21" t="s">
        <v>3713</v>
      </c>
      <c r="AV69" s="21" t="s">
        <v>3361</v>
      </c>
      <c r="AW69" s="21" t="s">
        <v>4015</v>
      </c>
      <c r="AX69" s="21" t="s">
        <v>5982</v>
      </c>
      <c r="AY69" s="21">
        <v>2016</v>
      </c>
      <c r="AZ69" s="31" t="s">
        <v>7779</v>
      </c>
      <c r="BA69" s="31" t="s">
        <v>7985</v>
      </c>
      <c r="BB69" s="31" t="s">
        <v>7947</v>
      </c>
      <c r="BC69" t="s">
        <v>8026</v>
      </c>
      <c r="BD69" t="s">
        <v>7986</v>
      </c>
      <c r="BE69" t="s">
        <v>8071</v>
      </c>
      <c r="BH69" t="s">
        <v>7987</v>
      </c>
      <c r="BI69" t="s">
        <v>8087</v>
      </c>
    </row>
    <row r="70" spans="1:65" x14ac:dyDescent="0.3">
      <c r="A70" s="50">
        <v>520</v>
      </c>
      <c r="B70" s="6" t="s">
        <v>3157</v>
      </c>
      <c r="C70" t="s">
        <v>3362</v>
      </c>
      <c r="D70" t="s">
        <v>3687</v>
      </c>
      <c r="F70" t="s">
        <v>4016</v>
      </c>
      <c r="G70" s="1"/>
      <c r="H70">
        <v>2016</v>
      </c>
      <c r="I70" t="s">
        <v>4213</v>
      </c>
      <c r="J70" t="s">
        <v>2830</v>
      </c>
      <c r="M70" t="s">
        <v>4513</v>
      </c>
      <c r="N70" t="s">
        <v>4763</v>
      </c>
      <c r="O70" t="s">
        <v>2830</v>
      </c>
      <c r="P70" t="s">
        <v>5189</v>
      </c>
      <c r="R70" t="s">
        <v>5509</v>
      </c>
      <c r="S70" t="s">
        <v>2830</v>
      </c>
      <c r="AB70" s="1"/>
      <c r="AE70" t="s">
        <v>5910</v>
      </c>
      <c r="AF70" t="s">
        <v>5981</v>
      </c>
      <c r="AG70" t="s">
        <v>5988</v>
      </c>
      <c r="AH70" s="20" t="s">
        <v>7687</v>
      </c>
      <c r="AI70" s="20" t="s">
        <v>7687</v>
      </c>
      <c r="AK70" t="s">
        <v>7685</v>
      </c>
      <c r="AM70" t="s">
        <v>7688</v>
      </c>
      <c r="AN70">
        <f>IEEE4563789101213[[#This Row],[End Page]]-IEEE4563789101213[[#This Row],[Start Page]]</f>
        <v>0</v>
      </c>
      <c r="AS70" s="20"/>
      <c r="AU70" s="22" t="s">
        <v>3687</v>
      </c>
      <c r="AV70" s="22" t="s">
        <v>3362</v>
      </c>
      <c r="AW70" s="22" t="s">
        <v>4016</v>
      </c>
      <c r="AX70" s="22" t="s">
        <v>5981</v>
      </c>
      <c r="AY70" s="22">
        <v>2016</v>
      </c>
      <c r="AZ70" t="s">
        <v>7724</v>
      </c>
      <c r="BA70" t="s">
        <v>7725</v>
      </c>
      <c r="BB70" t="s">
        <v>7990</v>
      </c>
      <c r="BC70" t="s">
        <v>8042</v>
      </c>
      <c r="BD70" t="s">
        <v>7988</v>
      </c>
      <c r="BE70" t="s">
        <v>8076</v>
      </c>
      <c r="BH70" t="s">
        <v>7991</v>
      </c>
      <c r="BI70" t="s">
        <v>8102</v>
      </c>
      <c r="BJ70" t="s">
        <v>7989</v>
      </c>
    </row>
    <row r="71" spans="1:65" x14ac:dyDescent="0.3">
      <c r="A71" s="51">
        <v>527</v>
      </c>
      <c r="B71" s="3" t="s">
        <v>3157</v>
      </c>
      <c r="C71" t="s">
        <v>3364</v>
      </c>
      <c r="D71" t="s">
        <v>3720</v>
      </c>
      <c r="F71" t="s">
        <v>4022</v>
      </c>
      <c r="G71" s="1"/>
      <c r="H71">
        <v>2015</v>
      </c>
      <c r="I71" t="s">
        <v>2830</v>
      </c>
      <c r="J71" t="s">
        <v>2830</v>
      </c>
      <c r="K71">
        <v>73</v>
      </c>
      <c r="L71">
        <v>80</v>
      </c>
      <c r="M71" t="s">
        <v>4520</v>
      </c>
      <c r="N71" t="s">
        <v>2830</v>
      </c>
      <c r="O71" t="s">
        <v>2830</v>
      </c>
      <c r="P71" t="s">
        <v>5191</v>
      </c>
      <c r="R71" t="s">
        <v>5516</v>
      </c>
      <c r="S71" t="s">
        <v>5849</v>
      </c>
      <c r="AB71" s="1"/>
      <c r="AE71" t="s">
        <v>5954</v>
      </c>
      <c r="AF71" t="s">
        <v>5982</v>
      </c>
      <c r="AG71" t="s">
        <v>5988</v>
      </c>
      <c r="AH71" s="20" t="s">
        <v>7687</v>
      </c>
      <c r="AI71" s="20" t="s">
        <v>7687</v>
      </c>
      <c r="AK71" t="s">
        <v>7685</v>
      </c>
      <c r="AM71" t="s">
        <v>7688</v>
      </c>
      <c r="AN71">
        <f>IEEE4563789101213[[#This Row],[End Page]]-IEEE4563789101213[[#This Row],[Start Page]]</f>
        <v>7</v>
      </c>
      <c r="AS71" s="20"/>
      <c r="AU71" s="21" t="s">
        <v>3720</v>
      </c>
      <c r="AV71" s="21" t="s">
        <v>3364</v>
      </c>
      <c r="AW71" s="21" t="s">
        <v>4022</v>
      </c>
      <c r="AX71" s="21" t="s">
        <v>5982</v>
      </c>
      <c r="AY71" s="21">
        <v>2015</v>
      </c>
      <c r="AZ71" t="s">
        <v>7724</v>
      </c>
      <c r="BA71" s="31" t="s">
        <v>7780</v>
      </c>
      <c r="BB71" t="s">
        <v>8059</v>
      </c>
      <c r="BC71" s="31" t="s">
        <v>8058</v>
      </c>
      <c r="BD71" t="s">
        <v>8060</v>
      </c>
      <c r="BE71" t="s">
        <v>8076</v>
      </c>
      <c r="BH71" t="s">
        <v>7993</v>
      </c>
      <c r="BI71" t="s">
        <v>8098</v>
      </c>
    </row>
    <row r="72" spans="1:65" x14ac:dyDescent="0.3">
      <c r="A72" s="51">
        <v>671</v>
      </c>
      <c r="B72" s="3" t="s">
        <v>5992</v>
      </c>
      <c r="C72" t="s">
        <v>5995</v>
      </c>
      <c r="D72" t="s">
        <v>6143</v>
      </c>
      <c r="E72" t="s">
        <v>6414</v>
      </c>
      <c r="F72" t="s">
        <v>6647</v>
      </c>
      <c r="G72" s="1"/>
      <c r="H72">
        <v>2021</v>
      </c>
      <c r="K72">
        <v>1448</v>
      </c>
      <c r="L72">
        <v>1460</v>
      </c>
      <c r="M72" t="s">
        <v>6885</v>
      </c>
      <c r="N72" t="s">
        <v>7194</v>
      </c>
      <c r="O72" t="s">
        <v>7327</v>
      </c>
      <c r="P72" t="s">
        <v>7104</v>
      </c>
      <c r="R72" t="str">
        <f>HYPERLINK("http://dx.doi.org/10.1109/ICSE43902.2021.00130","http://dx.doi.org/10.1109/ICSE43902.2021.00130")</f>
        <v>http://dx.doi.org/10.1109/ICSE43902.2021.00130</v>
      </c>
      <c r="S72" t="s">
        <v>7395</v>
      </c>
      <c r="AB72" s="1"/>
      <c r="AE72" t="s">
        <v>7612</v>
      </c>
      <c r="AF72" t="s">
        <v>5982</v>
      </c>
      <c r="AG72" t="s">
        <v>5988</v>
      </c>
      <c r="AH72" s="20" t="s">
        <v>7687</v>
      </c>
      <c r="AI72" s="20" t="s">
        <v>7687</v>
      </c>
      <c r="AK72" t="s">
        <v>7685</v>
      </c>
      <c r="AM72" t="s">
        <v>7688</v>
      </c>
      <c r="AN72">
        <f>IEEE4563789101213[[#This Row],[End Page]]-IEEE4563789101213[[#This Row],[Start Page]]</f>
        <v>12</v>
      </c>
      <c r="AS72" s="20"/>
      <c r="AU72" s="21" t="s">
        <v>6143</v>
      </c>
      <c r="AV72" s="21" t="s">
        <v>5995</v>
      </c>
      <c r="AW72" s="21" t="s">
        <v>6647</v>
      </c>
      <c r="AX72" s="21" t="s">
        <v>7607</v>
      </c>
      <c r="AY72" s="21">
        <v>2021</v>
      </c>
      <c r="AZ72" t="s">
        <v>7724</v>
      </c>
      <c r="BA72" s="31" t="s">
        <v>7780</v>
      </c>
      <c r="BB72" t="s">
        <v>7997</v>
      </c>
      <c r="BC72" s="31" t="s">
        <v>8061</v>
      </c>
      <c r="BD72" t="s">
        <v>7998</v>
      </c>
      <c r="BE72" t="s">
        <v>8067</v>
      </c>
      <c r="BF72" t="s">
        <v>8076</v>
      </c>
      <c r="BH72" t="s">
        <v>7999</v>
      </c>
      <c r="BI72" t="s">
        <v>8083</v>
      </c>
    </row>
    <row r="73" spans="1:65" ht="15" x14ac:dyDescent="0.35">
      <c r="A73" s="51">
        <v>689</v>
      </c>
      <c r="B73" s="14" t="s">
        <v>5992</v>
      </c>
      <c r="C73" t="s">
        <v>6002</v>
      </c>
      <c r="D73" t="s">
        <v>6161</v>
      </c>
      <c r="E73" t="s">
        <v>6430</v>
      </c>
      <c r="F73" t="s">
        <v>6664</v>
      </c>
      <c r="G73" s="1"/>
      <c r="H73">
        <v>2021</v>
      </c>
      <c r="K73">
        <v>222</v>
      </c>
      <c r="L73">
        <v>235</v>
      </c>
      <c r="M73" t="s">
        <v>6899</v>
      </c>
      <c r="N73" t="s">
        <v>7195</v>
      </c>
      <c r="O73" t="s">
        <v>7333</v>
      </c>
      <c r="P73" t="s">
        <v>7109</v>
      </c>
      <c r="R73" t="str">
        <f>HYPERLINK("http://dx.doi.org/10.1007/978-3-030-82153-1_19","http://dx.doi.org/10.1007/978-3-030-82153-1_19")</f>
        <v>http://dx.doi.org/10.1007/978-3-030-82153-1_19</v>
      </c>
      <c r="S73" t="s">
        <v>7413</v>
      </c>
      <c r="AB73" s="1"/>
      <c r="AE73" t="s">
        <v>7615</v>
      </c>
      <c r="AF73" t="s">
        <v>5982</v>
      </c>
      <c r="AG73" t="s">
        <v>5988</v>
      </c>
      <c r="AH73" s="20" t="s">
        <v>7687</v>
      </c>
      <c r="AI73" s="20" t="s">
        <v>7687</v>
      </c>
      <c r="AK73" t="s">
        <v>7685</v>
      </c>
      <c r="AM73" t="s">
        <v>7688</v>
      </c>
      <c r="AN73">
        <f>IEEE4563789101213[[#This Row],[End Page]]-IEEE4563789101213[[#This Row],[Start Page]]</f>
        <v>13</v>
      </c>
      <c r="AS73" s="20"/>
      <c r="AU73" s="22" t="s">
        <v>6161</v>
      </c>
      <c r="AV73" s="22" t="s">
        <v>6002</v>
      </c>
      <c r="AW73" s="22" t="s">
        <v>6664</v>
      </c>
      <c r="AX73" s="22" t="s">
        <v>7607</v>
      </c>
      <c r="AY73" s="22">
        <v>2021</v>
      </c>
      <c r="AZ73" t="s">
        <v>7724</v>
      </c>
      <c r="BA73" s="31" t="s">
        <v>7780</v>
      </c>
      <c r="BB73" t="s">
        <v>8003</v>
      </c>
      <c r="BC73" t="s">
        <v>8054</v>
      </c>
      <c r="BD73" t="s">
        <v>8000</v>
      </c>
      <c r="BE73" t="s">
        <v>8075</v>
      </c>
      <c r="BH73" s="47" t="s">
        <v>8002</v>
      </c>
      <c r="BI73" t="s">
        <v>8085</v>
      </c>
      <c r="BK73" t="s">
        <v>8001</v>
      </c>
    </row>
    <row r="74" spans="1:65" x14ac:dyDescent="0.3">
      <c r="A74" s="50">
        <v>748</v>
      </c>
      <c r="B74" s="6" t="s">
        <v>5992</v>
      </c>
      <c r="C74" t="s">
        <v>6033</v>
      </c>
      <c r="D74" t="s">
        <v>6217</v>
      </c>
      <c r="E74" t="s">
        <v>6481</v>
      </c>
      <c r="F74" t="s">
        <v>6675</v>
      </c>
      <c r="G74" s="1"/>
      <c r="H74">
        <v>2018</v>
      </c>
      <c r="K74">
        <v>661</v>
      </c>
      <c r="L74">
        <v>671</v>
      </c>
      <c r="M74" t="s">
        <v>6946</v>
      </c>
      <c r="N74" t="s">
        <v>7197</v>
      </c>
      <c r="O74" t="s">
        <v>7338</v>
      </c>
      <c r="P74" t="s">
        <v>7124</v>
      </c>
      <c r="R74" t="str">
        <f>HYPERLINK("http://dx.doi.org/10.1007/978-3-319-67180-2_64","http://dx.doi.org/10.1007/978-3-319-67180-2_64")</f>
        <v>http://dx.doi.org/10.1007/978-3-319-67180-2_64</v>
      </c>
      <c r="S74" t="s">
        <v>7456</v>
      </c>
      <c r="AB74" s="1"/>
      <c r="AE74" t="s">
        <v>7615</v>
      </c>
      <c r="AF74" t="s">
        <v>5982</v>
      </c>
      <c r="AG74" t="s">
        <v>5988</v>
      </c>
      <c r="AH74" s="20" t="s">
        <v>7687</v>
      </c>
      <c r="AI74" s="20" t="s">
        <v>7687</v>
      </c>
      <c r="AK74" t="s">
        <v>7685</v>
      </c>
      <c r="AM74" t="s">
        <v>7688</v>
      </c>
      <c r="AN74">
        <f>IEEE4563789101213[[#This Row],[End Page]]-IEEE4563789101213[[#This Row],[Start Page]]</f>
        <v>10</v>
      </c>
      <c r="AS74" s="20"/>
      <c r="AU74" s="22" t="s">
        <v>6217</v>
      </c>
      <c r="AV74" s="22" t="s">
        <v>6033</v>
      </c>
      <c r="AW74" s="22" t="s">
        <v>6675</v>
      </c>
      <c r="AX74" s="22" t="s">
        <v>7607</v>
      </c>
      <c r="AY74" s="22">
        <v>2018</v>
      </c>
      <c r="AZ74" s="31" t="s">
        <v>7779</v>
      </c>
      <c r="BA74" s="31" t="s">
        <v>7780</v>
      </c>
      <c r="BB74" t="s">
        <v>8016</v>
      </c>
      <c r="BC74" t="s">
        <v>8062</v>
      </c>
      <c r="BD74" t="s">
        <v>8014</v>
      </c>
      <c r="BE74" t="s">
        <v>8076</v>
      </c>
      <c r="BH74" t="s">
        <v>8015</v>
      </c>
      <c r="BI74" t="s">
        <v>8085</v>
      </c>
      <c r="BK74" t="s">
        <v>8013</v>
      </c>
    </row>
    <row r="75" spans="1:65" x14ac:dyDescent="0.3">
      <c r="A75" s="51">
        <v>787</v>
      </c>
      <c r="B75" s="3" t="s">
        <v>5992</v>
      </c>
      <c r="C75" t="s">
        <v>6047</v>
      </c>
      <c r="D75" t="s">
        <v>6255</v>
      </c>
      <c r="E75" t="s">
        <v>6517</v>
      </c>
      <c r="F75" t="s">
        <v>6748</v>
      </c>
      <c r="G75" s="1"/>
      <c r="H75">
        <v>2017</v>
      </c>
      <c r="K75">
        <v>432</v>
      </c>
      <c r="L75">
        <v>436</v>
      </c>
      <c r="M75" t="s">
        <v>6974</v>
      </c>
      <c r="N75" t="s">
        <v>2830</v>
      </c>
      <c r="O75" t="s">
        <v>7362</v>
      </c>
      <c r="P75" t="s">
        <v>7130</v>
      </c>
      <c r="R75" t="str">
        <f>HYPERLINK("http://dx.doi.org/10.1109/ICMLA.2017.0-123","http://dx.doi.org/10.1109/ICMLA.2017.0-123")</f>
        <v>http://dx.doi.org/10.1109/ICMLA.2017.0-123</v>
      </c>
      <c r="S75" t="s">
        <v>7491</v>
      </c>
      <c r="AB75" s="1"/>
      <c r="AE75" t="s">
        <v>43</v>
      </c>
      <c r="AF75" t="s">
        <v>5982</v>
      </c>
      <c r="AG75" t="s">
        <v>5988</v>
      </c>
      <c r="AH75" s="20" t="s">
        <v>7687</v>
      </c>
      <c r="AI75" s="20" t="s">
        <v>7687</v>
      </c>
      <c r="AK75" t="s">
        <v>7685</v>
      </c>
      <c r="AM75" t="s">
        <v>7688</v>
      </c>
      <c r="AN75">
        <f>IEEE4563789101213[[#This Row],[End Page]]-IEEE4563789101213[[#This Row],[Start Page]]</f>
        <v>4</v>
      </c>
      <c r="AS75" s="20"/>
      <c r="AU75" s="21" t="s">
        <v>6255</v>
      </c>
      <c r="AV75" s="21" t="s">
        <v>6047</v>
      </c>
      <c r="AW75" s="21" t="s">
        <v>6748</v>
      </c>
      <c r="AX75" s="21" t="s">
        <v>7607</v>
      </c>
      <c r="AY75" s="21">
        <v>2017</v>
      </c>
      <c r="AZ75" t="s">
        <v>7724</v>
      </c>
      <c r="BA75" s="31" t="s">
        <v>7780</v>
      </c>
      <c r="BB75" t="s">
        <v>8017</v>
      </c>
      <c r="BC75" s="31" t="s">
        <v>8063</v>
      </c>
      <c r="BD75" t="s">
        <v>8018</v>
      </c>
      <c r="BE75" t="s">
        <v>8076</v>
      </c>
      <c r="BH75" t="s">
        <v>8019</v>
      </c>
      <c r="BI75" t="s">
        <v>8087</v>
      </c>
    </row>
    <row r="78" spans="1:65" ht="15" x14ac:dyDescent="0.35">
      <c r="BE78" s="47" t="s">
        <v>8067</v>
      </c>
    </row>
    <row r="79" spans="1:65" ht="15" x14ac:dyDescent="0.35">
      <c r="BE79" s="47" t="s">
        <v>8068</v>
      </c>
    </row>
    <row r="80" spans="1:65" ht="15" x14ac:dyDescent="0.35">
      <c r="BE80" s="47" t="s">
        <v>8069</v>
      </c>
    </row>
    <row r="81" spans="57:57" ht="15" x14ac:dyDescent="0.35">
      <c r="BE81" s="47" t="s">
        <v>8070</v>
      </c>
    </row>
    <row r="82" spans="57:57" ht="15" x14ac:dyDescent="0.35">
      <c r="BE82" s="47" t="s">
        <v>8071</v>
      </c>
    </row>
    <row r="83" spans="57:57" ht="15" x14ac:dyDescent="0.35">
      <c r="BE83" s="47" t="s">
        <v>8072</v>
      </c>
    </row>
    <row r="84" spans="57:57" ht="15" x14ac:dyDescent="0.35">
      <c r="BE84" s="47" t="s">
        <v>8075</v>
      </c>
    </row>
    <row r="85" spans="57:57" ht="15" x14ac:dyDescent="0.35">
      <c r="BE85" s="47" t="s">
        <v>8076</v>
      </c>
    </row>
    <row r="86" spans="57:57" ht="15" x14ac:dyDescent="0.35">
      <c r="BE86" s="47" t="s">
        <v>8073</v>
      </c>
    </row>
    <row r="87" spans="57:57" ht="15" x14ac:dyDescent="0.35">
      <c r="BE87" s="47" t="s">
        <v>8074</v>
      </c>
    </row>
  </sheetData>
  <mergeCells count="4">
    <mergeCell ref="A1:AT2"/>
    <mergeCell ref="AU1:BA1"/>
    <mergeCell ref="AU2:AY2"/>
    <mergeCell ref="AZ2:BA2"/>
  </mergeCells>
  <conditionalFormatting sqref="A325:A1048576 A3:C3 C4:C75">
    <cfRule type="duplicateValues" dxfId="14" priority="1"/>
  </conditionalFormatting>
  <conditionalFormatting sqref="AV4:AV11">
    <cfRule type="duplicateValues" dxfId="13" priority="2"/>
  </conditionalFormatting>
  <conditionalFormatting sqref="AV12:AV75">
    <cfRule type="duplicateValues" dxfId="12" priority="454"/>
  </conditionalFormatting>
  <conditionalFormatting sqref="AV4:AV76">
    <cfRule type="duplicateValues" dxfId="11" priority="456"/>
  </conditionalFormatting>
  <dataValidations count="1">
    <dataValidation type="list" allowBlank="1" showInputMessage="1" showErrorMessage="1" sqref="BE88:BE1048576 BF1:BG1048576 BE1:BE78" xr:uid="{2C8D81E0-294F-4514-9FA7-0CE0C9B30285}">
      <formula1>$BE$78:$BE$96</formula1>
    </dataValidation>
  </dataValidations>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62EB4-8548-4226-99F4-8BC7A2F26B07}">
  <sheetPr codeName="Sheet11"/>
  <dimension ref="A1:BQ89"/>
  <sheetViews>
    <sheetView zoomScaleNormal="100" workbookViewId="0">
      <pane ySplit="3" topLeftCell="A45" activePane="bottomLeft" state="frozen"/>
      <selection pane="bottomLeft" activeCell="F80" sqref="F80"/>
    </sheetView>
  </sheetViews>
  <sheetFormatPr defaultRowHeight="14.4" x14ac:dyDescent="0.3"/>
  <cols>
    <col min="1" max="1" width="6.109375" customWidth="1"/>
    <col min="2" max="2" width="8.77734375" customWidth="1"/>
    <col min="3" max="3" width="90.109375" customWidth="1"/>
    <col min="4" max="4" width="15.21875" customWidth="1"/>
    <col min="5" max="5" width="17.109375" customWidth="1"/>
    <col min="6" max="6" width="107.77734375" customWidth="1"/>
    <col min="7" max="7" width="10.6640625" customWidth="1"/>
    <col min="8" max="8" width="11.5546875" customWidth="1"/>
    <col min="9" max="9" width="17.109375" customWidth="1"/>
    <col min="10" max="10" width="14.21875" customWidth="1"/>
    <col min="11" max="11" width="18.88671875" customWidth="1"/>
    <col min="12" max="12" width="10.88671875" customWidth="1"/>
    <col min="13" max="13" width="12.10937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19.88671875" customWidth="1"/>
    <col min="21" max="21" width="19.21875" customWidth="1"/>
    <col min="22" max="22" width="16"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1" width="56.109375" customWidth="1"/>
    <col min="32" max="32" width="20.44140625" customWidth="1"/>
    <col min="33" max="33" width="27.88671875" customWidth="1"/>
    <col min="34" max="34" width="6.5546875" customWidth="1"/>
    <col min="35" max="35" width="6" customWidth="1"/>
    <col min="36" max="36" width="6.88671875" customWidth="1"/>
    <col min="37" max="37" width="5.44140625" customWidth="1"/>
    <col min="38" max="38" width="4.33203125" customWidth="1"/>
    <col min="39" max="39" width="5.21875" customWidth="1"/>
    <col min="40" max="40" width="0" hidden="1" customWidth="1"/>
    <col min="41" max="41" width="4.33203125" customWidth="1"/>
    <col min="42" max="42" width="4" customWidth="1"/>
    <col min="45" max="45" width="32.44140625" customWidth="1"/>
    <col min="46" max="46" width="20.6640625" customWidth="1"/>
    <col min="47" max="47" width="35" customWidth="1"/>
    <col min="48" max="48" width="101" customWidth="1"/>
    <col min="49" max="49" width="15.6640625" hidden="1" customWidth="1"/>
    <col min="50" max="50" width="19.77734375" hidden="1" customWidth="1"/>
    <col min="51" max="51" width="5.44140625" hidden="1" customWidth="1"/>
    <col min="52" max="52" width="22.44140625" hidden="1" customWidth="1"/>
    <col min="53" max="53" width="13.77734375" hidden="1" customWidth="1"/>
    <col min="54" max="54" width="106.21875" customWidth="1"/>
    <col min="55" max="55" width="93.77734375" customWidth="1"/>
    <col min="56" max="56" width="219.33203125" customWidth="1"/>
    <col min="57" max="57" width="24.44140625" bestFit="1" customWidth="1"/>
    <col min="58" max="58" width="35.21875" customWidth="1"/>
    <col min="59" max="59" width="24.44140625" bestFit="1" customWidth="1"/>
    <col min="60" max="60" width="255.77734375" bestFit="1" customWidth="1"/>
    <col min="61" max="61" width="41" customWidth="1"/>
    <col min="63" max="63" width="13.77734375" customWidth="1"/>
    <col min="64" max="64" width="11" customWidth="1"/>
    <col min="65" max="65" width="9.44140625" customWidth="1"/>
    <col min="69" max="69" width="55.77734375" customWidth="1"/>
  </cols>
  <sheetData>
    <row r="1" spans="1:69" x14ac:dyDescent="0.3">
      <c r="A1" s="58" t="s">
        <v>7698</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9"/>
      <c r="AU1" s="52" t="s">
        <v>7699</v>
      </c>
      <c r="AV1" s="52"/>
      <c r="AW1" s="52"/>
      <c r="AX1" s="52"/>
      <c r="AY1" s="52"/>
      <c r="AZ1" s="52"/>
      <c r="BA1" s="52"/>
      <c r="BB1" s="27" t="s">
        <v>7700</v>
      </c>
      <c r="BC1" s="27"/>
      <c r="BD1" s="27" t="s">
        <v>7701</v>
      </c>
      <c r="BE1" s="27" t="s">
        <v>8020</v>
      </c>
      <c r="BF1" s="27" t="s">
        <v>8020</v>
      </c>
      <c r="BG1" s="27" t="s">
        <v>8020</v>
      </c>
      <c r="BH1" s="27" t="s">
        <v>7702</v>
      </c>
      <c r="BI1" s="27"/>
    </row>
    <row r="2" spans="1:69" x14ac:dyDescent="0.3">
      <c r="A2" s="58"/>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9"/>
      <c r="AU2" s="53" t="s">
        <v>7713</v>
      </c>
      <c r="AV2" s="54"/>
      <c r="AW2" s="54"/>
      <c r="AX2" s="54"/>
      <c r="AY2" s="55"/>
      <c r="AZ2" s="56" t="s">
        <v>7714</v>
      </c>
      <c r="BA2" s="57"/>
      <c r="BB2" s="28" t="s">
        <v>7715</v>
      </c>
      <c r="BC2" s="49" t="s">
        <v>8022</v>
      </c>
      <c r="BD2" s="29" t="s">
        <v>7716</v>
      </c>
      <c r="BE2" s="29" t="s">
        <v>8064</v>
      </c>
      <c r="BF2" s="29" t="s">
        <v>8066</v>
      </c>
      <c r="BG2" s="29" t="s">
        <v>8065</v>
      </c>
      <c r="BH2" s="29" t="s">
        <v>7705</v>
      </c>
      <c r="BI2" s="24"/>
      <c r="BJ2" s="24" t="s">
        <v>7703</v>
      </c>
      <c r="BK2" s="24" t="s">
        <v>7704</v>
      </c>
      <c r="BL2" s="30" t="s">
        <v>7717</v>
      </c>
      <c r="BM2" s="23" t="s">
        <v>7718</v>
      </c>
      <c r="BQ2" s="10" t="s">
        <v>7804</v>
      </c>
    </row>
    <row r="3" spans="1:69" ht="12.6" customHeight="1" x14ac:dyDescent="0.3">
      <c r="A3" t="s">
        <v>3012</v>
      </c>
      <c r="B3" t="s">
        <v>3013</v>
      </c>
      <c r="C3" t="s">
        <v>0</v>
      </c>
      <c r="D3" t="s">
        <v>1</v>
      </c>
      <c r="E3" t="s">
        <v>2</v>
      </c>
      <c r="F3" t="s">
        <v>3</v>
      </c>
      <c r="G3" t="s">
        <v>4</v>
      </c>
      <c r="H3" t="s">
        <v>5</v>
      </c>
      <c r="I3" t="s">
        <v>6</v>
      </c>
      <c r="J3" t="s">
        <v>7</v>
      </c>
      <c r="K3" t="s">
        <v>8</v>
      </c>
      <c r="L3" t="s">
        <v>9</v>
      </c>
      <c r="M3" t="s">
        <v>10</v>
      </c>
      <c r="N3" t="s">
        <v>11</v>
      </c>
      <c r="O3" t="s">
        <v>12</v>
      </c>
      <c r="P3" t="s">
        <v>13</v>
      </c>
      <c r="Q3" t="s">
        <v>14</v>
      </c>
      <c r="R3" t="s">
        <v>15</v>
      </c>
      <c r="S3" t="s">
        <v>16</v>
      </c>
      <c r="T3" t="s">
        <v>17</v>
      </c>
      <c r="U3" t="s">
        <v>18</v>
      </c>
      <c r="V3" t="s">
        <v>19</v>
      </c>
      <c r="W3" t="s">
        <v>20</v>
      </c>
      <c r="X3" t="s">
        <v>21</v>
      </c>
      <c r="Y3" t="s">
        <v>22</v>
      </c>
      <c r="Z3" t="s">
        <v>23</v>
      </c>
      <c r="AA3" t="s">
        <v>24</v>
      </c>
      <c r="AB3" t="s">
        <v>25</v>
      </c>
      <c r="AC3" t="s">
        <v>26</v>
      </c>
      <c r="AD3" t="s">
        <v>27</v>
      </c>
      <c r="AE3" t="s">
        <v>28</v>
      </c>
      <c r="AF3" t="s">
        <v>29</v>
      </c>
      <c r="AG3" t="s">
        <v>5987</v>
      </c>
      <c r="AH3" s="15" t="s">
        <v>7678</v>
      </c>
      <c r="AI3" s="15" t="s">
        <v>7692</v>
      </c>
      <c r="AJ3" s="15" t="s">
        <v>7691</v>
      </c>
      <c r="AK3" s="15" t="s">
        <v>7684</v>
      </c>
      <c r="AL3" s="15" t="s">
        <v>7690</v>
      </c>
      <c r="AM3" s="16" t="s">
        <v>7679</v>
      </c>
      <c r="AN3" s="16" t="s">
        <v>7689</v>
      </c>
      <c r="AO3" s="16" t="s">
        <v>7680</v>
      </c>
      <c r="AP3" s="16" t="s">
        <v>7681</v>
      </c>
      <c r="AQ3" s="16" t="s">
        <v>7682</v>
      </c>
      <c r="AR3" s="16" t="s">
        <v>7683</v>
      </c>
      <c r="AS3" t="s">
        <v>7677</v>
      </c>
      <c r="AT3" t="s">
        <v>7697</v>
      </c>
      <c r="AU3" s="25" t="s">
        <v>1</v>
      </c>
      <c r="AV3" s="25" t="s">
        <v>7707</v>
      </c>
      <c r="AW3" s="25" t="s">
        <v>7709</v>
      </c>
      <c r="AX3" s="25" t="s">
        <v>7710</v>
      </c>
      <c r="AY3" s="25" t="s">
        <v>7708</v>
      </c>
      <c r="AZ3" s="26" t="s">
        <v>7711</v>
      </c>
      <c r="BA3" s="26" t="s">
        <v>7712</v>
      </c>
      <c r="BB3" s="44" t="s">
        <v>7861</v>
      </c>
      <c r="BC3" s="48"/>
      <c r="BD3" s="43" t="s">
        <v>7819</v>
      </c>
      <c r="BE3" s="43"/>
      <c r="BF3" s="43"/>
      <c r="BG3" s="43"/>
      <c r="BK3" t="s">
        <v>7706</v>
      </c>
      <c r="BN3" t="s">
        <v>7721</v>
      </c>
    </row>
    <row r="4" spans="1:69" ht="16.2" customHeight="1" x14ac:dyDescent="0.3">
      <c r="A4" s="51">
        <v>1</v>
      </c>
      <c r="B4" s="14" t="s">
        <v>43</v>
      </c>
      <c r="C4" t="s">
        <v>30</v>
      </c>
      <c r="D4" t="s">
        <v>31</v>
      </c>
      <c r="E4" t="s">
        <v>32</v>
      </c>
      <c r="F4" t="s">
        <v>33</v>
      </c>
      <c r="G4" s="1">
        <v>43054</v>
      </c>
      <c r="H4">
        <v>2017</v>
      </c>
      <c r="I4" t="s">
        <v>2828</v>
      </c>
      <c r="J4">
        <v>12</v>
      </c>
      <c r="K4">
        <v>3397</v>
      </c>
      <c r="L4" t="s">
        <v>2829</v>
      </c>
      <c r="M4" t="s">
        <v>34</v>
      </c>
      <c r="N4" t="s">
        <v>35</v>
      </c>
      <c r="O4" t="s">
        <v>2830</v>
      </c>
      <c r="P4" t="s">
        <v>36</v>
      </c>
      <c r="Q4" t="s">
        <v>37</v>
      </c>
      <c r="R4" t="s">
        <v>38</v>
      </c>
      <c r="S4" t="s">
        <v>39</v>
      </c>
      <c r="T4" t="s">
        <v>40</v>
      </c>
      <c r="U4" t="s">
        <v>41</v>
      </c>
      <c r="V4" t="s">
        <v>42</v>
      </c>
      <c r="W4" t="s">
        <v>2830</v>
      </c>
      <c r="X4">
        <v>16</v>
      </c>
      <c r="Z4">
        <v>35</v>
      </c>
      <c r="AA4" t="s">
        <v>43</v>
      </c>
      <c r="AB4" s="1">
        <v>42720</v>
      </c>
      <c r="AC4" t="s">
        <v>2830</v>
      </c>
      <c r="AD4" t="s">
        <v>2830</v>
      </c>
      <c r="AE4" t="s">
        <v>43</v>
      </c>
      <c r="AF4" t="s">
        <v>44</v>
      </c>
      <c r="AH4" s="20" t="s">
        <v>7687</v>
      </c>
      <c r="AI4" s="20" t="s">
        <v>7687</v>
      </c>
      <c r="AK4" t="s">
        <v>7685</v>
      </c>
      <c r="AM4" t="s">
        <v>7688</v>
      </c>
      <c r="AN4">
        <f>IEEE45637891012[[#This Row],[End Page]]-IEEE45637891012[[#This Row],[Start Page]]</f>
        <v>20</v>
      </c>
      <c r="AS4" s="20"/>
      <c r="AU4" s="21" t="s">
        <v>31</v>
      </c>
      <c r="AV4" s="21" t="s">
        <v>30</v>
      </c>
      <c r="AW4" s="21" t="s">
        <v>33</v>
      </c>
      <c r="AX4" s="21" t="s">
        <v>7760</v>
      </c>
      <c r="AY4" s="21">
        <v>2017</v>
      </c>
      <c r="AZ4" s="31" t="s">
        <v>7724</v>
      </c>
      <c r="BA4" s="31" t="s">
        <v>7780</v>
      </c>
      <c r="BB4" t="s">
        <v>7720</v>
      </c>
      <c r="BC4" s="31" t="s">
        <v>8028</v>
      </c>
      <c r="BD4" s="43" t="s">
        <v>7723</v>
      </c>
      <c r="BE4" s="43" t="s">
        <v>8068</v>
      </c>
      <c r="BF4" s="43" t="s">
        <v>8067</v>
      </c>
      <c r="BG4" s="43"/>
      <c r="BH4" t="s">
        <v>7726</v>
      </c>
      <c r="BI4" s="43" t="s">
        <v>8078</v>
      </c>
      <c r="BJ4" t="s">
        <v>7719</v>
      </c>
      <c r="BK4" t="s">
        <v>7722</v>
      </c>
      <c r="BM4" t="s">
        <v>7727</v>
      </c>
    </row>
    <row r="5" spans="1:69" x14ac:dyDescent="0.3">
      <c r="A5" s="51">
        <v>3</v>
      </c>
      <c r="B5" s="3" t="s">
        <v>43</v>
      </c>
      <c r="C5" t="s">
        <v>58</v>
      </c>
      <c r="D5" t="s">
        <v>59</v>
      </c>
      <c r="E5" t="s">
        <v>60</v>
      </c>
      <c r="F5" t="s">
        <v>61</v>
      </c>
      <c r="G5" s="1">
        <v>43304</v>
      </c>
      <c r="H5">
        <v>2018</v>
      </c>
      <c r="I5" t="s">
        <v>2830</v>
      </c>
      <c r="K5">
        <v>1052</v>
      </c>
      <c r="L5" t="s">
        <v>2831</v>
      </c>
      <c r="M5" t="s">
        <v>62</v>
      </c>
      <c r="N5" t="s">
        <v>63</v>
      </c>
      <c r="O5" t="s">
        <v>64</v>
      </c>
      <c r="P5" t="s">
        <v>65</v>
      </c>
      <c r="Q5" t="s">
        <v>2830</v>
      </c>
      <c r="R5" t="s">
        <v>66</v>
      </c>
      <c r="S5" t="s">
        <v>67</v>
      </c>
      <c r="T5" t="s">
        <v>68</v>
      </c>
      <c r="U5" t="s">
        <v>69</v>
      </c>
      <c r="V5" t="s">
        <v>70</v>
      </c>
      <c r="W5" t="s">
        <v>2830</v>
      </c>
      <c r="X5">
        <v>39</v>
      </c>
      <c r="Z5">
        <v>36</v>
      </c>
      <c r="AA5" t="s">
        <v>43</v>
      </c>
      <c r="AB5" s="1">
        <v>43304</v>
      </c>
      <c r="AC5" t="s">
        <v>2830</v>
      </c>
      <c r="AD5" t="s">
        <v>2830</v>
      </c>
      <c r="AE5" t="s">
        <v>43</v>
      </c>
      <c r="AF5" t="s">
        <v>57</v>
      </c>
      <c r="AH5" s="20" t="s">
        <v>7687</v>
      </c>
      <c r="AI5" s="20" t="s">
        <v>7687</v>
      </c>
      <c r="AK5" t="s">
        <v>7685</v>
      </c>
      <c r="AM5" t="s">
        <v>7688</v>
      </c>
      <c r="AN5">
        <f>IEEE45637891012[[#This Row],[End Page]]-IEEE45637891012[[#This Row],[Start Page]]</f>
        <v>10</v>
      </c>
      <c r="AS5" s="20"/>
      <c r="AU5" s="22" t="s">
        <v>59</v>
      </c>
      <c r="AV5" s="22" t="s">
        <v>58</v>
      </c>
      <c r="AW5" s="22" t="s">
        <v>61</v>
      </c>
      <c r="AX5" s="22" t="s">
        <v>7761</v>
      </c>
      <c r="AY5" s="22">
        <v>2018</v>
      </c>
      <c r="AZ5" t="s">
        <v>7724</v>
      </c>
      <c r="BA5" s="31" t="s">
        <v>7780</v>
      </c>
      <c r="BB5" t="s">
        <v>7730</v>
      </c>
      <c r="BC5" t="s">
        <v>8025</v>
      </c>
      <c r="BD5" t="s">
        <v>7728</v>
      </c>
      <c r="BE5" t="s">
        <v>8068</v>
      </c>
      <c r="BH5" t="s">
        <v>7732</v>
      </c>
      <c r="BI5" t="s">
        <v>8077</v>
      </c>
      <c r="BK5" t="s">
        <v>7731</v>
      </c>
      <c r="BM5" t="s">
        <v>7729</v>
      </c>
    </row>
    <row r="6" spans="1:69" x14ac:dyDescent="0.3">
      <c r="A6" s="51">
        <v>5</v>
      </c>
      <c r="B6" s="14"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c r="AH6" s="20" t="s">
        <v>7687</v>
      </c>
      <c r="AI6" s="20" t="s">
        <v>7687</v>
      </c>
      <c r="AK6" t="s">
        <v>7685</v>
      </c>
      <c r="AM6" t="s">
        <v>7688</v>
      </c>
      <c r="AN6">
        <f>IEEE45637891012[[#This Row],[End Page]]-IEEE45637891012[[#This Row],[Start Page]]</f>
        <v>5</v>
      </c>
      <c r="AS6" s="20"/>
      <c r="AU6" s="21" t="s">
        <v>83</v>
      </c>
      <c r="AV6" s="21" t="s">
        <v>82</v>
      </c>
      <c r="AW6" s="21" t="s">
        <v>85</v>
      </c>
      <c r="AX6" s="21" t="s">
        <v>7761</v>
      </c>
      <c r="AY6" s="21">
        <v>2021</v>
      </c>
      <c r="AZ6" s="31" t="s">
        <v>7724</v>
      </c>
      <c r="BA6" s="31" t="s">
        <v>7780</v>
      </c>
      <c r="BB6" t="s">
        <v>7847</v>
      </c>
      <c r="BC6" t="s">
        <v>8029</v>
      </c>
      <c r="BD6" t="s">
        <v>7734</v>
      </c>
      <c r="BF6" t="s">
        <v>8067</v>
      </c>
      <c r="BH6" t="s">
        <v>7736</v>
      </c>
      <c r="BI6" t="s">
        <v>8079</v>
      </c>
      <c r="BK6" t="s">
        <v>7733</v>
      </c>
      <c r="BM6" t="s">
        <v>7735</v>
      </c>
    </row>
    <row r="7" spans="1:69" x14ac:dyDescent="0.3">
      <c r="A7" s="51">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c r="AH7" s="20" t="s">
        <v>7687</v>
      </c>
      <c r="AI7" s="20" t="s">
        <v>7687</v>
      </c>
      <c r="AK7" t="s">
        <v>7685</v>
      </c>
      <c r="AM7" t="s">
        <v>7688</v>
      </c>
      <c r="AN7">
        <f>IEEE45637891012[[#This Row],[End Page]]-IEEE45637891012[[#This Row],[Start Page]]</f>
        <v>9</v>
      </c>
      <c r="AS7" s="20"/>
      <c r="AU7" s="22" t="s">
        <v>107</v>
      </c>
      <c r="AV7" s="22" t="s">
        <v>106</v>
      </c>
      <c r="AW7" s="22" t="s">
        <v>109</v>
      </c>
      <c r="AX7" s="22" t="s">
        <v>7760</v>
      </c>
      <c r="AY7" s="22">
        <v>2020</v>
      </c>
      <c r="AZ7" t="s">
        <v>7724</v>
      </c>
      <c r="BA7" s="31" t="s">
        <v>7780</v>
      </c>
      <c r="BB7" t="s">
        <v>7730</v>
      </c>
      <c r="BC7" t="s">
        <v>8025</v>
      </c>
      <c r="BD7" t="s">
        <v>7738</v>
      </c>
      <c r="BG7" t="s">
        <v>8070</v>
      </c>
      <c r="BH7" t="s">
        <v>7740</v>
      </c>
      <c r="BI7" t="s">
        <v>8086</v>
      </c>
      <c r="BJ7" t="s">
        <v>7737</v>
      </c>
      <c r="BK7" t="s">
        <v>7741</v>
      </c>
      <c r="BM7" t="s">
        <v>7739</v>
      </c>
    </row>
    <row r="8" spans="1:69" x14ac:dyDescent="0.3">
      <c r="A8" s="50">
        <v>8</v>
      </c>
      <c r="B8" s="6"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c r="AH8" s="20" t="s">
        <v>7687</v>
      </c>
      <c r="AI8" s="20" t="s">
        <v>7687</v>
      </c>
      <c r="AK8" t="s">
        <v>7685</v>
      </c>
      <c r="AM8" t="s">
        <v>7688</v>
      </c>
      <c r="AN8">
        <f>IEEE45637891012[[#This Row],[End Page]]-IEEE45637891012[[#This Row],[Start Page]]</f>
        <v>5</v>
      </c>
      <c r="AS8" s="20"/>
      <c r="AU8" s="21" t="s">
        <v>120</v>
      </c>
      <c r="AV8" s="21" t="s">
        <v>119</v>
      </c>
      <c r="AW8" s="21" t="s">
        <v>122</v>
      </c>
      <c r="AX8" s="21" t="s">
        <v>7761</v>
      </c>
      <c r="AY8" s="21">
        <v>2020</v>
      </c>
      <c r="AZ8" s="31" t="s">
        <v>7724</v>
      </c>
      <c r="BA8" s="31" t="s">
        <v>7780</v>
      </c>
      <c r="BB8" t="s">
        <v>7742</v>
      </c>
      <c r="BC8" t="s">
        <v>8029</v>
      </c>
      <c r="BD8" s="31" t="s">
        <v>7743</v>
      </c>
      <c r="BE8" s="31"/>
      <c r="BF8" s="31" t="s">
        <v>8067</v>
      </c>
      <c r="BG8" s="31" t="s">
        <v>8069</v>
      </c>
      <c r="BH8" s="31" t="s">
        <v>7745</v>
      </c>
      <c r="BI8" t="s">
        <v>8080</v>
      </c>
      <c r="BM8" t="s">
        <v>7744</v>
      </c>
    </row>
    <row r="9" spans="1:69" x14ac:dyDescent="0.3">
      <c r="A9" s="50">
        <v>10</v>
      </c>
      <c r="B9" s="6" t="s">
        <v>43</v>
      </c>
      <c r="C9" t="s">
        <v>143</v>
      </c>
      <c r="D9" t="s">
        <v>144</v>
      </c>
      <c r="E9" t="s">
        <v>145</v>
      </c>
      <c r="F9" t="s">
        <v>146</v>
      </c>
      <c r="G9" s="1">
        <v>44305</v>
      </c>
      <c r="H9">
        <v>2021</v>
      </c>
      <c r="I9" t="s">
        <v>2839</v>
      </c>
      <c r="K9">
        <v>58088</v>
      </c>
      <c r="L9" t="s">
        <v>2840</v>
      </c>
      <c r="M9" t="s">
        <v>147</v>
      </c>
      <c r="N9" t="s">
        <v>148</v>
      </c>
      <c r="O9" t="s">
        <v>2830</v>
      </c>
      <c r="P9" t="s">
        <v>149</v>
      </c>
      <c r="Q9" t="s">
        <v>150</v>
      </c>
      <c r="R9" t="s">
        <v>151</v>
      </c>
      <c r="S9" t="s">
        <v>152</v>
      </c>
      <c r="T9" t="s">
        <v>153</v>
      </c>
      <c r="U9" t="s">
        <v>154</v>
      </c>
      <c r="V9" t="s">
        <v>155</v>
      </c>
      <c r="W9" t="s">
        <v>2830</v>
      </c>
      <c r="X9">
        <v>6</v>
      </c>
      <c r="Z9">
        <v>42</v>
      </c>
      <c r="AA9" t="s">
        <v>156</v>
      </c>
      <c r="AB9" s="1">
        <v>44294</v>
      </c>
      <c r="AC9" t="s">
        <v>2830</v>
      </c>
      <c r="AD9" t="s">
        <v>2830</v>
      </c>
      <c r="AE9" t="s">
        <v>43</v>
      </c>
      <c r="AF9" t="s">
        <v>44</v>
      </c>
      <c r="AH9" s="20" t="s">
        <v>7687</v>
      </c>
      <c r="AI9" s="20" t="s">
        <v>7687</v>
      </c>
      <c r="AK9" t="s">
        <v>7685</v>
      </c>
      <c r="AM9" t="s">
        <v>7688</v>
      </c>
      <c r="AN9">
        <f>IEEE45637891012[[#This Row],[End Page]]-IEEE45637891012[[#This Row],[Start Page]]</f>
        <v>13</v>
      </c>
      <c r="AS9" s="20"/>
      <c r="AU9" s="21" t="s">
        <v>144</v>
      </c>
      <c r="AV9" s="21" t="s">
        <v>143</v>
      </c>
      <c r="AW9" s="21" t="s">
        <v>146</v>
      </c>
      <c r="AX9" s="22" t="s">
        <v>7760</v>
      </c>
      <c r="AY9" s="21">
        <v>2021</v>
      </c>
      <c r="AZ9" t="s">
        <v>7724</v>
      </c>
      <c r="BA9" s="31" t="s">
        <v>7780</v>
      </c>
      <c r="BB9" t="s">
        <v>7747</v>
      </c>
      <c r="BC9" s="31" t="s">
        <v>8030</v>
      </c>
      <c r="BD9" t="s">
        <v>7748</v>
      </c>
      <c r="BE9" t="s">
        <v>8068</v>
      </c>
      <c r="BF9" t="s">
        <v>8072</v>
      </c>
      <c r="BH9" t="s">
        <v>7749</v>
      </c>
      <c r="BI9" t="s">
        <v>8081</v>
      </c>
      <c r="BK9" t="s">
        <v>7746</v>
      </c>
    </row>
    <row r="10" spans="1:69" x14ac:dyDescent="0.3">
      <c r="A10" s="50">
        <v>12</v>
      </c>
      <c r="B10" s="5" t="s">
        <v>43</v>
      </c>
      <c r="C10" t="s">
        <v>169</v>
      </c>
      <c r="D10" t="s">
        <v>170</v>
      </c>
      <c r="E10" t="s">
        <v>171</v>
      </c>
      <c r="F10" t="s">
        <v>172</v>
      </c>
      <c r="G10" s="1">
        <v>44236</v>
      </c>
      <c r="H10">
        <v>2020</v>
      </c>
      <c r="I10" t="s">
        <v>2830</v>
      </c>
      <c r="K10">
        <v>1920</v>
      </c>
      <c r="L10" t="s">
        <v>2843</v>
      </c>
      <c r="M10" t="s">
        <v>173</v>
      </c>
      <c r="N10" t="s">
        <v>174</v>
      </c>
      <c r="O10" t="s">
        <v>175</v>
      </c>
      <c r="P10" t="s">
        <v>176</v>
      </c>
      <c r="Q10" t="s">
        <v>2830</v>
      </c>
      <c r="R10" t="s">
        <v>177</v>
      </c>
      <c r="S10" t="s">
        <v>178</v>
      </c>
      <c r="T10" t="s">
        <v>179</v>
      </c>
      <c r="U10" t="s">
        <v>180</v>
      </c>
      <c r="V10" t="s">
        <v>181</v>
      </c>
      <c r="W10" t="s">
        <v>2830</v>
      </c>
      <c r="X10">
        <v>7</v>
      </c>
      <c r="Z10">
        <v>34</v>
      </c>
      <c r="AA10" t="s">
        <v>43</v>
      </c>
      <c r="AB10" s="1">
        <v>44236</v>
      </c>
      <c r="AC10" t="s">
        <v>2830</v>
      </c>
      <c r="AD10" t="s">
        <v>2830</v>
      </c>
      <c r="AE10" t="s">
        <v>43</v>
      </c>
      <c r="AF10" t="s">
        <v>57</v>
      </c>
      <c r="AH10" s="20" t="s">
        <v>7687</v>
      </c>
      <c r="AI10" s="20" t="s">
        <v>7687</v>
      </c>
      <c r="AK10" t="s">
        <v>7685</v>
      </c>
      <c r="AM10" t="s">
        <v>7688</v>
      </c>
      <c r="AN10">
        <f>IEEE45637891012[[#This Row],[End Page]]-IEEE45637891012[[#This Row],[Start Page]]</f>
        <v>5</v>
      </c>
      <c r="AS10" s="20"/>
      <c r="AU10" s="22" t="s">
        <v>170</v>
      </c>
      <c r="AV10" s="22" t="s">
        <v>169</v>
      </c>
      <c r="AW10" s="22" t="s">
        <v>172</v>
      </c>
      <c r="AX10" s="21" t="s">
        <v>7761</v>
      </c>
      <c r="AY10" s="22">
        <v>2020</v>
      </c>
      <c r="AZ10" s="31" t="s">
        <v>7724</v>
      </c>
      <c r="BA10" s="31" t="s">
        <v>7780</v>
      </c>
      <c r="BB10" t="s">
        <v>7750</v>
      </c>
      <c r="BC10" s="31" t="s">
        <v>8023</v>
      </c>
      <c r="BD10" t="s">
        <v>7753</v>
      </c>
      <c r="BE10" t="s">
        <v>8073</v>
      </c>
      <c r="BH10" t="s">
        <v>7754</v>
      </c>
      <c r="BI10" t="s">
        <v>8082</v>
      </c>
      <c r="BK10" t="s">
        <v>7751</v>
      </c>
      <c r="BM10" t="s">
        <v>7752</v>
      </c>
    </row>
    <row r="11" spans="1:69" x14ac:dyDescent="0.3">
      <c r="A11" s="50">
        <v>18</v>
      </c>
      <c r="B11" s="6" t="s">
        <v>43</v>
      </c>
      <c r="C11" t="s">
        <v>241</v>
      </c>
      <c r="D11" t="s">
        <v>242</v>
      </c>
      <c r="E11" t="s">
        <v>243</v>
      </c>
      <c r="F11" t="s">
        <v>244</v>
      </c>
      <c r="G11" s="1">
        <v>44882</v>
      </c>
      <c r="H11">
        <v>2022</v>
      </c>
      <c r="I11" t="s">
        <v>2830</v>
      </c>
      <c r="K11">
        <v>1</v>
      </c>
      <c r="L11" t="s">
        <v>2833</v>
      </c>
      <c r="M11" t="s">
        <v>245</v>
      </c>
      <c r="N11" t="s">
        <v>2830</v>
      </c>
      <c r="O11" t="s">
        <v>246</v>
      </c>
      <c r="P11" t="s">
        <v>247</v>
      </c>
      <c r="Q11" t="s">
        <v>2830</v>
      </c>
      <c r="R11" t="s">
        <v>248</v>
      </c>
      <c r="S11" t="s">
        <v>249</v>
      </c>
      <c r="T11" t="s">
        <v>250</v>
      </c>
      <c r="U11" t="s">
        <v>251</v>
      </c>
      <c r="V11" t="s">
        <v>252</v>
      </c>
      <c r="W11" t="s">
        <v>2830</v>
      </c>
      <c r="Z11">
        <v>17</v>
      </c>
      <c r="AA11" t="s">
        <v>43</v>
      </c>
      <c r="AB11" s="1">
        <v>44882</v>
      </c>
      <c r="AC11" t="s">
        <v>2830</v>
      </c>
      <c r="AD11" t="s">
        <v>2830</v>
      </c>
      <c r="AE11" t="s">
        <v>43</v>
      </c>
      <c r="AF11" t="s">
        <v>57</v>
      </c>
      <c r="AH11" s="20" t="s">
        <v>7687</v>
      </c>
      <c r="AI11" s="20" t="s">
        <v>7687</v>
      </c>
      <c r="AK11" t="s">
        <v>7685</v>
      </c>
      <c r="AM11" t="s">
        <v>7688</v>
      </c>
      <c r="AN11">
        <f>IEEE45637891012[[#This Row],[End Page]]-IEEE45637891012[[#This Row],[Start Page]]</f>
        <v>5</v>
      </c>
      <c r="AS11" s="20"/>
      <c r="AU11" s="21" t="s">
        <v>242</v>
      </c>
      <c r="AV11" s="21" t="s">
        <v>241</v>
      </c>
      <c r="AW11" s="21" t="s">
        <v>244</v>
      </c>
      <c r="AX11" s="22" t="s">
        <v>7761</v>
      </c>
      <c r="AY11" s="21">
        <v>2022</v>
      </c>
      <c r="AZ11" t="s">
        <v>7724</v>
      </c>
      <c r="BA11" s="31" t="s">
        <v>7780</v>
      </c>
      <c r="BB11" t="s">
        <v>7757</v>
      </c>
      <c r="BC11" s="31" t="s">
        <v>8023</v>
      </c>
      <c r="BD11" t="s">
        <v>7756</v>
      </c>
      <c r="BE11" t="s">
        <v>8068</v>
      </c>
      <c r="BH11" t="s">
        <v>7759</v>
      </c>
      <c r="BI11" t="s">
        <v>8081</v>
      </c>
      <c r="BK11" t="s">
        <v>7755</v>
      </c>
      <c r="BM11" t="s">
        <v>7758</v>
      </c>
    </row>
    <row r="12" spans="1:69" x14ac:dyDescent="0.3">
      <c r="A12" s="51">
        <v>19</v>
      </c>
      <c r="B12" s="3" t="s">
        <v>43</v>
      </c>
      <c r="C12" t="s">
        <v>253</v>
      </c>
      <c r="D12" t="s">
        <v>254</v>
      </c>
      <c r="E12" t="s">
        <v>255</v>
      </c>
      <c r="F12" t="s">
        <v>256</v>
      </c>
      <c r="G12" s="1">
        <v>44732</v>
      </c>
      <c r="H12">
        <v>2022</v>
      </c>
      <c r="I12" t="s">
        <v>2830</v>
      </c>
      <c r="K12">
        <v>623</v>
      </c>
      <c r="L12" t="s">
        <v>2850</v>
      </c>
      <c r="M12" t="s">
        <v>257</v>
      </c>
      <c r="N12" t="s">
        <v>258</v>
      </c>
      <c r="O12" t="s">
        <v>259</v>
      </c>
      <c r="P12" t="s">
        <v>260</v>
      </c>
      <c r="Q12" t="s">
        <v>2830</v>
      </c>
      <c r="R12" t="s">
        <v>261</v>
      </c>
      <c r="S12" t="s">
        <v>262</v>
      </c>
      <c r="T12" t="s">
        <v>263</v>
      </c>
      <c r="U12" t="s">
        <v>264</v>
      </c>
      <c r="V12" t="s">
        <v>265</v>
      </c>
      <c r="W12" t="s">
        <v>2830</v>
      </c>
      <c r="X12">
        <v>1</v>
      </c>
      <c r="Z12">
        <v>44</v>
      </c>
      <c r="AA12" t="s">
        <v>2830</v>
      </c>
      <c r="AB12" s="1">
        <v>44732</v>
      </c>
      <c r="AC12" t="s">
        <v>2830</v>
      </c>
      <c r="AD12" t="s">
        <v>2830</v>
      </c>
      <c r="AE12" t="s">
        <v>43</v>
      </c>
      <c r="AF12" t="s">
        <v>57</v>
      </c>
      <c r="AH12" s="20" t="s">
        <v>7687</v>
      </c>
      <c r="AI12" s="20" t="s">
        <v>7687</v>
      </c>
      <c r="AK12" t="s">
        <v>7685</v>
      </c>
      <c r="AM12" t="s">
        <v>7688</v>
      </c>
      <c r="AN12">
        <f>IEEE45637891012[[#This Row],[End Page]]-IEEE45637891012[[#This Row],[Start Page]]</f>
        <v>11</v>
      </c>
      <c r="AS12" s="20"/>
      <c r="AU12" s="21" t="s">
        <v>254</v>
      </c>
      <c r="AV12" s="21" t="s">
        <v>253</v>
      </c>
      <c r="AW12" s="21" t="s">
        <v>256</v>
      </c>
      <c r="AX12" s="21" t="s">
        <v>7761</v>
      </c>
      <c r="AY12" s="21">
        <v>2022</v>
      </c>
      <c r="AZ12" s="31" t="s">
        <v>7724</v>
      </c>
      <c r="BA12" s="31" t="s">
        <v>7780</v>
      </c>
      <c r="BB12" t="s">
        <v>7750</v>
      </c>
      <c r="BC12" s="31" t="s">
        <v>8023</v>
      </c>
      <c r="BD12" t="s">
        <v>7762</v>
      </c>
      <c r="BE12" t="s">
        <v>8069</v>
      </c>
      <c r="BH12" t="s">
        <v>7764</v>
      </c>
      <c r="BI12" t="s">
        <v>8087</v>
      </c>
      <c r="BM12" t="s">
        <v>7763</v>
      </c>
    </row>
    <row r="13" spans="1:69" x14ac:dyDescent="0.3">
      <c r="A13" s="50">
        <v>20</v>
      </c>
      <c r="B13" s="6" t="s">
        <v>43</v>
      </c>
      <c r="C13" t="s">
        <v>266</v>
      </c>
      <c r="D13" t="s">
        <v>267</v>
      </c>
      <c r="E13" t="s">
        <v>268</v>
      </c>
      <c r="F13" t="s">
        <v>269</v>
      </c>
      <c r="G13" s="1">
        <v>43874</v>
      </c>
      <c r="H13">
        <v>2019</v>
      </c>
      <c r="I13" t="s">
        <v>2830</v>
      </c>
      <c r="K13">
        <v>150</v>
      </c>
      <c r="L13">
        <v>155</v>
      </c>
      <c r="M13" t="s">
        <v>270</v>
      </c>
      <c r="N13" t="s">
        <v>271</v>
      </c>
      <c r="O13" t="s">
        <v>272</v>
      </c>
      <c r="P13" t="s">
        <v>273</v>
      </c>
      <c r="Q13" t="s">
        <v>2830</v>
      </c>
      <c r="R13" t="s">
        <v>274</v>
      </c>
      <c r="S13" t="s">
        <v>275</v>
      </c>
      <c r="T13" t="s">
        <v>2830</v>
      </c>
      <c r="U13" t="s">
        <v>276</v>
      </c>
      <c r="V13" t="s">
        <v>277</v>
      </c>
      <c r="W13" t="s">
        <v>2830</v>
      </c>
      <c r="X13">
        <v>3</v>
      </c>
      <c r="Z13">
        <v>24</v>
      </c>
      <c r="AA13" t="s">
        <v>43</v>
      </c>
      <c r="AB13" s="1">
        <v>43874</v>
      </c>
      <c r="AC13" t="s">
        <v>2830</v>
      </c>
      <c r="AD13" t="s">
        <v>2830</v>
      </c>
      <c r="AE13" t="s">
        <v>43</v>
      </c>
      <c r="AF13" t="s">
        <v>57</v>
      </c>
      <c r="AH13" s="20" t="s">
        <v>7687</v>
      </c>
      <c r="AI13" s="20" t="s">
        <v>7687</v>
      </c>
      <c r="AK13" t="s">
        <v>7685</v>
      </c>
      <c r="AM13" t="s">
        <v>7688</v>
      </c>
      <c r="AN13">
        <f>IEEE45637891012[[#This Row],[End Page]]-IEEE45637891012[[#This Row],[Start Page]]</f>
        <v>5</v>
      </c>
      <c r="AS13" s="20"/>
      <c r="AU13" s="22" t="s">
        <v>267</v>
      </c>
      <c r="AV13" s="22" t="s">
        <v>266</v>
      </c>
      <c r="AW13" s="22" t="s">
        <v>269</v>
      </c>
      <c r="AX13" s="22" t="s">
        <v>7761</v>
      </c>
      <c r="AY13" s="22">
        <v>2019</v>
      </c>
      <c r="AZ13" t="s">
        <v>7724</v>
      </c>
      <c r="BA13" s="31" t="s">
        <v>7780</v>
      </c>
      <c r="BB13" t="s">
        <v>7766</v>
      </c>
      <c r="BC13" s="31" t="s">
        <v>8032</v>
      </c>
      <c r="BD13" t="s">
        <v>7765</v>
      </c>
      <c r="BE13" t="s">
        <v>8075</v>
      </c>
      <c r="BH13" t="s">
        <v>7767</v>
      </c>
      <c r="BI13" t="s">
        <v>8083</v>
      </c>
    </row>
    <row r="14" spans="1:69" x14ac:dyDescent="0.3">
      <c r="A14" s="51">
        <v>21</v>
      </c>
      <c r="B14" s="3" t="s">
        <v>43</v>
      </c>
      <c r="C14" t="s">
        <v>278</v>
      </c>
      <c r="D14" t="s">
        <v>279</v>
      </c>
      <c r="E14" t="s">
        <v>280</v>
      </c>
      <c r="F14" t="s">
        <v>281</v>
      </c>
      <c r="G14" s="1">
        <v>43991</v>
      </c>
      <c r="H14">
        <v>2020</v>
      </c>
      <c r="I14" t="s">
        <v>2833</v>
      </c>
      <c r="J14">
        <v>2</v>
      </c>
      <c r="K14">
        <v>548</v>
      </c>
      <c r="L14" t="s">
        <v>2852</v>
      </c>
      <c r="M14" t="s">
        <v>282</v>
      </c>
      <c r="N14" t="s">
        <v>283</v>
      </c>
      <c r="O14" t="s">
        <v>2830</v>
      </c>
      <c r="P14" t="s">
        <v>284</v>
      </c>
      <c r="Q14" t="s">
        <v>2830</v>
      </c>
      <c r="R14" t="s">
        <v>285</v>
      </c>
      <c r="S14" t="s">
        <v>286</v>
      </c>
      <c r="T14" t="s">
        <v>287</v>
      </c>
      <c r="U14" t="s">
        <v>288</v>
      </c>
      <c r="V14" t="s">
        <v>289</v>
      </c>
      <c r="W14" t="s">
        <v>2830</v>
      </c>
      <c r="X14">
        <v>42</v>
      </c>
      <c r="Z14">
        <v>50</v>
      </c>
      <c r="AA14" t="s">
        <v>43</v>
      </c>
      <c r="AB14" s="1">
        <v>43843</v>
      </c>
      <c r="AC14" t="s">
        <v>2830</v>
      </c>
      <c r="AD14" t="s">
        <v>2830</v>
      </c>
      <c r="AE14" t="s">
        <v>43</v>
      </c>
      <c r="AF14" t="s">
        <v>44</v>
      </c>
      <c r="AH14" s="20" t="s">
        <v>7687</v>
      </c>
      <c r="AI14" s="20" t="s">
        <v>7687</v>
      </c>
      <c r="AK14" t="s">
        <v>7685</v>
      </c>
      <c r="AM14" t="s">
        <v>7688</v>
      </c>
      <c r="AN14">
        <f>IEEE45637891012[[#This Row],[End Page]]-IEEE45637891012[[#This Row],[Start Page]]</f>
        <v>13</v>
      </c>
      <c r="AS14" s="20"/>
      <c r="AU14" s="21" t="s">
        <v>279</v>
      </c>
      <c r="AV14" s="21" t="s">
        <v>278</v>
      </c>
      <c r="AW14" s="21" t="s">
        <v>281</v>
      </c>
      <c r="AX14" s="21" t="s">
        <v>7760</v>
      </c>
      <c r="AY14" s="21">
        <v>2020</v>
      </c>
      <c r="AZ14" s="31" t="s">
        <v>7724</v>
      </c>
      <c r="BA14" s="31" t="s">
        <v>7780</v>
      </c>
      <c r="BB14" t="s">
        <v>7770</v>
      </c>
      <c r="BC14" t="s">
        <v>8024</v>
      </c>
      <c r="BD14" t="s">
        <v>7769</v>
      </c>
      <c r="BE14" t="s">
        <v>8073</v>
      </c>
      <c r="BH14" s="31" t="s">
        <v>7771</v>
      </c>
      <c r="BI14" s="31" t="s">
        <v>8084</v>
      </c>
    </row>
    <row r="15" spans="1:69" x14ac:dyDescent="0.3">
      <c r="A15" s="51">
        <v>23</v>
      </c>
      <c r="B15" s="3" t="s">
        <v>43</v>
      </c>
      <c r="C15" t="s">
        <v>301</v>
      </c>
      <c r="D15" t="s">
        <v>302</v>
      </c>
      <c r="E15" t="s">
        <v>303</v>
      </c>
      <c r="F15" t="s">
        <v>304</v>
      </c>
      <c r="G15" s="1">
        <v>44721</v>
      </c>
      <c r="H15">
        <v>2022</v>
      </c>
      <c r="I15" t="s">
        <v>2854</v>
      </c>
      <c r="J15">
        <v>2</v>
      </c>
      <c r="K15">
        <v>1705</v>
      </c>
      <c r="L15" t="s">
        <v>2855</v>
      </c>
      <c r="M15" t="s">
        <v>305</v>
      </c>
      <c r="N15" t="s">
        <v>306</v>
      </c>
      <c r="O15" t="s">
        <v>2830</v>
      </c>
      <c r="P15" t="s">
        <v>307</v>
      </c>
      <c r="Q15" t="s">
        <v>308</v>
      </c>
      <c r="R15" t="s">
        <v>309</v>
      </c>
      <c r="S15" t="s">
        <v>310</v>
      </c>
      <c r="T15" t="s">
        <v>311</v>
      </c>
      <c r="U15" t="s">
        <v>312</v>
      </c>
      <c r="V15" t="s">
        <v>313</v>
      </c>
      <c r="W15" t="s">
        <v>2830</v>
      </c>
      <c r="X15">
        <v>4</v>
      </c>
      <c r="Z15">
        <v>38</v>
      </c>
      <c r="AA15" t="s">
        <v>43</v>
      </c>
      <c r="AB15" s="1">
        <v>44610</v>
      </c>
      <c r="AC15" t="s">
        <v>2830</v>
      </c>
      <c r="AD15" t="s">
        <v>2830</v>
      </c>
      <c r="AE15" t="s">
        <v>43</v>
      </c>
      <c r="AF15" t="s">
        <v>44</v>
      </c>
      <c r="AH15" s="20" t="s">
        <v>7687</v>
      </c>
      <c r="AI15" s="20" t="s">
        <v>7687</v>
      </c>
      <c r="AK15" t="s">
        <v>7685</v>
      </c>
      <c r="AM15" t="s">
        <v>7688</v>
      </c>
      <c r="AN15">
        <f>IEEE45637891012[[#This Row],[End Page]]-IEEE45637891012[[#This Row],[Start Page]]</f>
        <v>11</v>
      </c>
      <c r="AS15" s="20"/>
      <c r="AU15" s="21" t="s">
        <v>302</v>
      </c>
      <c r="AV15" s="21" t="s">
        <v>301</v>
      </c>
      <c r="AW15" s="21" t="s">
        <v>304</v>
      </c>
      <c r="AX15" s="21" t="s">
        <v>7760</v>
      </c>
      <c r="AY15" s="21">
        <v>2022</v>
      </c>
      <c r="AZ15" t="s">
        <v>7724</v>
      </c>
      <c r="BA15" s="31" t="s">
        <v>7780</v>
      </c>
      <c r="BB15" t="s">
        <v>7770</v>
      </c>
      <c r="BC15" t="s">
        <v>8024</v>
      </c>
      <c r="BD15" t="s">
        <v>7774</v>
      </c>
      <c r="BE15" t="s">
        <v>8071</v>
      </c>
      <c r="BH15" t="s">
        <v>7775</v>
      </c>
      <c r="BI15" t="s">
        <v>8085</v>
      </c>
      <c r="BK15" t="s">
        <v>7773</v>
      </c>
      <c r="BM15" t="s">
        <v>7772</v>
      </c>
    </row>
    <row r="16" spans="1:69" x14ac:dyDescent="0.3">
      <c r="A16" s="51">
        <v>25</v>
      </c>
      <c r="B16" s="14" t="s">
        <v>43</v>
      </c>
      <c r="C16" t="s">
        <v>327</v>
      </c>
      <c r="D16" t="s">
        <v>328</v>
      </c>
      <c r="E16" t="s">
        <v>329</v>
      </c>
      <c r="F16" t="s">
        <v>330</v>
      </c>
      <c r="G16" s="1">
        <v>43482</v>
      </c>
      <c r="H16">
        <v>2018</v>
      </c>
      <c r="I16" t="s">
        <v>2830</v>
      </c>
      <c r="K16">
        <v>3057</v>
      </c>
      <c r="L16" t="s">
        <v>2858</v>
      </c>
      <c r="M16" t="s">
        <v>331</v>
      </c>
      <c r="N16" t="s">
        <v>332</v>
      </c>
      <c r="O16" t="s">
        <v>333</v>
      </c>
      <c r="P16" t="s">
        <v>334</v>
      </c>
      <c r="Q16" t="s">
        <v>2830</v>
      </c>
      <c r="R16" t="s">
        <v>335</v>
      </c>
      <c r="S16" t="s">
        <v>336</v>
      </c>
      <c r="T16" t="s">
        <v>337</v>
      </c>
      <c r="U16" t="s">
        <v>338</v>
      </c>
      <c r="V16" t="s">
        <v>339</v>
      </c>
      <c r="W16" t="s">
        <v>2830</v>
      </c>
      <c r="X16">
        <v>8</v>
      </c>
      <c r="Z16">
        <v>18</v>
      </c>
      <c r="AA16" t="s">
        <v>43</v>
      </c>
      <c r="AB16" s="1">
        <v>43482</v>
      </c>
      <c r="AC16" t="s">
        <v>2830</v>
      </c>
      <c r="AD16" t="s">
        <v>2830</v>
      </c>
      <c r="AE16" t="s">
        <v>43</v>
      </c>
      <c r="AF16" t="s">
        <v>57</v>
      </c>
      <c r="AH16" s="20" t="s">
        <v>7687</v>
      </c>
      <c r="AI16" s="20" t="s">
        <v>7687</v>
      </c>
      <c r="AK16" t="s">
        <v>7685</v>
      </c>
      <c r="AM16" t="s">
        <v>7688</v>
      </c>
      <c r="AN16">
        <f>IEEE45637891012[[#This Row],[End Page]]-IEEE45637891012[[#This Row],[Start Page]]</f>
        <v>5</v>
      </c>
      <c r="AS16" s="20"/>
      <c r="AU16" s="22" t="s">
        <v>328</v>
      </c>
      <c r="AV16" s="22" t="s">
        <v>327</v>
      </c>
      <c r="AW16" s="22" t="s">
        <v>330</v>
      </c>
      <c r="AX16" s="22" t="s">
        <v>7761</v>
      </c>
      <c r="AY16" s="22">
        <v>2018</v>
      </c>
      <c r="AZ16" t="s">
        <v>7724</v>
      </c>
      <c r="BA16" s="31" t="s">
        <v>7780</v>
      </c>
      <c r="BB16" t="s">
        <v>7777</v>
      </c>
      <c r="BC16" t="s">
        <v>8032</v>
      </c>
      <c r="BD16" t="s">
        <v>7776</v>
      </c>
      <c r="BE16" t="s">
        <v>8076</v>
      </c>
      <c r="BH16" t="s">
        <v>7778</v>
      </c>
      <c r="BI16" t="s">
        <v>8087</v>
      </c>
    </row>
    <row r="17" spans="1:65" x14ac:dyDescent="0.3">
      <c r="A17" s="50">
        <v>28</v>
      </c>
      <c r="B17" s="6" t="s">
        <v>43</v>
      </c>
      <c r="C17" t="s">
        <v>365</v>
      </c>
      <c r="D17" t="s">
        <v>366</v>
      </c>
      <c r="E17" t="s">
        <v>367</v>
      </c>
      <c r="F17" t="s">
        <v>368</v>
      </c>
      <c r="G17" s="1">
        <v>44179</v>
      </c>
      <c r="H17">
        <v>2020</v>
      </c>
      <c r="I17" t="s">
        <v>2830</v>
      </c>
      <c r="K17">
        <v>2822</v>
      </c>
      <c r="L17" t="s">
        <v>2862</v>
      </c>
      <c r="M17" t="s">
        <v>369</v>
      </c>
      <c r="N17" t="s">
        <v>332</v>
      </c>
      <c r="O17" t="s">
        <v>370</v>
      </c>
      <c r="P17" t="s">
        <v>371</v>
      </c>
      <c r="Q17" t="s">
        <v>2830</v>
      </c>
      <c r="R17" t="s">
        <v>372</v>
      </c>
      <c r="S17" t="s">
        <v>373</v>
      </c>
      <c r="T17" t="s">
        <v>374</v>
      </c>
      <c r="U17" t="s">
        <v>375</v>
      </c>
      <c r="V17" t="s">
        <v>376</v>
      </c>
      <c r="W17" t="s">
        <v>2830</v>
      </c>
      <c r="X17">
        <v>1</v>
      </c>
      <c r="Z17">
        <v>33</v>
      </c>
      <c r="AA17" t="s">
        <v>43</v>
      </c>
      <c r="AB17" s="1">
        <v>44179</v>
      </c>
      <c r="AC17" t="s">
        <v>2830</v>
      </c>
      <c r="AD17" t="s">
        <v>2830</v>
      </c>
      <c r="AE17" t="s">
        <v>43</v>
      </c>
      <c r="AF17" t="s">
        <v>57</v>
      </c>
      <c r="AH17" s="20" t="s">
        <v>7687</v>
      </c>
      <c r="AI17" s="20" t="s">
        <v>7687</v>
      </c>
      <c r="AK17" t="s">
        <v>7685</v>
      </c>
      <c r="AM17" t="s">
        <v>7688</v>
      </c>
      <c r="AN17">
        <f>IEEE45637891012[[#This Row],[End Page]]-IEEE45637891012[[#This Row],[Start Page]]</f>
        <v>7</v>
      </c>
      <c r="AS17" s="20"/>
      <c r="AU17" s="22" t="s">
        <v>366</v>
      </c>
      <c r="AV17" s="22" t="s">
        <v>365</v>
      </c>
      <c r="AW17" s="22" t="s">
        <v>368</v>
      </c>
      <c r="AX17" s="22" t="s">
        <v>7761</v>
      </c>
      <c r="AY17" s="22">
        <v>2020</v>
      </c>
      <c r="AZ17" t="s">
        <v>7724</v>
      </c>
      <c r="BA17" s="31" t="s">
        <v>8021</v>
      </c>
      <c r="BB17" t="s">
        <v>7750</v>
      </c>
      <c r="BC17" s="31" t="s">
        <v>8023</v>
      </c>
      <c r="BD17" t="s">
        <v>7782</v>
      </c>
      <c r="BE17" t="s">
        <v>8075</v>
      </c>
      <c r="BK17" t="s">
        <v>7783</v>
      </c>
      <c r="BM17" t="s">
        <v>7781</v>
      </c>
    </row>
    <row r="18" spans="1:65" x14ac:dyDescent="0.3">
      <c r="A18" s="51">
        <v>29</v>
      </c>
      <c r="B18" s="3" t="s">
        <v>43</v>
      </c>
      <c r="C18" t="s">
        <v>377</v>
      </c>
      <c r="D18" t="s">
        <v>378</v>
      </c>
      <c r="E18" t="s">
        <v>379</v>
      </c>
      <c r="F18" t="s">
        <v>380</v>
      </c>
      <c r="G18" s="1">
        <v>44446</v>
      </c>
      <c r="H18">
        <v>2021</v>
      </c>
      <c r="I18" t="s">
        <v>2830</v>
      </c>
      <c r="K18">
        <v>19</v>
      </c>
      <c r="L18" t="s">
        <v>2863</v>
      </c>
      <c r="M18" t="s">
        <v>381</v>
      </c>
      <c r="N18" t="s">
        <v>2830</v>
      </c>
      <c r="O18" t="s">
        <v>382</v>
      </c>
      <c r="P18" t="s">
        <v>383</v>
      </c>
      <c r="Q18" t="s">
        <v>2830</v>
      </c>
      <c r="R18" t="s">
        <v>384</v>
      </c>
      <c r="S18" t="s">
        <v>385</v>
      </c>
      <c r="T18" t="s">
        <v>386</v>
      </c>
      <c r="U18" t="s">
        <v>387</v>
      </c>
      <c r="V18" t="s">
        <v>388</v>
      </c>
      <c r="W18" t="s">
        <v>2830</v>
      </c>
      <c r="Z18">
        <v>16</v>
      </c>
      <c r="AA18" t="s">
        <v>43</v>
      </c>
      <c r="AB18" s="1">
        <v>44446</v>
      </c>
      <c r="AC18" t="s">
        <v>2830</v>
      </c>
      <c r="AD18" t="s">
        <v>2830</v>
      </c>
      <c r="AE18" t="s">
        <v>43</v>
      </c>
      <c r="AF18" t="s">
        <v>8103</v>
      </c>
      <c r="AH18" s="20" t="s">
        <v>7687</v>
      </c>
      <c r="AI18" s="20" t="s">
        <v>7687</v>
      </c>
      <c r="AK18" t="s">
        <v>7685</v>
      </c>
      <c r="AM18" t="s">
        <v>7688</v>
      </c>
      <c r="AN18">
        <f>IEEE45637891012[[#This Row],[End Page]]-IEEE45637891012[[#This Row],[Start Page]]</f>
        <v>5</v>
      </c>
      <c r="AS18" s="20"/>
      <c r="AU18" s="21" t="s">
        <v>378</v>
      </c>
      <c r="AV18" s="21" t="s">
        <v>377</v>
      </c>
      <c r="AW18" s="21" t="s">
        <v>380</v>
      </c>
      <c r="AX18" s="21" t="s">
        <v>7761</v>
      </c>
      <c r="AY18" s="21">
        <v>2021</v>
      </c>
      <c r="AZ18" s="31" t="s">
        <v>7779</v>
      </c>
      <c r="BA18" s="31" t="s">
        <v>7780</v>
      </c>
      <c r="BB18" s="31" t="s">
        <v>8033</v>
      </c>
      <c r="BC18" s="31" t="s">
        <v>8034</v>
      </c>
      <c r="BD18" t="s">
        <v>7785</v>
      </c>
      <c r="BE18" t="s">
        <v>8076</v>
      </c>
      <c r="BF18" t="s">
        <v>8068</v>
      </c>
      <c r="BH18" t="s">
        <v>7786</v>
      </c>
      <c r="BI18" t="s">
        <v>8081</v>
      </c>
      <c r="BK18" t="s">
        <v>7787</v>
      </c>
      <c r="BM18" t="s">
        <v>7784</v>
      </c>
    </row>
    <row r="19" spans="1:65" x14ac:dyDescent="0.3">
      <c r="A19" s="50">
        <v>30</v>
      </c>
      <c r="B19" s="6" t="s">
        <v>43</v>
      </c>
      <c r="C19" t="s">
        <v>389</v>
      </c>
      <c r="D19" t="s">
        <v>390</v>
      </c>
      <c r="E19" t="s">
        <v>391</v>
      </c>
      <c r="F19" t="s">
        <v>392</v>
      </c>
      <c r="G19" s="1">
        <v>44797</v>
      </c>
      <c r="H19">
        <v>2022</v>
      </c>
      <c r="I19" t="s">
        <v>2830</v>
      </c>
      <c r="K19">
        <v>321</v>
      </c>
      <c r="L19" t="s">
        <v>2864</v>
      </c>
      <c r="M19" t="s">
        <v>393</v>
      </c>
      <c r="N19" t="s">
        <v>394</v>
      </c>
      <c r="O19" t="s">
        <v>395</v>
      </c>
      <c r="P19" t="s">
        <v>396</v>
      </c>
      <c r="Q19" t="s">
        <v>2830</v>
      </c>
      <c r="R19" t="s">
        <v>397</v>
      </c>
      <c r="S19" t="s">
        <v>398</v>
      </c>
      <c r="T19" t="s">
        <v>399</v>
      </c>
      <c r="U19" t="s">
        <v>400</v>
      </c>
      <c r="V19" t="s">
        <v>401</v>
      </c>
      <c r="W19" t="s">
        <v>2830</v>
      </c>
      <c r="Z19">
        <v>18</v>
      </c>
      <c r="AA19" t="s">
        <v>43</v>
      </c>
      <c r="AB19" s="1">
        <v>44797</v>
      </c>
      <c r="AC19" t="s">
        <v>2830</v>
      </c>
      <c r="AD19" t="s">
        <v>2830</v>
      </c>
      <c r="AE19" t="s">
        <v>43</v>
      </c>
      <c r="AF19" t="s">
        <v>57</v>
      </c>
      <c r="AH19" s="20" t="s">
        <v>7687</v>
      </c>
      <c r="AI19" s="20" t="s">
        <v>7687</v>
      </c>
      <c r="AK19" t="s">
        <v>7685</v>
      </c>
      <c r="AM19" t="s">
        <v>7688</v>
      </c>
      <c r="AN19">
        <f>IEEE45637891012[[#This Row],[End Page]]-IEEE45637891012[[#This Row],[Start Page]]</f>
        <v>5</v>
      </c>
      <c r="AS19" s="20"/>
      <c r="AU19" s="22" t="s">
        <v>390</v>
      </c>
      <c r="AV19" s="22" t="s">
        <v>389</v>
      </c>
      <c r="AW19" s="22" t="s">
        <v>392</v>
      </c>
      <c r="AX19" s="22" t="s">
        <v>7761</v>
      </c>
      <c r="AY19" s="22">
        <v>2022</v>
      </c>
      <c r="AZ19" t="s">
        <v>7724</v>
      </c>
      <c r="BA19" s="31" t="s">
        <v>7780</v>
      </c>
      <c r="BB19" t="s">
        <v>7789</v>
      </c>
      <c r="BC19" t="s">
        <v>8027</v>
      </c>
      <c r="BD19" t="s">
        <v>7788</v>
      </c>
      <c r="BE19" t="s">
        <v>8068</v>
      </c>
      <c r="BM19" t="s">
        <v>7790</v>
      </c>
    </row>
    <row r="20" spans="1:65" x14ac:dyDescent="0.3">
      <c r="A20" s="51">
        <v>31</v>
      </c>
      <c r="B20" s="3" t="s">
        <v>43</v>
      </c>
      <c r="C20" t="s">
        <v>402</v>
      </c>
      <c r="D20" t="s">
        <v>403</v>
      </c>
      <c r="E20" t="s">
        <v>404</v>
      </c>
      <c r="F20" t="s">
        <v>405</v>
      </c>
      <c r="G20" s="1">
        <v>42383</v>
      </c>
      <c r="H20">
        <v>2015</v>
      </c>
      <c r="I20" t="s">
        <v>2830</v>
      </c>
      <c r="K20">
        <v>24</v>
      </c>
      <c r="L20" t="s">
        <v>2865</v>
      </c>
      <c r="M20" t="s">
        <v>406</v>
      </c>
      <c r="N20" t="s">
        <v>2830</v>
      </c>
      <c r="O20" t="s">
        <v>407</v>
      </c>
      <c r="P20" t="s">
        <v>408</v>
      </c>
      <c r="Q20" t="s">
        <v>2830</v>
      </c>
      <c r="R20" t="s">
        <v>409</v>
      </c>
      <c r="S20" t="s">
        <v>410</v>
      </c>
      <c r="T20" t="s">
        <v>411</v>
      </c>
      <c r="U20" t="s">
        <v>412</v>
      </c>
      <c r="V20" t="s">
        <v>413</v>
      </c>
      <c r="W20" t="s">
        <v>2830</v>
      </c>
      <c r="X20">
        <v>46</v>
      </c>
      <c r="Y20">
        <v>2</v>
      </c>
      <c r="Z20">
        <v>30</v>
      </c>
      <c r="AA20" t="s">
        <v>43</v>
      </c>
      <c r="AB20" s="1">
        <v>42383</v>
      </c>
      <c r="AC20" t="s">
        <v>2830</v>
      </c>
      <c r="AD20" t="s">
        <v>2830</v>
      </c>
      <c r="AE20" t="s">
        <v>43</v>
      </c>
      <c r="AF20" t="s">
        <v>8104</v>
      </c>
      <c r="AH20" s="20" t="s">
        <v>7687</v>
      </c>
      <c r="AI20" s="20" t="s">
        <v>7687</v>
      </c>
      <c r="AK20" t="s">
        <v>7685</v>
      </c>
      <c r="AM20" t="s">
        <v>7688</v>
      </c>
      <c r="AN20">
        <f>IEEE45637891012[[#This Row],[End Page]]-IEEE45637891012[[#This Row],[Start Page]]</f>
        <v>10</v>
      </c>
      <c r="AS20" s="20"/>
      <c r="AU20" s="21" t="s">
        <v>403</v>
      </c>
      <c r="AV20" s="21" t="s">
        <v>402</v>
      </c>
      <c r="AW20" s="21" t="s">
        <v>405</v>
      </c>
      <c r="AX20" s="21" t="s">
        <v>57</v>
      </c>
      <c r="AY20" s="21">
        <v>2015</v>
      </c>
      <c r="AZ20" s="31" t="s">
        <v>7791</v>
      </c>
      <c r="BA20" t="s">
        <v>7725</v>
      </c>
      <c r="BB20" t="s">
        <v>7796</v>
      </c>
      <c r="BC20" s="31" t="s">
        <v>8034</v>
      </c>
      <c r="BD20" t="s">
        <v>7794</v>
      </c>
      <c r="BE20" t="s">
        <v>8067</v>
      </c>
      <c r="BH20" t="s">
        <v>7795</v>
      </c>
      <c r="BI20" t="s">
        <v>8088</v>
      </c>
      <c r="BK20" t="s">
        <v>7792</v>
      </c>
      <c r="BM20" t="s">
        <v>7793</v>
      </c>
    </row>
    <row r="21" spans="1:65" x14ac:dyDescent="0.3">
      <c r="A21" s="51">
        <v>33</v>
      </c>
      <c r="B21" s="14" t="s">
        <v>43</v>
      </c>
      <c r="C21" t="s">
        <v>427</v>
      </c>
      <c r="D21" t="s">
        <v>428</v>
      </c>
      <c r="E21" t="s">
        <v>429</v>
      </c>
      <c r="F21" t="s">
        <v>430</v>
      </c>
      <c r="G21" s="1">
        <v>43185</v>
      </c>
      <c r="H21">
        <v>2017</v>
      </c>
      <c r="I21" t="s">
        <v>2830</v>
      </c>
      <c r="K21">
        <v>519</v>
      </c>
      <c r="L21" t="s">
        <v>2867</v>
      </c>
      <c r="M21" t="s">
        <v>431</v>
      </c>
      <c r="N21" t="s">
        <v>2830</v>
      </c>
      <c r="O21" t="s">
        <v>432</v>
      </c>
      <c r="P21" t="s">
        <v>433</v>
      </c>
      <c r="Q21" t="s">
        <v>2830</v>
      </c>
      <c r="R21" t="s">
        <v>434</v>
      </c>
      <c r="S21" t="s">
        <v>435</v>
      </c>
      <c r="T21" t="s">
        <v>436</v>
      </c>
      <c r="U21" t="s">
        <v>437</v>
      </c>
      <c r="V21" t="s">
        <v>438</v>
      </c>
      <c r="W21" t="s">
        <v>2830</v>
      </c>
      <c r="X21">
        <v>20</v>
      </c>
      <c r="Z21">
        <v>19</v>
      </c>
      <c r="AA21" t="s">
        <v>43</v>
      </c>
      <c r="AB21" s="1">
        <v>43185</v>
      </c>
      <c r="AC21" t="s">
        <v>2830</v>
      </c>
      <c r="AD21" t="s">
        <v>2830</v>
      </c>
      <c r="AE21" t="s">
        <v>43</v>
      </c>
      <c r="AF21" t="s">
        <v>57</v>
      </c>
      <c r="AH21" s="20" t="s">
        <v>7687</v>
      </c>
      <c r="AI21" s="20" t="s">
        <v>7687</v>
      </c>
      <c r="AK21" t="s">
        <v>7685</v>
      </c>
      <c r="AM21" t="s">
        <v>7688</v>
      </c>
      <c r="AN21">
        <f>IEEE45637891012[[#This Row],[End Page]]-IEEE45637891012[[#This Row],[Start Page]]</f>
        <v>4</v>
      </c>
      <c r="AS21" s="20"/>
      <c r="AU21" s="22" t="s">
        <v>428</v>
      </c>
      <c r="AV21" s="22" t="s">
        <v>427</v>
      </c>
      <c r="AW21" s="22" t="s">
        <v>430</v>
      </c>
      <c r="AX21" s="22" t="s">
        <v>57</v>
      </c>
      <c r="AY21" s="22">
        <v>2017</v>
      </c>
      <c r="AZ21" t="s">
        <v>7724</v>
      </c>
      <c r="BA21" s="31" t="s">
        <v>7780</v>
      </c>
      <c r="BB21" t="s">
        <v>7800</v>
      </c>
      <c r="BC21" t="s">
        <v>8032</v>
      </c>
      <c r="BD21" t="s">
        <v>7798</v>
      </c>
      <c r="BE21" t="s">
        <v>8076</v>
      </c>
      <c r="BF21" t="s">
        <v>8068</v>
      </c>
      <c r="BH21" t="s">
        <v>7799</v>
      </c>
      <c r="BI21" t="s">
        <v>8077</v>
      </c>
      <c r="BM21" t="s">
        <v>7797</v>
      </c>
    </row>
    <row r="22" spans="1:65" s="34" customFormat="1" x14ac:dyDescent="0.3">
      <c r="A22" s="50">
        <v>36</v>
      </c>
      <c r="B22" s="33" t="s">
        <v>43</v>
      </c>
      <c r="C22" s="34" t="s">
        <v>463</v>
      </c>
      <c r="D22" s="34" t="s">
        <v>464</v>
      </c>
      <c r="E22" s="34" t="s">
        <v>465</v>
      </c>
      <c r="F22" s="34" t="s">
        <v>466</v>
      </c>
      <c r="G22" s="35">
        <v>44791</v>
      </c>
      <c r="H22" s="34">
        <v>2022</v>
      </c>
      <c r="I22" s="34" t="s">
        <v>2830</v>
      </c>
      <c r="K22" s="34">
        <v>840</v>
      </c>
      <c r="L22" s="34" t="s">
        <v>2871</v>
      </c>
      <c r="M22" s="34" t="s">
        <v>467</v>
      </c>
      <c r="N22" s="34" t="s">
        <v>2830</v>
      </c>
      <c r="O22" s="34" t="s">
        <v>468</v>
      </c>
      <c r="P22" s="34" t="s">
        <v>469</v>
      </c>
      <c r="Q22" s="34" t="s">
        <v>2830</v>
      </c>
      <c r="R22" s="34" t="s">
        <v>470</v>
      </c>
      <c r="S22" s="34" t="s">
        <v>471</v>
      </c>
      <c r="T22" s="34" t="s">
        <v>472</v>
      </c>
      <c r="U22" s="34" t="s">
        <v>473</v>
      </c>
      <c r="V22" s="34" t="s">
        <v>474</v>
      </c>
      <c r="W22" s="34" t="s">
        <v>2830</v>
      </c>
      <c r="Z22" s="34">
        <v>28</v>
      </c>
      <c r="AA22" s="34" t="s">
        <v>43</v>
      </c>
      <c r="AB22" s="35">
        <v>44791</v>
      </c>
      <c r="AC22" s="34" t="s">
        <v>2830</v>
      </c>
      <c r="AD22" s="34" t="s">
        <v>2830</v>
      </c>
      <c r="AE22" s="34" t="s">
        <v>43</v>
      </c>
      <c r="AF22" s="34" t="s">
        <v>57</v>
      </c>
      <c r="AH22" s="34" t="s">
        <v>7687</v>
      </c>
      <c r="AI22" s="34" t="s">
        <v>7687</v>
      </c>
      <c r="AK22" s="34" t="s">
        <v>7685</v>
      </c>
      <c r="AM22" s="34" t="s">
        <v>7688</v>
      </c>
      <c r="AN22" s="34">
        <f>IEEE45637891012[[#This Row],[End Page]]-IEEE45637891012[[#This Row],[Start Page]]</f>
        <v>5</v>
      </c>
      <c r="AU22" s="36" t="s">
        <v>464</v>
      </c>
      <c r="AV22" s="36" t="s">
        <v>463</v>
      </c>
      <c r="AW22" s="36" t="s">
        <v>466</v>
      </c>
      <c r="AX22" s="36" t="s">
        <v>57</v>
      </c>
      <c r="AY22" s="36">
        <v>2022</v>
      </c>
      <c r="AZ22" s="37" t="s">
        <v>7779</v>
      </c>
      <c r="BA22" s="37" t="s">
        <v>7780</v>
      </c>
      <c r="BB22" s="34" t="s">
        <v>7806</v>
      </c>
      <c r="BC22" t="s">
        <v>8032</v>
      </c>
      <c r="BD22" s="34" t="s">
        <v>7805</v>
      </c>
      <c r="BE22" s="34" t="s">
        <v>8075</v>
      </c>
      <c r="BF22" s="34" t="s">
        <v>8070</v>
      </c>
      <c r="BG22" s="34" t="s">
        <v>8071</v>
      </c>
      <c r="BK22" s="34" t="s">
        <v>7807</v>
      </c>
    </row>
    <row r="23" spans="1:65" x14ac:dyDescent="0.3">
      <c r="A23" s="50">
        <v>42</v>
      </c>
      <c r="B23" s="5" t="s">
        <v>43</v>
      </c>
      <c r="C23" t="s">
        <v>538</v>
      </c>
      <c r="D23" t="s">
        <v>539</v>
      </c>
      <c r="E23" t="s">
        <v>540</v>
      </c>
      <c r="F23" t="s">
        <v>146</v>
      </c>
      <c r="G23" s="1">
        <v>44337</v>
      </c>
      <c r="H23">
        <v>2021</v>
      </c>
      <c r="I23" t="s">
        <v>2839</v>
      </c>
      <c r="K23">
        <v>73522</v>
      </c>
      <c r="L23" t="s">
        <v>2878</v>
      </c>
      <c r="M23" t="s">
        <v>541</v>
      </c>
      <c r="N23" t="s">
        <v>148</v>
      </c>
      <c r="O23" t="s">
        <v>2830</v>
      </c>
      <c r="P23" t="s">
        <v>542</v>
      </c>
      <c r="Q23" t="s">
        <v>543</v>
      </c>
      <c r="R23" t="s">
        <v>544</v>
      </c>
      <c r="S23" t="s">
        <v>545</v>
      </c>
      <c r="T23" t="s">
        <v>546</v>
      </c>
      <c r="U23" t="s">
        <v>547</v>
      </c>
      <c r="V23" t="s">
        <v>548</v>
      </c>
      <c r="W23" t="s">
        <v>2830</v>
      </c>
      <c r="X23">
        <v>4</v>
      </c>
      <c r="Z23">
        <v>45</v>
      </c>
      <c r="AA23" t="s">
        <v>549</v>
      </c>
      <c r="AB23" s="1">
        <v>44316</v>
      </c>
      <c r="AC23" t="s">
        <v>2830</v>
      </c>
      <c r="AD23" t="s">
        <v>2830</v>
      </c>
      <c r="AE23" t="s">
        <v>43</v>
      </c>
      <c r="AF23" t="s">
        <v>44</v>
      </c>
      <c r="AH23" s="20" t="s">
        <v>7687</v>
      </c>
      <c r="AI23" s="20" t="s">
        <v>7687</v>
      </c>
      <c r="AK23" t="s">
        <v>7685</v>
      </c>
      <c r="AM23" t="s">
        <v>7688</v>
      </c>
      <c r="AN23">
        <f>IEEE45637891012[[#This Row],[End Page]]-IEEE45637891012[[#This Row],[Start Page]]</f>
        <v>10</v>
      </c>
      <c r="AS23" s="20"/>
      <c r="AU23" s="21" t="s">
        <v>539</v>
      </c>
      <c r="AV23" s="21" t="s">
        <v>538</v>
      </c>
      <c r="AW23" s="21" t="s">
        <v>146</v>
      </c>
      <c r="AX23" s="21" t="s">
        <v>44</v>
      </c>
      <c r="AY23" s="21">
        <v>2021</v>
      </c>
      <c r="AZ23" t="s">
        <v>7724</v>
      </c>
      <c r="BA23" t="s">
        <v>7725</v>
      </c>
      <c r="BB23" t="s">
        <v>7809</v>
      </c>
      <c r="BC23" t="s">
        <v>8032</v>
      </c>
      <c r="BD23" t="s">
        <v>7811</v>
      </c>
      <c r="BE23" t="s">
        <v>8067</v>
      </c>
      <c r="BF23" t="s">
        <v>8068</v>
      </c>
      <c r="BH23" t="s">
        <v>7812</v>
      </c>
      <c r="BI23" t="s">
        <v>8089</v>
      </c>
      <c r="BJ23" t="s">
        <v>7808</v>
      </c>
      <c r="BK23" t="s">
        <v>7810</v>
      </c>
    </row>
    <row r="24" spans="1:65" x14ac:dyDescent="0.3">
      <c r="A24" s="51">
        <v>43</v>
      </c>
      <c r="B24" s="14" t="s">
        <v>43</v>
      </c>
      <c r="C24" t="s">
        <v>550</v>
      </c>
      <c r="D24" t="s">
        <v>551</v>
      </c>
      <c r="E24" t="s">
        <v>552</v>
      </c>
      <c r="F24" t="s">
        <v>553</v>
      </c>
      <c r="G24" s="1">
        <v>42394</v>
      </c>
      <c r="H24">
        <v>2015</v>
      </c>
      <c r="I24" t="s">
        <v>2830</v>
      </c>
      <c r="K24">
        <v>287</v>
      </c>
      <c r="L24" t="s">
        <v>2879</v>
      </c>
      <c r="M24" t="s">
        <v>554</v>
      </c>
      <c r="N24" t="s">
        <v>555</v>
      </c>
      <c r="O24" t="s">
        <v>556</v>
      </c>
      <c r="P24" t="s">
        <v>557</v>
      </c>
      <c r="Q24" t="s">
        <v>2830</v>
      </c>
      <c r="R24" t="s">
        <v>558</v>
      </c>
      <c r="S24" t="s">
        <v>559</v>
      </c>
      <c r="T24" t="s">
        <v>560</v>
      </c>
      <c r="U24" t="s">
        <v>561</v>
      </c>
      <c r="V24" t="s">
        <v>562</v>
      </c>
      <c r="W24" t="s">
        <v>2830</v>
      </c>
      <c r="X24">
        <v>5</v>
      </c>
      <c r="Z24">
        <v>11</v>
      </c>
      <c r="AA24" t="s">
        <v>43</v>
      </c>
      <c r="AB24" s="1">
        <v>42394</v>
      </c>
      <c r="AC24" t="s">
        <v>2830</v>
      </c>
      <c r="AD24" t="s">
        <v>2830</v>
      </c>
      <c r="AE24" t="s">
        <v>43</v>
      </c>
      <c r="AF24" t="s">
        <v>57</v>
      </c>
      <c r="AH24" s="20" t="s">
        <v>7687</v>
      </c>
      <c r="AI24" s="20" t="s">
        <v>7687</v>
      </c>
      <c r="AK24" t="s">
        <v>7685</v>
      </c>
      <c r="AM24" t="s">
        <v>7688</v>
      </c>
      <c r="AN24">
        <f>IEEE45637891012[[#This Row],[End Page]]-IEEE45637891012[[#This Row],[Start Page]]</f>
        <v>5</v>
      </c>
      <c r="AS24" s="20"/>
      <c r="AU24" s="22" t="s">
        <v>551</v>
      </c>
      <c r="AV24" s="22" t="s">
        <v>550</v>
      </c>
      <c r="AW24" s="22" t="s">
        <v>553</v>
      </c>
      <c r="AX24" s="22" t="s">
        <v>57</v>
      </c>
      <c r="AY24" s="22">
        <v>2015</v>
      </c>
      <c r="AZ24" s="31" t="s">
        <v>7779</v>
      </c>
      <c r="BA24" t="s">
        <v>7725</v>
      </c>
      <c r="BB24" t="s">
        <v>7815</v>
      </c>
      <c r="BC24" t="s">
        <v>8036</v>
      </c>
      <c r="BD24" t="s">
        <v>7814</v>
      </c>
      <c r="BE24" t="s">
        <v>8075</v>
      </c>
      <c r="BF24" t="s">
        <v>8068</v>
      </c>
      <c r="BH24" t="s">
        <v>7816</v>
      </c>
      <c r="BI24" t="s">
        <v>8083</v>
      </c>
      <c r="BK24" t="s">
        <v>7813</v>
      </c>
    </row>
    <row r="25" spans="1:65" x14ac:dyDescent="0.3">
      <c r="A25" s="51">
        <v>45</v>
      </c>
      <c r="B25" s="14" t="s">
        <v>43</v>
      </c>
      <c r="C25" t="s">
        <v>575</v>
      </c>
      <c r="D25" t="s">
        <v>576</v>
      </c>
      <c r="E25" t="s">
        <v>577</v>
      </c>
      <c r="F25" t="s">
        <v>578</v>
      </c>
      <c r="G25" s="1">
        <v>43489</v>
      </c>
      <c r="H25">
        <v>2018</v>
      </c>
      <c r="I25" t="s">
        <v>2830</v>
      </c>
      <c r="K25">
        <v>781</v>
      </c>
      <c r="L25" t="s">
        <v>2881</v>
      </c>
      <c r="M25" t="s">
        <v>579</v>
      </c>
      <c r="N25" t="s">
        <v>2830</v>
      </c>
      <c r="O25" t="s">
        <v>580</v>
      </c>
      <c r="P25" t="s">
        <v>581</v>
      </c>
      <c r="Q25" t="s">
        <v>2830</v>
      </c>
      <c r="R25" t="s">
        <v>582</v>
      </c>
      <c r="S25" t="s">
        <v>583</v>
      </c>
      <c r="T25" t="s">
        <v>584</v>
      </c>
      <c r="U25" t="s">
        <v>585</v>
      </c>
      <c r="V25" t="s">
        <v>586</v>
      </c>
      <c r="W25" t="s">
        <v>2830</v>
      </c>
      <c r="X25">
        <v>3</v>
      </c>
      <c r="Z25">
        <v>35</v>
      </c>
      <c r="AA25" t="s">
        <v>43</v>
      </c>
      <c r="AB25" s="1">
        <v>43489</v>
      </c>
      <c r="AC25" t="s">
        <v>2830</v>
      </c>
      <c r="AD25" t="s">
        <v>2830</v>
      </c>
      <c r="AE25" t="s">
        <v>43</v>
      </c>
      <c r="AF25" t="s">
        <v>57</v>
      </c>
      <c r="AH25" s="20" t="s">
        <v>7687</v>
      </c>
      <c r="AI25" s="20" t="s">
        <v>7687</v>
      </c>
      <c r="AK25" t="s">
        <v>7685</v>
      </c>
      <c r="AM25" t="s">
        <v>7688</v>
      </c>
      <c r="AN25">
        <f>IEEE45637891012[[#This Row],[End Page]]-IEEE45637891012[[#This Row],[Start Page]]</f>
        <v>7</v>
      </c>
      <c r="AS25" s="20"/>
      <c r="AU25" s="22" t="s">
        <v>576</v>
      </c>
      <c r="AV25" s="22" t="s">
        <v>575</v>
      </c>
      <c r="AW25" s="22" t="s">
        <v>578</v>
      </c>
      <c r="AX25" s="22" t="s">
        <v>57</v>
      </c>
      <c r="AY25" s="22">
        <v>2018</v>
      </c>
      <c r="AZ25" s="31" t="s">
        <v>7779</v>
      </c>
      <c r="BA25" t="s">
        <v>7725</v>
      </c>
      <c r="BB25" t="s">
        <v>7823</v>
      </c>
      <c r="BC25" t="s">
        <v>8032</v>
      </c>
      <c r="BD25" t="s">
        <v>7822</v>
      </c>
      <c r="BE25" t="s">
        <v>8071</v>
      </c>
      <c r="BH25" t="s">
        <v>7824</v>
      </c>
      <c r="BI25" t="s">
        <v>8083</v>
      </c>
    </row>
    <row r="26" spans="1:65" x14ac:dyDescent="0.3">
      <c r="A26" s="50">
        <v>50</v>
      </c>
      <c r="B26" s="5" t="s">
        <v>43</v>
      </c>
      <c r="C26" t="s">
        <v>636</v>
      </c>
      <c r="D26" t="s">
        <v>637</v>
      </c>
      <c r="E26" t="s">
        <v>638</v>
      </c>
      <c r="F26" t="s">
        <v>146</v>
      </c>
      <c r="G26" s="1">
        <v>43276</v>
      </c>
      <c r="H26">
        <v>2018</v>
      </c>
      <c r="I26" t="s">
        <v>2833</v>
      </c>
      <c r="K26">
        <v>30602</v>
      </c>
      <c r="L26" t="s">
        <v>2886</v>
      </c>
      <c r="M26" t="s">
        <v>639</v>
      </c>
      <c r="N26" t="s">
        <v>148</v>
      </c>
      <c r="O26" t="s">
        <v>2830</v>
      </c>
      <c r="P26" t="s">
        <v>640</v>
      </c>
      <c r="Q26" t="s">
        <v>641</v>
      </c>
      <c r="R26" t="s">
        <v>642</v>
      </c>
      <c r="S26" t="s">
        <v>643</v>
      </c>
      <c r="T26" t="s">
        <v>644</v>
      </c>
      <c r="U26" t="s">
        <v>645</v>
      </c>
      <c r="V26" t="s">
        <v>646</v>
      </c>
      <c r="W26" t="s">
        <v>2830</v>
      </c>
      <c r="X26">
        <v>24</v>
      </c>
      <c r="Z26">
        <v>27</v>
      </c>
      <c r="AA26" t="s">
        <v>647</v>
      </c>
      <c r="AB26" s="1">
        <v>43255</v>
      </c>
      <c r="AC26" t="s">
        <v>2830</v>
      </c>
      <c r="AD26" t="s">
        <v>2830</v>
      </c>
      <c r="AE26" t="s">
        <v>43</v>
      </c>
      <c r="AF26" t="s">
        <v>44</v>
      </c>
      <c r="AH26" s="20" t="s">
        <v>7687</v>
      </c>
      <c r="AI26" s="20" t="s">
        <v>7687</v>
      </c>
      <c r="AK26" t="s">
        <v>7685</v>
      </c>
      <c r="AM26" t="s">
        <v>7688</v>
      </c>
      <c r="AN26">
        <f>IEEE45637891012[[#This Row],[End Page]]-IEEE45637891012[[#This Row],[Start Page]]</f>
        <v>9</v>
      </c>
      <c r="AS26" s="20"/>
      <c r="AU26" s="21" t="s">
        <v>637</v>
      </c>
      <c r="AV26" s="21" t="s">
        <v>636</v>
      </c>
      <c r="AW26" s="21" t="s">
        <v>146</v>
      </c>
      <c r="AX26" s="21" t="s">
        <v>44</v>
      </c>
      <c r="AY26" s="21">
        <v>2018</v>
      </c>
      <c r="AZ26" t="s">
        <v>7724</v>
      </c>
      <c r="BA26" t="s">
        <v>7725</v>
      </c>
      <c r="BB26" t="s">
        <v>7827</v>
      </c>
      <c r="BC26" t="s">
        <v>8024</v>
      </c>
      <c r="BD26" t="s">
        <v>7826</v>
      </c>
      <c r="BE26" t="s">
        <v>8067</v>
      </c>
      <c r="BF26" t="s">
        <v>8068</v>
      </c>
      <c r="BH26" t="s">
        <v>7828</v>
      </c>
      <c r="BI26" t="s">
        <v>8090</v>
      </c>
      <c r="BM26" t="s">
        <v>7825</v>
      </c>
    </row>
    <row r="27" spans="1:65" x14ac:dyDescent="0.3">
      <c r="A27" s="50">
        <v>52</v>
      </c>
      <c r="B27" s="6" t="s">
        <v>43</v>
      </c>
      <c r="C27" t="s">
        <v>658</v>
      </c>
      <c r="D27" t="s">
        <v>659</v>
      </c>
      <c r="E27" t="s">
        <v>660</v>
      </c>
      <c r="F27" t="s">
        <v>661</v>
      </c>
      <c r="G27" s="1">
        <v>44104</v>
      </c>
      <c r="H27">
        <v>2020</v>
      </c>
      <c r="I27" t="s">
        <v>2830</v>
      </c>
      <c r="K27">
        <v>1</v>
      </c>
      <c r="L27" t="s">
        <v>2887</v>
      </c>
      <c r="M27" t="s">
        <v>662</v>
      </c>
      <c r="N27" t="s">
        <v>663</v>
      </c>
      <c r="O27" t="s">
        <v>664</v>
      </c>
      <c r="P27" t="s">
        <v>665</v>
      </c>
      <c r="Q27" t="s">
        <v>2830</v>
      </c>
      <c r="R27" t="s">
        <v>666</v>
      </c>
      <c r="S27" t="s">
        <v>667</v>
      </c>
      <c r="T27" t="s">
        <v>668</v>
      </c>
      <c r="U27" t="s">
        <v>669</v>
      </c>
      <c r="V27" t="s">
        <v>670</v>
      </c>
      <c r="W27" t="s">
        <v>2830</v>
      </c>
      <c r="X27">
        <v>11</v>
      </c>
      <c r="Z27">
        <v>25</v>
      </c>
      <c r="AA27" t="s">
        <v>43</v>
      </c>
      <c r="AB27" s="1">
        <v>44104</v>
      </c>
      <c r="AC27" t="s">
        <v>2830</v>
      </c>
      <c r="AD27" t="s">
        <v>2830</v>
      </c>
      <c r="AE27" t="s">
        <v>43</v>
      </c>
      <c r="AF27" t="s">
        <v>57</v>
      </c>
      <c r="AH27" s="20" t="s">
        <v>7687</v>
      </c>
      <c r="AI27" s="20" t="s">
        <v>7687</v>
      </c>
      <c r="AK27" t="s">
        <v>7685</v>
      </c>
      <c r="AM27" t="s">
        <v>7688</v>
      </c>
      <c r="AN27">
        <f>IEEE45637891012[[#This Row],[End Page]]-IEEE45637891012[[#This Row],[Start Page]]</f>
        <v>6</v>
      </c>
      <c r="AS27" s="20"/>
      <c r="AU27" s="22" t="s">
        <v>659</v>
      </c>
      <c r="AV27" s="22" t="s">
        <v>658</v>
      </c>
      <c r="AW27" s="22" t="s">
        <v>661</v>
      </c>
      <c r="AX27" s="22" t="s">
        <v>57</v>
      </c>
      <c r="AY27" s="22">
        <v>2020</v>
      </c>
      <c r="AZ27" t="s">
        <v>7724</v>
      </c>
      <c r="BA27" t="s">
        <v>7725</v>
      </c>
      <c r="BB27" t="s">
        <v>7830</v>
      </c>
      <c r="BC27" t="s">
        <v>8032</v>
      </c>
      <c r="BD27" t="s">
        <v>7829</v>
      </c>
      <c r="BE27" t="s">
        <v>8072</v>
      </c>
      <c r="BH27" t="s">
        <v>7832</v>
      </c>
      <c r="BI27" t="s">
        <v>8091</v>
      </c>
      <c r="BM27" t="s">
        <v>7831</v>
      </c>
    </row>
    <row r="28" spans="1:65" x14ac:dyDescent="0.3">
      <c r="A28" s="50">
        <v>58</v>
      </c>
      <c r="B28" s="6" t="s">
        <v>43</v>
      </c>
      <c r="C28" t="s">
        <v>729</v>
      </c>
      <c r="D28" t="s">
        <v>730</v>
      </c>
      <c r="E28" t="s">
        <v>731</v>
      </c>
      <c r="F28" t="s">
        <v>732</v>
      </c>
      <c r="G28" s="1">
        <v>43916</v>
      </c>
      <c r="H28">
        <v>2019</v>
      </c>
      <c r="I28" t="s">
        <v>2830</v>
      </c>
      <c r="K28">
        <v>1244</v>
      </c>
      <c r="L28" t="s">
        <v>2893</v>
      </c>
      <c r="M28" t="s">
        <v>733</v>
      </c>
      <c r="N28" t="s">
        <v>2830</v>
      </c>
      <c r="O28" t="s">
        <v>734</v>
      </c>
      <c r="P28" t="s">
        <v>735</v>
      </c>
      <c r="Q28" t="s">
        <v>2830</v>
      </c>
      <c r="R28" t="s">
        <v>736</v>
      </c>
      <c r="S28" t="s">
        <v>737</v>
      </c>
      <c r="T28" t="s">
        <v>738</v>
      </c>
      <c r="U28" t="s">
        <v>739</v>
      </c>
      <c r="V28" t="s">
        <v>740</v>
      </c>
      <c r="W28" t="s">
        <v>2830</v>
      </c>
      <c r="X28">
        <v>2</v>
      </c>
      <c r="Z28">
        <v>29</v>
      </c>
      <c r="AA28" t="s">
        <v>43</v>
      </c>
      <c r="AB28" s="1">
        <v>43916</v>
      </c>
      <c r="AC28" t="s">
        <v>2830</v>
      </c>
      <c r="AD28" t="s">
        <v>2830</v>
      </c>
      <c r="AE28" t="s">
        <v>43</v>
      </c>
      <c r="AF28" t="s">
        <v>57</v>
      </c>
      <c r="AH28" s="20" t="s">
        <v>7687</v>
      </c>
      <c r="AI28" s="20" t="s">
        <v>7687</v>
      </c>
      <c r="AK28" t="s">
        <v>7685</v>
      </c>
      <c r="AM28" t="s">
        <v>7688</v>
      </c>
      <c r="AN28">
        <f>IEEE45637891012[[#This Row],[End Page]]-IEEE45637891012[[#This Row],[Start Page]]</f>
        <v>5</v>
      </c>
      <c r="AS28" s="20"/>
      <c r="AU28" s="22" t="s">
        <v>730</v>
      </c>
      <c r="AV28" s="22" t="s">
        <v>729</v>
      </c>
      <c r="AW28" s="22" t="s">
        <v>732</v>
      </c>
      <c r="AX28" s="22" t="s">
        <v>57</v>
      </c>
      <c r="AY28" s="22">
        <v>2019</v>
      </c>
      <c r="AZ28" s="31" t="s">
        <v>7779</v>
      </c>
      <c r="BA28" t="s">
        <v>7725</v>
      </c>
      <c r="BB28" t="s">
        <v>7835</v>
      </c>
      <c r="BC28" t="s">
        <v>8037</v>
      </c>
      <c r="BD28" t="s">
        <v>7834</v>
      </c>
      <c r="BE28" t="s">
        <v>8071</v>
      </c>
      <c r="BH28" t="s">
        <v>7836</v>
      </c>
      <c r="BI28" t="s">
        <v>8083</v>
      </c>
      <c r="BK28" t="s">
        <v>7833</v>
      </c>
    </row>
    <row r="29" spans="1:65" x14ac:dyDescent="0.3">
      <c r="A29" s="50">
        <v>62</v>
      </c>
      <c r="B29" s="5" t="s">
        <v>43</v>
      </c>
      <c r="C29" t="s">
        <v>778</v>
      </c>
      <c r="D29" t="s">
        <v>779</v>
      </c>
      <c r="E29" t="s">
        <v>780</v>
      </c>
      <c r="F29" t="s">
        <v>781</v>
      </c>
      <c r="G29" s="1">
        <v>43853</v>
      </c>
      <c r="H29">
        <v>2019</v>
      </c>
      <c r="I29" t="s">
        <v>2830</v>
      </c>
      <c r="K29">
        <v>337</v>
      </c>
      <c r="L29" t="s">
        <v>2896</v>
      </c>
      <c r="M29" t="s">
        <v>782</v>
      </c>
      <c r="N29" t="s">
        <v>2830</v>
      </c>
      <c r="O29" t="s">
        <v>783</v>
      </c>
      <c r="P29" t="s">
        <v>784</v>
      </c>
      <c r="Q29" t="s">
        <v>2830</v>
      </c>
      <c r="R29" t="s">
        <v>785</v>
      </c>
      <c r="S29" t="s">
        <v>786</v>
      </c>
      <c r="T29" t="s">
        <v>2830</v>
      </c>
      <c r="U29" t="s">
        <v>787</v>
      </c>
      <c r="V29" t="s">
        <v>788</v>
      </c>
      <c r="W29" t="s">
        <v>2830</v>
      </c>
      <c r="Z29">
        <v>40</v>
      </c>
      <c r="AA29" t="s">
        <v>43</v>
      </c>
      <c r="AB29" s="1">
        <v>43853</v>
      </c>
      <c r="AC29" t="s">
        <v>2830</v>
      </c>
      <c r="AD29" t="s">
        <v>2830</v>
      </c>
      <c r="AE29" t="s">
        <v>43</v>
      </c>
      <c r="AF29" t="s">
        <v>57</v>
      </c>
      <c r="AH29" s="20" t="s">
        <v>7687</v>
      </c>
      <c r="AI29" s="20" t="s">
        <v>7687</v>
      </c>
      <c r="AK29" t="s">
        <v>7685</v>
      </c>
      <c r="AM29" t="s">
        <v>7688</v>
      </c>
      <c r="AN29">
        <f>IEEE45637891012[[#This Row],[End Page]]-IEEE45637891012[[#This Row],[Start Page]]</f>
        <v>13</v>
      </c>
      <c r="AS29" s="20"/>
      <c r="AU29" s="21" t="s">
        <v>779</v>
      </c>
      <c r="AV29" s="21" t="s">
        <v>778</v>
      </c>
      <c r="AW29" s="21" t="s">
        <v>781</v>
      </c>
      <c r="AX29" s="21" t="s">
        <v>57</v>
      </c>
      <c r="AY29" s="21">
        <v>2019</v>
      </c>
      <c r="AZ29" t="s">
        <v>7724</v>
      </c>
      <c r="BA29" t="s">
        <v>7725</v>
      </c>
      <c r="BB29" t="s">
        <v>7837</v>
      </c>
      <c r="BC29" t="s">
        <v>8035</v>
      </c>
      <c r="BD29" t="s">
        <v>7838</v>
      </c>
      <c r="BE29" t="s">
        <v>8071</v>
      </c>
    </row>
    <row r="30" spans="1:65" x14ac:dyDescent="0.3">
      <c r="A30" s="50">
        <v>64</v>
      </c>
      <c r="B30" s="5" t="s">
        <v>43</v>
      </c>
      <c r="C30" t="s">
        <v>802</v>
      </c>
      <c r="D30" t="s">
        <v>803</v>
      </c>
      <c r="E30" t="s">
        <v>804</v>
      </c>
      <c r="F30" t="s">
        <v>805</v>
      </c>
      <c r="G30" s="1">
        <v>44767</v>
      </c>
      <c r="H30">
        <v>2022</v>
      </c>
      <c r="I30" t="s">
        <v>2830</v>
      </c>
      <c r="K30">
        <v>129</v>
      </c>
      <c r="L30" t="s">
        <v>2898</v>
      </c>
      <c r="M30" t="s">
        <v>806</v>
      </c>
      <c r="N30" t="s">
        <v>2830</v>
      </c>
      <c r="O30" t="s">
        <v>807</v>
      </c>
      <c r="P30" t="s">
        <v>808</v>
      </c>
      <c r="Q30" t="s">
        <v>2830</v>
      </c>
      <c r="R30" t="s">
        <v>809</v>
      </c>
      <c r="S30" t="s">
        <v>810</v>
      </c>
      <c r="T30" t="s">
        <v>811</v>
      </c>
      <c r="U30" t="s">
        <v>812</v>
      </c>
      <c r="V30" t="s">
        <v>813</v>
      </c>
      <c r="W30" t="s">
        <v>2830</v>
      </c>
      <c r="Z30">
        <v>24</v>
      </c>
      <c r="AA30" t="s">
        <v>43</v>
      </c>
      <c r="AB30" s="1">
        <v>44767</v>
      </c>
      <c r="AC30" t="s">
        <v>2830</v>
      </c>
      <c r="AD30" t="s">
        <v>2830</v>
      </c>
      <c r="AE30" t="s">
        <v>43</v>
      </c>
      <c r="AF30" t="s">
        <v>57</v>
      </c>
      <c r="AH30" s="20" t="s">
        <v>7687</v>
      </c>
      <c r="AI30" s="20" t="s">
        <v>7687</v>
      </c>
      <c r="AK30" t="s">
        <v>7685</v>
      </c>
      <c r="AM30" t="s">
        <v>7688</v>
      </c>
      <c r="AN30">
        <f>IEEE45637891012[[#This Row],[End Page]]-IEEE45637891012[[#This Row],[Start Page]]</f>
        <v>5</v>
      </c>
      <c r="AS30" s="20"/>
      <c r="AU30" s="21" t="s">
        <v>803</v>
      </c>
      <c r="AV30" s="21" t="s">
        <v>802</v>
      </c>
      <c r="AW30" s="21" t="s">
        <v>805</v>
      </c>
      <c r="AX30" s="21" t="s">
        <v>57</v>
      </c>
      <c r="AY30" s="21">
        <v>2022</v>
      </c>
      <c r="AZ30" t="s">
        <v>7724</v>
      </c>
      <c r="BA30" t="s">
        <v>7725</v>
      </c>
      <c r="BB30" t="s">
        <v>7840</v>
      </c>
      <c r="BC30" t="s">
        <v>8038</v>
      </c>
      <c r="BD30" t="s">
        <v>7839</v>
      </c>
      <c r="BE30" t="s">
        <v>8072</v>
      </c>
      <c r="BH30" t="s">
        <v>7841</v>
      </c>
      <c r="BI30" t="s">
        <v>8092</v>
      </c>
    </row>
    <row r="31" spans="1:65" x14ac:dyDescent="0.3">
      <c r="A31" s="51">
        <v>67</v>
      </c>
      <c r="B31" s="14" t="s">
        <v>43</v>
      </c>
      <c r="C31" t="s">
        <v>839</v>
      </c>
      <c r="D31" t="s">
        <v>840</v>
      </c>
      <c r="E31" t="s">
        <v>841</v>
      </c>
      <c r="F31" t="s">
        <v>842</v>
      </c>
      <c r="G31" s="1">
        <v>43401</v>
      </c>
      <c r="H31">
        <v>2018</v>
      </c>
      <c r="I31" t="s">
        <v>2830</v>
      </c>
      <c r="K31">
        <v>151</v>
      </c>
      <c r="L31" t="s">
        <v>2899</v>
      </c>
      <c r="M31" t="s">
        <v>843</v>
      </c>
      <c r="N31" t="s">
        <v>2830</v>
      </c>
      <c r="O31" t="s">
        <v>844</v>
      </c>
      <c r="P31" t="s">
        <v>845</v>
      </c>
      <c r="Q31" t="s">
        <v>2830</v>
      </c>
      <c r="R31" t="s">
        <v>846</v>
      </c>
      <c r="S31" t="s">
        <v>847</v>
      </c>
      <c r="T31" t="s">
        <v>848</v>
      </c>
      <c r="U31" t="s">
        <v>849</v>
      </c>
      <c r="V31" t="s">
        <v>850</v>
      </c>
      <c r="W31" t="s">
        <v>2830</v>
      </c>
      <c r="X31">
        <v>42</v>
      </c>
      <c r="Z31">
        <v>45</v>
      </c>
      <c r="AA31" t="s">
        <v>43</v>
      </c>
      <c r="AB31" s="1">
        <v>43401</v>
      </c>
      <c r="AC31" t="s">
        <v>2830</v>
      </c>
      <c r="AD31" t="s">
        <v>2830</v>
      </c>
      <c r="AE31" t="s">
        <v>43</v>
      </c>
      <c r="AF31" t="s">
        <v>57</v>
      </c>
      <c r="AH31" s="20" t="s">
        <v>7687</v>
      </c>
      <c r="AI31" s="20" t="s">
        <v>7687</v>
      </c>
      <c r="AK31" t="s">
        <v>7685</v>
      </c>
      <c r="AM31" t="s">
        <v>7688</v>
      </c>
      <c r="AN31">
        <f>IEEE45637891012[[#This Row],[End Page]]-IEEE45637891012[[#This Row],[Start Page]]</f>
        <v>7</v>
      </c>
      <c r="AS31" s="20"/>
      <c r="AU31" s="22" t="s">
        <v>840</v>
      </c>
      <c r="AV31" s="22" t="s">
        <v>839</v>
      </c>
      <c r="AW31" s="22" t="s">
        <v>842</v>
      </c>
      <c r="AX31" s="22" t="s">
        <v>57</v>
      </c>
      <c r="AY31" s="22">
        <v>2018</v>
      </c>
      <c r="AZ31" t="s">
        <v>7724</v>
      </c>
      <c r="BA31" t="s">
        <v>7725</v>
      </c>
      <c r="BB31" t="s">
        <v>7842</v>
      </c>
      <c r="BC31" t="s">
        <v>8039</v>
      </c>
      <c r="BD31" t="s">
        <v>7844</v>
      </c>
      <c r="BE31" t="s">
        <v>8068</v>
      </c>
      <c r="BH31" t="s">
        <v>7846</v>
      </c>
      <c r="BI31" t="s">
        <v>8085</v>
      </c>
      <c r="BK31" t="s">
        <v>7845</v>
      </c>
      <c r="BM31" t="s">
        <v>7843</v>
      </c>
    </row>
    <row r="32" spans="1:65" x14ac:dyDescent="0.3">
      <c r="A32" s="50">
        <v>68</v>
      </c>
      <c r="B32" s="5" t="s">
        <v>43</v>
      </c>
      <c r="C32" t="s">
        <v>851</v>
      </c>
      <c r="D32" t="s">
        <v>852</v>
      </c>
      <c r="E32" t="s">
        <v>853</v>
      </c>
      <c r="F32" t="s">
        <v>854</v>
      </c>
      <c r="G32" s="1">
        <v>42866</v>
      </c>
      <c r="H32">
        <v>2017</v>
      </c>
      <c r="I32" t="s">
        <v>2830</v>
      </c>
      <c r="K32">
        <v>1</v>
      </c>
      <c r="L32" t="s">
        <v>2833</v>
      </c>
      <c r="M32" t="s">
        <v>855</v>
      </c>
      <c r="N32" t="s">
        <v>2830</v>
      </c>
      <c r="O32" t="s">
        <v>856</v>
      </c>
      <c r="P32" t="s">
        <v>857</v>
      </c>
      <c r="Q32" t="s">
        <v>2830</v>
      </c>
      <c r="R32" t="s">
        <v>858</v>
      </c>
      <c r="S32" t="s">
        <v>859</v>
      </c>
      <c r="T32" t="s">
        <v>860</v>
      </c>
      <c r="U32" t="s">
        <v>861</v>
      </c>
      <c r="V32" t="s">
        <v>862</v>
      </c>
      <c r="W32" t="s">
        <v>2830</v>
      </c>
      <c r="X32">
        <v>17</v>
      </c>
      <c r="Z32">
        <v>20</v>
      </c>
      <c r="AA32" t="s">
        <v>43</v>
      </c>
      <c r="AB32" s="1">
        <v>42866</v>
      </c>
      <c r="AC32" t="s">
        <v>2830</v>
      </c>
      <c r="AD32" t="s">
        <v>2830</v>
      </c>
      <c r="AE32" t="s">
        <v>43</v>
      </c>
      <c r="AF32" t="s">
        <v>8103</v>
      </c>
      <c r="AH32" s="20" t="s">
        <v>7687</v>
      </c>
      <c r="AI32" s="20" t="s">
        <v>7687</v>
      </c>
      <c r="AK32" t="s">
        <v>7685</v>
      </c>
      <c r="AM32" t="s">
        <v>7688</v>
      </c>
      <c r="AN32">
        <f>IEEE45637891012[[#This Row],[End Page]]-IEEE45637891012[[#This Row],[Start Page]]</f>
        <v>5</v>
      </c>
      <c r="AS32" s="20"/>
      <c r="AU32" s="21" t="s">
        <v>852</v>
      </c>
      <c r="AV32" s="21" t="s">
        <v>851</v>
      </c>
      <c r="AW32" s="21" t="s">
        <v>854</v>
      </c>
      <c r="AX32" s="21" t="s">
        <v>57</v>
      </c>
      <c r="AY32" s="21">
        <v>2017</v>
      </c>
      <c r="AZ32" t="s">
        <v>7724</v>
      </c>
      <c r="BA32" t="s">
        <v>7725</v>
      </c>
      <c r="BB32" s="31" t="s">
        <v>7850</v>
      </c>
      <c r="BC32" s="31" t="s">
        <v>8040</v>
      </c>
      <c r="BD32" t="s">
        <v>7848</v>
      </c>
      <c r="BE32" t="s">
        <v>8075</v>
      </c>
      <c r="BF32" t="s">
        <v>8067</v>
      </c>
      <c r="BH32" t="s">
        <v>8093</v>
      </c>
      <c r="BI32" t="s">
        <v>8083</v>
      </c>
    </row>
    <row r="33" spans="1:65" x14ac:dyDescent="0.3">
      <c r="A33" s="51">
        <v>71</v>
      </c>
      <c r="B33" s="14" t="s">
        <v>43</v>
      </c>
      <c r="C33" t="s">
        <v>887</v>
      </c>
      <c r="D33" t="s">
        <v>888</v>
      </c>
      <c r="E33" t="s">
        <v>889</v>
      </c>
      <c r="F33" t="s">
        <v>890</v>
      </c>
      <c r="G33" s="1">
        <v>44096</v>
      </c>
      <c r="H33">
        <v>2020</v>
      </c>
      <c r="I33" t="s">
        <v>2830</v>
      </c>
      <c r="K33">
        <v>1005</v>
      </c>
      <c r="L33" t="s">
        <v>2901</v>
      </c>
      <c r="M33" t="s">
        <v>891</v>
      </c>
      <c r="N33" t="s">
        <v>892</v>
      </c>
      <c r="O33" t="s">
        <v>893</v>
      </c>
      <c r="P33" t="s">
        <v>894</v>
      </c>
      <c r="Q33" t="s">
        <v>2830</v>
      </c>
      <c r="R33" t="s">
        <v>895</v>
      </c>
      <c r="S33" t="s">
        <v>896</v>
      </c>
      <c r="T33" t="s">
        <v>897</v>
      </c>
      <c r="U33" t="s">
        <v>898</v>
      </c>
      <c r="V33" t="s">
        <v>899</v>
      </c>
      <c r="W33" t="s">
        <v>2830</v>
      </c>
      <c r="Z33">
        <v>15</v>
      </c>
      <c r="AA33" t="s">
        <v>43</v>
      </c>
      <c r="AB33" s="1">
        <v>44096</v>
      </c>
      <c r="AC33" t="s">
        <v>2830</v>
      </c>
      <c r="AD33" t="s">
        <v>2830</v>
      </c>
      <c r="AE33" t="s">
        <v>43</v>
      </c>
      <c r="AF33" t="s">
        <v>57</v>
      </c>
      <c r="AH33" s="20" t="s">
        <v>7687</v>
      </c>
      <c r="AI33" s="20" t="s">
        <v>7687</v>
      </c>
      <c r="AK33" t="s">
        <v>7685</v>
      </c>
      <c r="AM33" t="s">
        <v>7688</v>
      </c>
      <c r="AN33">
        <f>IEEE45637891012[[#This Row],[End Page]]-IEEE45637891012[[#This Row],[Start Page]]</f>
        <v>5</v>
      </c>
      <c r="AS33" s="20"/>
      <c r="AU33" s="22" t="s">
        <v>888</v>
      </c>
      <c r="AV33" s="22" t="s">
        <v>887</v>
      </c>
      <c r="AW33" s="22" t="s">
        <v>890</v>
      </c>
      <c r="AX33" s="22" t="s">
        <v>57</v>
      </c>
      <c r="AY33" s="22">
        <v>2020</v>
      </c>
      <c r="AZ33" t="s">
        <v>7724</v>
      </c>
      <c r="BA33" t="s">
        <v>7725</v>
      </c>
      <c r="BB33" t="s">
        <v>7851</v>
      </c>
      <c r="BC33" t="s">
        <v>8041</v>
      </c>
      <c r="BD33" t="s">
        <v>7852</v>
      </c>
      <c r="BE33" t="s">
        <v>8068</v>
      </c>
      <c r="BH33" t="s">
        <v>7853</v>
      </c>
      <c r="BI33" t="s">
        <v>8083</v>
      </c>
    </row>
    <row r="34" spans="1:65" x14ac:dyDescent="0.3">
      <c r="A34" s="50">
        <v>86</v>
      </c>
      <c r="B34" s="6" t="s">
        <v>43</v>
      </c>
      <c r="C34" t="s">
        <v>1064</v>
      </c>
      <c r="D34" t="s">
        <v>1065</v>
      </c>
      <c r="E34" t="s">
        <v>1066</v>
      </c>
      <c r="F34" t="s">
        <v>1067</v>
      </c>
      <c r="G34" s="1">
        <v>44910</v>
      </c>
      <c r="H34">
        <v>2022</v>
      </c>
      <c r="I34" t="s">
        <v>2830</v>
      </c>
      <c r="K34">
        <v>1</v>
      </c>
      <c r="L34" t="s">
        <v>2833</v>
      </c>
      <c r="M34" t="s">
        <v>1068</v>
      </c>
      <c r="N34" t="s">
        <v>2830</v>
      </c>
      <c r="O34" t="s">
        <v>1069</v>
      </c>
      <c r="P34" t="s">
        <v>1070</v>
      </c>
      <c r="Q34" t="s">
        <v>1071</v>
      </c>
      <c r="R34" t="s">
        <v>1072</v>
      </c>
      <c r="S34" t="s">
        <v>1073</v>
      </c>
      <c r="T34" t="s">
        <v>1074</v>
      </c>
      <c r="U34" t="s">
        <v>1075</v>
      </c>
      <c r="V34" t="s">
        <v>1076</v>
      </c>
      <c r="W34" t="s">
        <v>2830</v>
      </c>
      <c r="Z34">
        <v>25</v>
      </c>
      <c r="AA34" t="s">
        <v>43</v>
      </c>
      <c r="AB34" s="1">
        <v>44910</v>
      </c>
      <c r="AC34" t="s">
        <v>2830</v>
      </c>
      <c r="AD34" t="s">
        <v>2830</v>
      </c>
      <c r="AE34" t="s">
        <v>43</v>
      </c>
      <c r="AF34" t="s">
        <v>57</v>
      </c>
      <c r="AH34" s="20" t="s">
        <v>7687</v>
      </c>
      <c r="AI34" s="20" t="s">
        <v>7687</v>
      </c>
      <c r="AK34" t="s">
        <v>7685</v>
      </c>
      <c r="AM34" t="s">
        <v>7688</v>
      </c>
      <c r="AN34">
        <f>IEEE45637891012[[#This Row],[End Page]]-IEEE45637891012[[#This Row],[Start Page]]</f>
        <v>5</v>
      </c>
      <c r="AS34" s="20"/>
      <c r="AU34" s="22" t="s">
        <v>1065</v>
      </c>
      <c r="AV34" s="22" t="s">
        <v>1064</v>
      </c>
      <c r="AW34" s="22" t="s">
        <v>1067</v>
      </c>
      <c r="AX34" s="22" t="s">
        <v>57</v>
      </c>
      <c r="AY34" s="22">
        <v>2022</v>
      </c>
      <c r="AZ34" s="31" t="s">
        <v>7779</v>
      </c>
      <c r="BA34" s="31" t="s">
        <v>7780</v>
      </c>
      <c r="BB34" t="s">
        <v>7862</v>
      </c>
      <c r="BC34" t="s">
        <v>8035</v>
      </c>
      <c r="BD34" t="s">
        <v>7858</v>
      </c>
      <c r="BE34" t="s">
        <v>8074</v>
      </c>
      <c r="BH34" t="s">
        <v>7860</v>
      </c>
      <c r="BI34" t="s">
        <v>8083</v>
      </c>
      <c r="BK34" t="s">
        <v>7859</v>
      </c>
      <c r="BL34" t="s">
        <v>7857</v>
      </c>
    </row>
    <row r="35" spans="1:65" x14ac:dyDescent="0.3">
      <c r="A35" s="51">
        <v>89</v>
      </c>
      <c r="B35" s="3" t="s">
        <v>43</v>
      </c>
      <c r="C35" t="s">
        <v>1102</v>
      </c>
      <c r="D35" t="s">
        <v>1103</v>
      </c>
      <c r="E35" t="s">
        <v>1104</v>
      </c>
      <c r="F35" t="s">
        <v>1105</v>
      </c>
      <c r="G35" s="1">
        <v>43605</v>
      </c>
      <c r="H35">
        <v>2019</v>
      </c>
      <c r="I35" t="s">
        <v>2830</v>
      </c>
      <c r="K35">
        <v>1</v>
      </c>
      <c r="L35" t="s">
        <v>2833</v>
      </c>
      <c r="M35" t="s">
        <v>1106</v>
      </c>
      <c r="N35" t="s">
        <v>1107</v>
      </c>
      <c r="O35" t="s">
        <v>1108</v>
      </c>
      <c r="P35" t="s">
        <v>2830</v>
      </c>
      <c r="Q35" t="s">
        <v>2830</v>
      </c>
      <c r="R35" t="s">
        <v>1109</v>
      </c>
      <c r="S35" t="s">
        <v>1110</v>
      </c>
      <c r="T35" t="s">
        <v>1111</v>
      </c>
      <c r="U35" t="s">
        <v>1112</v>
      </c>
      <c r="V35" t="s">
        <v>1113</v>
      </c>
      <c r="W35" t="s">
        <v>2830</v>
      </c>
      <c r="Z35">
        <v>20</v>
      </c>
      <c r="AA35" t="s">
        <v>2830</v>
      </c>
      <c r="AB35" s="1">
        <v>43605</v>
      </c>
      <c r="AC35" t="s">
        <v>2830</v>
      </c>
      <c r="AD35" t="s">
        <v>2830</v>
      </c>
      <c r="AE35" t="s">
        <v>43</v>
      </c>
      <c r="AF35" t="s">
        <v>8104</v>
      </c>
      <c r="AH35" s="20" t="s">
        <v>7687</v>
      </c>
      <c r="AI35" s="20" t="s">
        <v>7687</v>
      </c>
      <c r="AK35" t="s">
        <v>7685</v>
      </c>
      <c r="AM35" t="s">
        <v>7688</v>
      </c>
      <c r="AN35">
        <f>IEEE45637891012[[#This Row],[End Page]]-IEEE45637891012[[#This Row],[Start Page]]</f>
        <v>5</v>
      </c>
      <c r="AS35" s="20"/>
      <c r="AU35" s="21" t="s">
        <v>1103</v>
      </c>
      <c r="AV35" s="21" t="s">
        <v>1102</v>
      </c>
      <c r="AW35" s="21" t="s">
        <v>1105</v>
      </c>
      <c r="AX35" s="21" t="s">
        <v>57</v>
      </c>
      <c r="AY35" s="21">
        <v>2019</v>
      </c>
      <c r="AZ35" t="s">
        <v>7724</v>
      </c>
      <c r="BA35" t="s">
        <v>7725</v>
      </c>
      <c r="BB35" s="31" t="s">
        <v>7863</v>
      </c>
      <c r="BC35" t="s">
        <v>8032</v>
      </c>
      <c r="BD35" t="s">
        <v>7865</v>
      </c>
      <c r="BE35" t="s">
        <v>8076</v>
      </c>
      <c r="BH35" t="s">
        <v>7866</v>
      </c>
      <c r="BI35" t="s">
        <v>8081</v>
      </c>
      <c r="BK35" t="s">
        <v>7864</v>
      </c>
    </row>
    <row r="36" spans="1:65" x14ac:dyDescent="0.3">
      <c r="A36" s="50">
        <v>96</v>
      </c>
      <c r="B36" s="6" t="s">
        <v>43</v>
      </c>
      <c r="C36" t="s">
        <v>1184</v>
      </c>
      <c r="D36" t="s">
        <v>1185</v>
      </c>
      <c r="E36" t="s">
        <v>1186</v>
      </c>
      <c r="F36" t="s">
        <v>146</v>
      </c>
      <c r="G36" s="1">
        <v>44881</v>
      </c>
      <c r="H36">
        <v>2022</v>
      </c>
      <c r="I36" t="s">
        <v>2876</v>
      </c>
      <c r="K36">
        <v>118953</v>
      </c>
      <c r="L36" t="s">
        <v>2916</v>
      </c>
      <c r="M36" t="s">
        <v>1187</v>
      </c>
      <c r="N36" t="s">
        <v>148</v>
      </c>
      <c r="O36" t="s">
        <v>2830</v>
      </c>
      <c r="P36" t="s">
        <v>1188</v>
      </c>
      <c r="Q36" t="s">
        <v>1189</v>
      </c>
      <c r="R36" t="s">
        <v>1190</v>
      </c>
      <c r="S36" t="s">
        <v>1191</v>
      </c>
      <c r="T36" t="s">
        <v>1192</v>
      </c>
      <c r="U36" t="s">
        <v>1193</v>
      </c>
      <c r="V36" t="s">
        <v>1194</v>
      </c>
      <c r="W36" t="s">
        <v>2830</v>
      </c>
      <c r="Z36">
        <v>52</v>
      </c>
      <c r="AA36" t="s">
        <v>156</v>
      </c>
      <c r="AB36" s="1">
        <v>44875</v>
      </c>
      <c r="AC36" t="s">
        <v>2830</v>
      </c>
      <c r="AD36" t="s">
        <v>2830</v>
      </c>
      <c r="AE36" t="s">
        <v>43</v>
      </c>
      <c r="AF36" t="s">
        <v>44</v>
      </c>
      <c r="AH36" s="20" t="s">
        <v>7687</v>
      </c>
      <c r="AI36" s="20" t="s">
        <v>7687</v>
      </c>
      <c r="AK36" t="s">
        <v>7685</v>
      </c>
      <c r="AM36" t="s">
        <v>7688</v>
      </c>
      <c r="AN36">
        <f>IEEE45637891012[[#This Row],[End Page]]-IEEE45637891012[[#This Row],[Start Page]]</f>
        <v>11</v>
      </c>
      <c r="AS36" s="20"/>
      <c r="AU36" s="22" t="s">
        <v>1185</v>
      </c>
      <c r="AV36" s="22" t="s">
        <v>1184</v>
      </c>
      <c r="AW36" s="22" t="s">
        <v>146</v>
      </c>
      <c r="AX36" s="22" t="s">
        <v>44</v>
      </c>
      <c r="AY36" s="22">
        <v>2022</v>
      </c>
      <c r="AZ36" t="s">
        <v>7724</v>
      </c>
      <c r="BA36" t="s">
        <v>7725</v>
      </c>
      <c r="BB36" t="s">
        <v>7871</v>
      </c>
      <c r="BC36" t="s">
        <v>8032</v>
      </c>
      <c r="BD36" t="s">
        <v>7868</v>
      </c>
      <c r="BE36" t="s">
        <v>8068</v>
      </c>
      <c r="BH36" t="s">
        <v>8094</v>
      </c>
      <c r="BI36" t="s">
        <v>8085</v>
      </c>
      <c r="BJ36" t="s">
        <v>7869</v>
      </c>
      <c r="BK36" t="s">
        <v>7867</v>
      </c>
    </row>
    <row r="37" spans="1:65" x14ac:dyDescent="0.3">
      <c r="A37" s="50">
        <v>100</v>
      </c>
      <c r="B37" s="5" t="s">
        <v>43</v>
      </c>
      <c r="C37" t="s">
        <v>1231</v>
      </c>
      <c r="D37" t="s">
        <v>1232</v>
      </c>
      <c r="E37" t="s">
        <v>1233</v>
      </c>
      <c r="F37" t="s">
        <v>1234</v>
      </c>
      <c r="G37" s="1">
        <v>43087</v>
      </c>
      <c r="H37">
        <v>2017</v>
      </c>
      <c r="I37" t="s">
        <v>2830</v>
      </c>
      <c r="K37">
        <v>1058</v>
      </c>
      <c r="L37" t="s">
        <v>2919</v>
      </c>
      <c r="M37" t="s">
        <v>1235</v>
      </c>
      <c r="N37" t="s">
        <v>1236</v>
      </c>
      <c r="O37" t="s">
        <v>1237</v>
      </c>
      <c r="P37" t="s">
        <v>1238</v>
      </c>
      <c r="Q37" t="s">
        <v>2830</v>
      </c>
      <c r="R37" t="s">
        <v>1239</v>
      </c>
      <c r="S37" t="s">
        <v>1240</v>
      </c>
      <c r="T37" t="s">
        <v>1241</v>
      </c>
      <c r="U37" t="s">
        <v>1242</v>
      </c>
      <c r="V37" t="s">
        <v>1243</v>
      </c>
      <c r="W37" t="s">
        <v>2830</v>
      </c>
      <c r="X37">
        <v>134</v>
      </c>
      <c r="Z37">
        <v>28</v>
      </c>
      <c r="AA37" t="s">
        <v>43</v>
      </c>
      <c r="AB37" s="1">
        <v>43087</v>
      </c>
      <c r="AC37" t="s">
        <v>2830</v>
      </c>
      <c r="AD37" t="s">
        <v>2830</v>
      </c>
      <c r="AE37" t="s">
        <v>43</v>
      </c>
      <c r="AF37" t="s">
        <v>57</v>
      </c>
      <c r="AH37" s="20" t="s">
        <v>7687</v>
      </c>
      <c r="AI37" s="20" t="s">
        <v>7687</v>
      </c>
      <c r="AK37" t="s">
        <v>7685</v>
      </c>
      <c r="AM37" t="s">
        <v>7688</v>
      </c>
      <c r="AN37">
        <f>IEEE45637891012[[#This Row],[End Page]]-IEEE45637891012[[#This Row],[Start Page]]</f>
        <v>7</v>
      </c>
      <c r="AS37" s="20"/>
      <c r="AU37" s="21" t="s">
        <v>1232</v>
      </c>
      <c r="AV37" s="21" t="s">
        <v>1231</v>
      </c>
      <c r="AW37" s="21" t="s">
        <v>1234</v>
      </c>
      <c r="AX37" s="21" t="s">
        <v>57</v>
      </c>
      <c r="AY37" s="21">
        <v>2017</v>
      </c>
      <c r="AZ37" s="31" t="s">
        <v>7779</v>
      </c>
      <c r="BA37" s="31" t="s">
        <v>7780</v>
      </c>
      <c r="BC37" s="31" t="s">
        <v>8109</v>
      </c>
      <c r="BD37" t="s">
        <v>7873</v>
      </c>
      <c r="BE37" t="s">
        <v>8067</v>
      </c>
      <c r="BF37" t="s">
        <v>8068</v>
      </c>
      <c r="BH37" s="31" t="s">
        <v>7874</v>
      </c>
      <c r="BI37" t="s">
        <v>8083</v>
      </c>
      <c r="BK37" t="s">
        <v>7872</v>
      </c>
    </row>
    <row r="38" spans="1:65" x14ac:dyDescent="0.3">
      <c r="A38" s="51">
        <v>101</v>
      </c>
      <c r="B38" s="14" t="s">
        <v>43</v>
      </c>
      <c r="C38" t="s">
        <v>1244</v>
      </c>
      <c r="D38" t="s">
        <v>1245</v>
      </c>
      <c r="E38" t="s">
        <v>1246</v>
      </c>
      <c r="F38" t="s">
        <v>1247</v>
      </c>
      <c r="G38" s="1">
        <v>43741</v>
      </c>
      <c r="H38">
        <v>2019</v>
      </c>
      <c r="I38" t="s">
        <v>2830</v>
      </c>
      <c r="K38">
        <v>2270</v>
      </c>
      <c r="L38" t="s">
        <v>2920</v>
      </c>
      <c r="M38" t="s">
        <v>1248</v>
      </c>
      <c r="N38" t="s">
        <v>2830</v>
      </c>
      <c r="O38" t="s">
        <v>1249</v>
      </c>
      <c r="P38" t="s">
        <v>1250</v>
      </c>
      <c r="Q38" t="s">
        <v>2830</v>
      </c>
      <c r="R38" t="s">
        <v>1251</v>
      </c>
      <c r="S38" t="s">
        <v>1252</v>
      </c>
      <c r="T38" t="s">
        <v>1253</v>
      </c>
      <c r="U38" t="s">
        <v>1254</v>
      </c>
      <c r="V38" t="s">
        <v>1255</v>
      </c>
      <c r="W38" t="s">
        <v>2830</v>
      </c>
      <c r="Z38">
        <v>18</v>
      </c>
      <c r="AA38" t="s">
        <v>43</v>
      </c>
      <c r="AB38" s="1">
        <v>43741</v>
      </c>
      <c r="AC38" t="s">
        <v>2830</v>
      </c>
      <c r="AD38" t="s">
        <v>2830</v>
      </c>
      <c r="AE38" t="s">
        <v>43</v>
      </c>
      <c r="AF38" t="s">
        <v>57</v>
      </c>
      <c r="AH38" s="20" t="s">
        <v>7687</v>
      </c>
      <c r="AI38" s="20" t="s">
        <v>7687</v>
      </c>
      <c r="AK38" t="s">
        <v>7685</v>
      </c>
      <c r="AM38" t="s">
        <v>7688</v>
      </c>
      <c r="AN38">
        <f>IEEE45637891012[[#This Row],[End Page]]-IEEE45637891012[[#This Row],[Start Page]]</f>
        <v>7</v>
      </c>
      <c r="AS38" s="20"/>
      <c r="AU38" s="22" t="s">
        <v>1245</v>
      </c>
      <c r="AV38" s="22" t="s">
        <v>1244</v>
      </c>
      <c r="AW38" s="22" t="s">
        <v>1247</v>
      </c>
      <c r="AX38" s="22" t="s">
        <v>57</v>
      </c>
      <c r="AY38" s="22">
        <v>2019</v>
      </c>
      <c r="AZ38" t="s">
        <v>7724</v>
      </c>
      <c r="BA38" t="s">
        <v>7725</v>
      </c>
      <c r="BB38" t="s">
        <v>7877</v>
      </c>
      <c r="BC38" t="s">
        <v>8032</v>
      </c>
      <c r="BD38" t="s">
        <v>7876</v>
      </c>
      <c r="BE38" t="s">
        <v>8069</v>
      </c>
      <c r="BM38" t="s">
        <v>7875</v>
      </c>
    </row>
    <row r="39" spans="1:65" x14ac:dyDescent="0.3">
      <c r="A39" s="50">
        <v>104</v>
      </c>
      <c r="B39" s="5" t="s">
        <v>43</v>
      </c>
      <c r="C39" t="s">
        <v>1281</v>
      </c>
      <c r="D39" t="s">
        <v>1282</v>
      </c>
      <c r="E39" t="s">
        <v>1283</v>
      </c>
      <c r="F39" t="s">
        <v>1284</v>
      </c>
      <c r="G39" s="1">
        <v>44581</v>
      </c>
      <c r="H39">
        <v>2021</v>
      </c>
      <c r="I39" t="s">
        <v>2830</v>
      </c>
      <c r="K39">
        <v>1353</v>
      </c>
      <c r="L39" t="s">
        <v>2923</v>
      </c>
      <c r="M39" t="s">
        <v>1285</v>
      </c>
      <c r="N39" t="s">
        <v>1286</v>
      </c>
      <c r="O39" t="s">
        <v>1287</v>
      </c>
      <c r="P39" t="s">
        <v>1288</v>
      </c>
      <c r="Q39" t="s">
        <v>2830</v>
      </c>
      <c r="R39" t="s">
        <v>1289</v>
      </c>
      <c r="S39" t="s">
        <v>1290</v>
      </c>
      <c r="T39" t="s">
        <v>1291</v>
      </c>
      <c r="U39" t="s">
        <v>1292</v>
      </c>
      <c r="V39" t="s">
        <v>1293</v>
      </c>
      <c r="W39" t="s">
        <v>2830</v>
      </c>
      <c r="Z39">
        <v>18</v>
      </c>
      <c r="AA39" t="s">
        <v>43</v>
      </c>
      <c r="AB39" s="1">
        <v>44581</v>
      </c>
      <c r="AC39" t="s">
        <v>2830</v>
      </c>
      <c r="AD39" t="s">
        <v>2830</v>
      </c>
      <c r="AE39" t="s">
        <v>43</v>
      </c>
      <c r="AF39" t="s">
        <v>57</v>
      </c>
      <c r="AH39" s="20" t="s">
        <v>7687</v>
      </c>
      <c r="AK39" t="s">
        <v>7685</v>
      </c>
      <c r="AM39" t="s">
        <v>7688</v>
      </c>
      <c r="AN39">
        <f>IEEE45637891012[[#This Row],[End Page]]-IEEE45637891012[[#This Row],[Start Page]]</f>
        <v>4</v>
      </c>
      <c r="AS39" s="20"/>
      <c r="AU39" s="21" t="s">
        <v>1282</v>
      </c>
      <c r="AV39" s="21" t="s">
        <v>1281</v>
      </c>
      <c r="AW39" s="21" t="s">
        <v>1284</v>
      </c>
      <c r="AX39" s="21" t="s">
        <v>57</v>
      </c>
      <c r="AY39" s="21">
        <v>2021</v>
      </c>
      <c r="AZ39" t="s">
        <v>7724</v>
      </c>
      <c r="BA39" t="s">
        <v>7725</v>
      </c>
      <c r="BB39" t="s">
        <v>7879</v>
      </c>
      <c r="BC39" s="31" t="s">
        <v>8030</v>
      </c>
      <c r="BD39" t="s">
        <v>7878</v>
      </c>
      <c r="BE39" t="s">
        <v>8071</v>
      </c>
      <c r="BH39" t="s">
        <v>7881</v>
      </c>
      <c r="BI39" t="s">
        <v>8083</v>
      </c>
      <c r="BK39" t="s">
        <v>7880</v>
      </c>
    </row>
    <row r="40" spans="1:65" x14ac:dyDescent="0.3">
      <c r="A40" s="50">
        <v>106</v>
      </c>
      <c r="B40" s="5" t="s">
        <v>43</v>
      </c>
      <c r="C40" t="s">
        <v>1306</v>
      </c>
      <c r="D40" t="s">
        <v>1307</v>
      </c>
      <c r="E40" t="s">
        <v>1308</v>
      </c>
      <c r="F40" t="s">
        <v>1309</v>
      </c>
      <c r="G40" s="1">
        <v>43489</v>
      </c>
      <c r="H40">
        <v>2018</v>
      </c>
      <c r="I40" t="s">
        <v>2830</v>
      </c>
      <c r="K40">
        <v>982</v>
      </c>
      <c r="L40" t="s">
        <v>2925</v>
      </c>
      <c r="M40" t="s">
        <v>1310</v>
      </c>
      <c r="N40" t="s">
        <v>2830</v>
      </c>
      <c r="O40" t="s">
        <v>1311</v>
      </c>
      <c r="P40" t="s">
        <v>1312</v>
      </c>
      <c r="Q40" t="s">
        <v>2830</v>
      </c>
      <c r="R40" t="s">
        <v>1313</v>
      </c>
      <c r="S40" t="s">
        <v>1314</v>
      </c>
      <c r="T40" t="s">
        <v>1315</v>
      </c>
      <c r="U40" t="s">
        <v>1316</v>
      </c>
      <c r="V40" t="s">
        <v>1317</v>
      </c>
      <c r="W40" t="s">
        <v>2830</v>
      </c>
      <c r="X40">
        <v>6</v>
      </c>
      <c r="Z40">
        <v>33</v>
      </c>
      <c r="AA40" t="s">
        <v>43</v>
      </c>
      <c r="AB40" s="1">
        <v>43489</v>
      </c>
      <c r="AC40" t="s">
        <v>2830</v>
      </c>
      <c r="AD40" t="s">
        <v>2830</v>
      </c>
      <c r="AE40" t="s">
        <v>43</v>
      </c>
      <c r="AF40" t="s">
        <v>57</v>
      </c>
      <c r="AH40" s="20" t="s">
        <v>7687</v>
      </c>
      <c r="AI40" s="20" t="s">
        <v>7687</v>
      </c>
      <c r="AK40" t="s">
        <v>7685</v>
      </c>
      <c r="AM40" t="s">
        <v>7688</v>
      </c>
      <c r="AN40">
        <f>IEEE45637891012[[#This Row],[End Page]]-IEEE45637891012[[#This Row],[Start Page]]</f>
        <v>10</v>
      </c>
      <c r="AS40" s="20"/>
      <c r="AU40" s="21" t="s">
        <v>1307</v>
      </c>
      <c r="AV40" s="21" t="s">
        <v>1306</v>
      </c>
      <c r="AW40" s="21" t="s">
        <v>1309</v>
      </c>
      <c r="AX40" s="21" t="s">
        <v>57</v>
      </c>
      <c r="AY40" s="21">
        <v>2018</v>
      </c>
      <c r="AZ40" t="s">
        <v>7724</v>
      </c>
      <c r="BA40" t="s">
        <v>7725</v>
      </c>
      <c r="BB40" t="s">
        <v>7886</v>
      </c>
      <c r="BC40" t="s">
        <v>8042</v>
      </c>
      <c r="BD40" t="s">
        <v>7887</v>
      </c>
      <c r="BE40" t="s">
        <v>8071</v>
      </c>
      <c r="BH40" t="s">
        <v>7889</v>
      </c>
      <c r="BI40" t="s">
        <v>8085</v>
      </c>
      <c r="BK40" t="s">
        <v>7888</v>
      </c>
    </row>
    <row r="41" spans="1:65" x14ac:dyDescent="0.3">
      <c r="A41" s="51">
        <v>109</v>
      </c>
      <c r="B41" s="14" t="s">
        <v>43</v>
      </c>
      <c r="C41" t="s">
        <v>1342</v>
      </c>
      <c r="D41" t="s">
        <v>1343</v>
      </c>
      <c r="E41" t="s">
        <v>1344</v>
      </c>
      <c r="F41" t="s">
        <v>1345</v>
      </c>
      <c r="G41" s="1">
        <v>42929</v>
      </c>
      <c r="H41">
        <v>2017</v>
      </c>
      <c r="I41" t="s">
        <v>2830</v>
      </c>
      <c r="K41">
        <v>472</v>
      </c>
      <c r="L41" t="s">
        <v>2927</v>
      </c>
      <c r="M41" t="s">
        <v>1346</v>
      </c>
      <c r="N41" t="s">
        <v>2830</v>
      </c>
      <c r="O41" t="s">
        <v>1347</v>
      </c>
      <c r="P41" t="s">
        <v>1348</v>
      </c>
      <c r="Q41" t="s">
        <v>2830</v>
      </c>
      <c r="R41" t="s">
        <v>1349</v>
      </c>
      <c r="S41" t="s">
        <v>2830</v>
      </c>
      <c r="T41" t="s">
        <v>1350</v>
      </c>
      <c r="U41" t="s">
        <v>1351</v>
      </c>
      <c r="V41" t="s">
        <v>1352</v>
      </c>
      <c r="W41" t="s">
        <v>2830</v>
      </c>
      <c r="X41">
        <v>1</v>
      </c>
      <c r="Z41">
        <v>27</v>
      </c>
      <c r="AA41" t="s">
        <v>2830</v>
      </c>
      <c r="AB41" s="1">
        <v>42929</v>
      </c>
      <c r="AC41" t="s">
        <v>2830</v>
      </c>
      <c r="AD41" t="s">
        <v>2830</v>
      </c>
      <c r="AE41" t="s">
        <v>43</v>
      </c>
      <c r="AF41" t="s">
        <v>8105</v>
      </c>
      <c r="AH41" s="20" t="s">
        <v>7687</v>
      </c>
      <c r="AI41" s="20" t="s">
        <v>7687</v>
      </c>
      <c r="AK41" t="s">
        <v>7685</v>
      </c>
      <c r="AM41" t="s">
        <v>7688</v>
      </c>
      <c r="AN41">
        <f>IEEE45637891012[[#This Row],[End Page]]-IEEE45637891012[[#This Row],[Start Page]]</f>
        <v>5</v>
      </c>
      <c r="AS41" s="20"/>
      <c r="AU41" s="22" t="s">
        <v>1343</v>
      </c>
      <c r="AV41" s="22" t="s">
        <v>1342</v>
      </c>
      <c r="AW41" s="22" t="s">
        <v>1345</v>
      </c>
      <c r="AX41" s="22" t="s">
        <v>57</v>
      </c>
      <c r="AY41" s="22">
        <v>2017</v>
      </c>
      <c r="AZ41" t="s">
        <v>7724</v>
      </c>
      <c r="BA41" t="s">
        <v>7725</v>
      </c>
      <c r="BB41" t="s">
        <v>7890</v>
      </c>
      <c r="BC41" t="s">
        <v>8043</v>
      </c>
      <c r="BD41" t="s">
        <v>7891</v>
      </c>
      <c r="BE41" t="s">
        <v>8073</v>
      </c>
      <c r="BH41" t="s">
        <v>8096</v>
      </c>
      <c r="BI41" t="s">
        <v>8095</v>
      </c>
    </row>
    <row r="42" spans="1:65" x14ac:dyDescent="0.3">
      <c r="A42" s="50">
        <v>110</v>
      </c>
      <c r="B42" s="5" t="s">
        <v>43</v>
      </c>
      <c r="C42" t="s">
        <v>1353</v>
      </c>
      <c r="D42" t="s">
        <v>1354</v>
      </c>
      <c r="E42" t="s">
        <v>1355</v>
      </c>
      <c r="F42" t="s">
        <v>146</v>
      </c>
      <c r="G42" s="1">
        <v>43529</v>
      </c>
      <c r="H42">
        <v>2019</v>
      </c>
      <c r="I42" t="s">
        <v>2887</v>
      </c>
      <c r="K42">
        <v>24788</v>
      </c>
      <c r="L42" t="s">
        <v>2928</v>
      </c>
      <c r="M42" t="s">
        <v>1356</v>
      </c>
      <c r="N42" t="s">
        <v>148</v>
      </c>
      <c r="O42" t="s">
        <v>2830</v>
      </c>
      <c r="P42" t="s">
        <v>1357</v>
      </c>
      <c r="Q42" t="s">
        <v>1358</v>
      </c>
      <c r="R42" t="s">
        <v>1359</v>
      </c>
      <c r="S42" t="s">
        <v>1360</v>
      </c>
      <c r="T42" t="s">
        <v>1361</v>
      </c>
      <c r="U42" t="s">
        <v>1362</v>
      </c>
      <c r="V42" t="s">
        <v>1363</v>
      </c>
      <c r="W42" t="s">
        <v>2830</v>
      </c>
      <c r="X42">
        <v>36</v>
      </c>
      <c r="Z42">
        <v>36</v>
      </c>
      <c r="AA42" t="s">
        <v>647</v>
      </c>
      <c r="AB42" s="1">
        <v>43496</v>
      </c>
      <c r="AC42" t="s">
        <v>2830</v>
      </c>
      <c r="AD42" t="s">
        <v>2830</v>
      </c>
      <c r="AE42" t="s">
        <v>43</v>
      </c>
      <c r="AF42" t="s">
        <v>44</v>
      </c>
      <c r="AH42" s="20" t="s">
        <v>7687</v>
      </c>
      <c r="AI42" s="20" t="s">
        <v>7687</v>
      </c>
      <c r="AK42" t="s">
        <v>7685</v>
      </c>
      <c r="AM42" t="s">
        <v>7688</v>
      </c>
      <c r="AN42">
        <f>IEEE45637891012[[#This Row],[End Page]]-IEEE45637891012[[#This Row],[Start Page]]</f>
        <v>17</v>
      </c>
      <c r="AS42" s="20"/>
      <c r="AU42" s="21" t="s">
        <v>1354</v>
      </c>
      <c r="AV42" s="21" t="s">
        <v>1353</v>
      </c>
      <c r="AW42" s="21" t="s">
        <v>146</v>
      </c>
      <c r="AX42" s="21" t="s">
        <v>44</v>
      </c>
      <c r="AY42" s="21">
        <v>2019</v>
      </c>
      <c r="AZ42" t="s">
        <v>7724</v>
      </c>
      <c r="BA42" t="s">
        <v>7725</v>
      </c>
      <c r="BB42" t="s">
        <v>7894</v>
      </c>
      <c r="BC42" t="s">
        <v>8044</v>
      </c>
      <c r="BD42" t="s">
        <v>7893</v>
      </c>
      <c r="BE42" t="s">
        <v>8068</v>
      </c>
      <c r="BH42" t="s">
        <v>7895</v>
      </c>
      <c r="BI42" t="s">
        <v>8095</v>
      </c>
    </row>
    <row r="43" spans="1:65" x14ac:dyDescent="0.3">
      <c r="A43" s="50">
        <v>130</v>
      </c>
      <c r="B43" s="6" t="s">
        <v>43</v>
      </c>
      <c r="C43" t="s">
        <v>1590</v>
      </c>
      <c r="D43" t="s">
        <v>1591</v>
      </c>
      <c r="E43" t="s">
        <v>1592</v>
      </c>
      <c r="F43" t="s">
        <v>1593</v>
      </c>
      <c r="G43" s="1">
        <v>43804</v>
      </c>
      <c r="H43">
        <v>2019</v>
      </c>
      <c r="I43" t="s">
        <v>2830</v>
      </c>
      <c r="K43">
        <v>1</v>
      </c>
      <c r="L43" t="s">
        <v>2894</v>
      </c>
      <c r="M43" t="s">
        <v>1594</v>
      </c>
      <c r="N43" t="s">
        <v>1595</v>
      </c>
      <c r="O43" t="s">
        <v>1596</v>
      </c>
      <c r="P43" t="s">
        <v>1597</v>
      </c>
      <c r="Q43" t="s">
        <v>2830</v>
      </c>
      <c r="R43" t="s">
        <v>1598</v>
      </c>
      <c r="S43" t="s">
        <v>1599</v>
      </c>
      <c r="T43" t="s">
        <v>1600</v>
      </c>
      <c r="U43" t="s">
        <v>1601</v>
      </c>
      <c r="V43" t="s">
        <v>1602</v>
      </c>
      <c r="W43" t="s">
        <v>2830</v>
      </c>
      <c r="X43">
        <v>2</v>
      </c>
      <c r="Z43">
        <v>11</v>
      </c>
      <c r="AA43" t="s">
        <v>43</v>
      </c>
      <c r="AB43" s="1">
        <v>43804</v>
      </c>
      <c r="AC43" t="s">
        <v>2830</v>
      </c>
      <c r="AD43" t="s">
        <v>2830</v>
      </c>
      <c r="AE43" t="s">
        <v>43</v>
      </c>
      <c r="AF43" t="s">
        <v>57</v>
      </c>
      <c r="AH43" s="20" t="s">
        <v>7687</v>
      </c>
      <c r="AI43" s="20" t="s">
        <v>7687</v>
      </c>
      <c r="AK43" t="s">
        <v>7685</v>
      </c>
      <c r="AM43" t="s">
        <v>7688</v>
      </c>
      <c r="AN43">
        <f>IEEE45637891012[[#This Row],[End Page]]-IEEE45637891012[[#This Row],[Start Page]]</f>
        <v>4</v>
      </c>
      <c r="AS43" s="20"/>
      <c r="AU43" s="22" t="s">
        <v>1591</v>
      </c>
      <c r="AV43" s="22" t="s">
        <v>1590</v>
      </c>
      <c r="AW43" s="22" t="s">
        <v>1593</v>
      </c>
      <c r="AX43" s="22" t="s">
        <v>57</v>
      </c>
      <c r="AY43" s="22">
        <v>2019</v>
      </c>
      <c r="AZ43" t="s">
        <v>7724</v>
      </c>
      <c r="BA43" t="s">
        <v>7725</v>
      </c>
      <c r="BB43" t="s">
        <v>7897</v>
      </c>
      <c r="BC43" t="s">
        <v>8025</v>
      </c>
      <c r="BD43" t="s">
        <v>7896</v>
      </c>
      <c r="BE43" t="s">
        <v>8068</v>
      </c>
      <c r="BH43" t="s">
        <v>7898</v>
      </c>
      <c r="BI43" t="s">
        <v>8091</v>
      </c>
    </row>
    <row r="44" spans="1:65" x14ac:dyDescent="0.3">
      <c r="A44" s="50">
        <v>134</v>
      </c>
      <c r="B44" s="5" t="s">
        <v>43</v>
      </c>
      <c r="C44" t="s">
        <v>1638</v>
      </c>
      <c r="D44" t="s">
        <v>1639</v>
      </c>
      <c r="E44" t="s">
        <v>1640</v>
      </c>
      <c r="F44" t="s">
        <v>1641</v>
      </c>
      <c r="G44" s="1">
        <v>42779</v>
      </c>
      <c r="H44">
        <v>2016</v>
      </c>
      <c r="I44" t="s">
        <v>2830</v>
      </c>
      <c r="K44">
        <v>1</v>
      </c>
      <c r="L44" t="s">
        <v>2883</v>
      </c>
      <c r="M44" t="s">
        <v>1642</v>
      </c>
      <c r="N44" t="s">
        <v>2830</v>
      </c>
      <c r="O44" t="s">
        <v>1643</v>
      </c>
      <c r="P44" t="s">
        <v>1644</v>
      </c>
      <c r="Q44" t="s">
        <v>2830</v>
      </c>
      <c r="R44" t="s">
        <v>1645</v>
      </c>
      <c r="S44" t="s">
        <v>2830</v>
      </c>
      <c r="T44" t="s">
        <v>1646</v>
      </c>
      <c r="U44" t="s">
        <v>1647</v>
      </c>
      <c r="V44" t="s">
        <v>1648</v>
      </c>
      <c r="W44" t="s">
        <v>2830</v>
      </c>
      <c r="Z44">
        <v>12</v>
      </c>
      <c r="AA44" t="s">
        <v>43</v>
      </c>
      <c r="AB44" s="1">
        <v>42779</v>
      </c>
      <c r="AC44" t="s">
        <v>2830</v>
      </c>
      <c r="AD44" t="s">
        <v>2830</v>
      </c>
      <c r="AE44" t="s">
        <v>43</v>
      </c>
      <c r="AF44" t="s">
        <v>8104</v>
      </c>
      <c r="AH44" s="20" t="s">
        <v>7687</v>
      </c>
      <c r="AI44" s="20" t="s">
        <v>7687</v>
      </c>
      <c r="AK44" t="s">
        <v>7685</v>
      </c>
      <c r="AM44" t="s">
        <v>7688</v>
      </c>
      <c r="AN44">
        <f>IEEE45637891012[[#This Row],[End Page]]-IEEE45637891012[[#This Row],[Start Page]]</f>
        <v>7</v>
      </c>
      <c r="AS44" s="20"/>
      <c r="AU44" s="21" t="s">
        <v>1639</v>
      </c>
      <c r="AV44" s="21" t="s">
        <v>1638</v>
      </c>
      <c r="AW44" s="21" t="s">
        <v>1641</v>
      </c>
      <c r="AX44" s="21" t="s">
        <v>57</v>
      </c>
      <c r="AY44" s="21">
        <v>2016</v>
      </c>
      <c r="AZ44" t="s">
        <v>7724</v>
      </c>
      <c r="BA44" t="s">
        <v>7725</v>
      </c>
      <c r="BB44" t="s">
        <v>7902</v>
      </c>
      <c r="BC44" t="s">
        <v>8045</v>
      </c>
      <c r="BD44" t="s">
        <v>7900</v>
      </c>
      <c r="BE44" t="s">
        <v>8069</v>
      </c>
      <c r="BH44" t="s">
        <v>7901</v>
      </c>
      <c r="BK44" t="s">
        <v>7899</v>
      </c>
    </row>
    <row r="45" spans="1:65" x14ac:dyDescent="0.3">
      <c r="A45" s="51">
        <v>167</v>
      </c>
      <c r="B45" s="14" t="s">
        <v>43</v>
      </c>
      <c r="C45" t="s">
        <v>2031</v>
      </c>
      <c r="D45" t="s">
        <v>2032</v>
      </c>
      <c r="E45" t="s">
        <v>2033</v>
      </c>
      <c r="F45" t="s">
        <v>2034</v>
      </c>
      <c r="G45" s="1">
        <v>44026</v>
      </c>
      <c r="H45">
        <v>2020</v>
      </c>
      <c r="I45" t="s">
        <v>2830</v>
      </c>
      <c r="K45">
        <v>1092</v>
      </c>
      <c r="L45" t="s">
        <v>2937</v>
      </c>
      <c r="M45" t="s">
        <v>2035</v>
      </c>
      <c r="N45" t="s">
        <v>2036</v>
      </c>
      <c r="O45" t="s">
        <v>2037</v>
      </c>
      <c r="P45" t="s">
        <v>2038</v>
      </c>
      <c r="Q45" t="s">
        <v>2830</v>
      </c>
      <c r="R45" t="s">
        <v>2039</v>
      </c>
      <c r="S45" t="s">
        <v>2040</v>
      </c>
      <c r="T45" t="s">
        <v>2041</v>
      </c>
      <c r="U45" t="s">
        <v>2042</v>
      </c>
      <c r="V45" t="s">
        <v>2043</v>
      </c>
      <c r="W45" t="s">
        <v>2830</v>
      </c>
      <c r="X45">
        <v>14</v>
      </c>
      <c r="Z45">
        <v>43</v>
      </c>
      <c r="AA45" t="s">
        <v>43</v>
      </c>
      <c r="AB45" s="1">
        <v>44026</v>
      </c>
      <c r="AC45" t="s">
        <v>2830</v>
      </c>
      <c r="AD45" t="s">
        <v>2830</v>
      </c>
      <c r="AE45" t="s">
        <v>43</v>
      </c>
      <c r="AF45" t="s">
        <v>8104</v>
      </c>
      <c r="AH45" s="20" t="s">
        <v>7687</v>
      </c>
      <c r="AI45" s="20" t="s">
        <v>7687</v>
      </c>
      <c r="AK45" t="s">
        <v>7685</v>
      </c>
      <c r="AM45" t="s">
        <v>7688</v>
      </c>
      <c r="AN45">
        <f>IEEE45637891012[[#This Row],[End Page]]-IEEE45637891012[[#This Row],[Start Page]]</f>
        <v>9</v>
      </c>
      <c r="AS45" s="20"/>
      <c r="AU45" s="22" t="s">
        <v>2032</v>
      </c>
      <c r="AV45" s="22" t="s">
        <v>2031</v>
      </c>
      <c r="AW45" s="22" t="s">
        <v>2034</v>
      </c>
      <c r="AX45" s="22" t="s">
        <v>57</v>
      </c>
      <c r="AY45" s="22">
        <v>2020</v>
      </c>
      <c r="AZ45" t="s">
        <v>7724</v>
      </c>
      <c r="BA45" t="s">
        <v>7725</v>
      </c>
      <c r="BB45" t="s">
        <v>7904</v>
      </c>
      <c r="BC45" t="s">
        <v>8032</v>
      </c>
      <c r="BD45" t="s">
        <v>7903</v>
      </c>
      <c r="BE45" t="s">
        <v>8076</v>
      </c>
    </row>
    <row r="46" spans="1:65" x14ac:dyDescent="0.3">
      <c r="A46" s="50">
        <v>172</v>
      </c>
      <c r="B46" s="6" t="s">
        <v>43</v>
      </c>
      <c r="C46" t="s">
        <v>2091</v>
      </c>
      <c r="D46" t="s">
        <v>2092</v>
      </c>
      <c r="E46" t="s">
        <v>2093</v>
      </c>
      <c r="F46" t="s">
        <v>146</v>
      </c>
      <c r="G46" s="1">
        <v>43747</v>
      </c>
      <c r="H46">
        <v>2019</v>
      </c>
      <c r="I46" t="s">
        <v>2887</v>
      </c>
      <c r="K46">
        <v>142692</v>
      </c>
      <c r="L46" t="s">
        <v>2971</v>
      </c>
      <c r="M46" t="s">
        <v>2094</v>
      </c>
      <c r="N46" t="s">
        <v>148</v>
      </c>
      <c r="O46" t="s">
        <v>2830</v>
      </c>
      <c r="P46" t="s">
        <v>2095</v>
      </c>
      <c r="Q46" t="s">
        <v>2096</v>
      </c>
      <c r="R46" t="s">
        <v>2097</v>
      </c>
      <c r="S46" t="s">
        <v>2098</v>
      </c>
      <c r="T46" t="s">
        <v>2099</v>
      </c>
      <c r="U46" t="s">
        <v>2100</v>
      </c>
      <c r="V46" t="s">
        <v>2101</v>
      </c>
      <c r="W46" t="s">
        <v>2830</v>
      </c>
      <c r="X46">
        <v>9</v>
      </c>
      <c r="Z46">
        <v>28</v>
      </c>
      <c r="AA46" t="s">
        <v>156</v>
      </c>
      <c r="AB46" s="1">
        <v>43738</v>
      </c>
      <c r="AC46" t="s">
        <v>2830</v>
      </c>
      <c r="AD46" t="s">
        <v>2830</v>
      </c>
      <c r="AE46" t="s">
        <v>43</v>
      </c>
      <c r="AF46" t="s">
        <v>44</v>
      </c>
      <c r="AH46" s="20" t="s">
        <v>7687</v>
      </c>
      <c r="AI46" s="20" t="s">
        <v>7687</v>
      </c>
      <c r="AK46" t="s">
        <v>7685</v>
      </c>
      <c r="AM46" t="s">
        <v>7688</v>
      </c>
      <c r="AN46">
        <f>IEEE45637891012[[#This Row],[End Page]]-IEEE45637891012[[#This Row],[Start Page]]</f>
        <v>10</v>
      </c>
      <c r="AS46" s="20"/>
      <c r="AU46" s="22" t="s">
        <v>2092</v>
      </c>
      <c r="AV46" s="22" t="s">
        <v>2091</v>
      </c>
      <c r="AW46" s="22" t="s">
        <v>146</v>
      </c>
      <c r="AX46" s="22" t="s">
        <v>44</v>
      </c>
      <c r="AY46" s="22">
        <v>2019</v>
      </c>
      <c r="AZ46" t="s">
        <v>7724</v>
      </c>
      <c r="BA46" t="s">
        <v>7905</v>
      </c>
      <c r="BB46" t="s">
        <v>7907</v>
      </c>
      <c r="BC46" s="31" t="s">
        <v>8023</v>
      </c>
      <c r="BD46" t="s">
        <v>7906</v>
      </c>
      <c r="BE46" t="s">
        <v>8069</v>
      </c>
      <c r="BH46" t="s">
        <v>7909</v>
      </c>
      <c r="BI46" t="s">
        <v>8083</v>
      </c>
      <c r="BK46" t="s">
        <v>7908</v>
      </c>
    </row>
    <row r="47" spans="1:65" x14ac:dyDescent="0.3">
      <c r="A47" s="50">
        <v>204</v>
      </c>
      <c r="B47" s="5" t="s">
        <v>43</v>
      </c>
      <c r="C47" t="s">
        <v>2463</v>
      </c>
      <c r="D47" t="s">
        <v>2464</v>
      </c>
      <c r="E47" t="s">
        <v>2465</v>
      </c>
      <c r="F47" t="s">
        <v>2466</v>
      </c>
      <c r="G47" s="1">
        <v>44775</v>
      </c>
      <c r="H47">
        <v>2022</v>
      </c>
      <c r="I47" t="s">
        <v>2830</v>
      </c>
      <c r="K47">
        <v>2549</v>
      </c>
      <c r="L47" t="s">
        <v>2990</v>
      </c>
      <c r="M47" t="s">
        <v>2467</v>
      </c>
      <c r="N47" t="s">
        <v>2468</v>
      </c>
      <c r="O47" t="s">
        <v>2469</v>
      </c>
      <c r="P47" t="s">
        <v>2470</v>
      </c>
      <c r="Q47" t="s">
        <v>2471</v>
      </c>
      <c r="R47" t="s">
        <v>2472</v>
      </c>
      <c r="S47" t="s">
        <v>2473</v>
      </c>
      <c r="T47" t="s">
        <v>2474</v>
      </c>
      <c r="U47" t="s">
        <v>2475</v>
      </c>
      <c r="V47" t="s">
        <v>2476</v>
      </c>
      <c r="W47" t="s">
        <v>2830</v>
      </c>
      <c r="Z47">
        <v>47</v>
      </c>
      <c r="AA47" t="s">
        <v>43</v>
      </c>
      <c r="AB47" s="1">
        <v>44775</v>
      </c>
      <c r="AC47" t="s">
        <v>2830</v>
      </c>
      <c r="AD47" t="s">
        <v>2830</v>
      </c>
      <c r="AE47" t="s">
        <v>43</v>
      </c>
      <c r="AF47" t="s">
        <v>57</v>
      </c>
      <c r="AH47" s="20" t="s">
        <v>7687</v>
      </c>
      <c r="AI47" s="20" t="s">
        <v>7687</v>
      </c>
      <c r="AK47" t="s">
        <v>7685</v>
      </c>
      <c r="AM47" t="s">
        <v>7688</v>
      </c>
      <c r="AN47">
        <f>IEEE45637891012[[#This Row],[End Page]]-IEEE45637891012[[#This Row],[Start Page]]</f>
        <v>12</v>
      </c>
      <c r="AS47" s="20"/>
      <c r="AU47" s="21" t="s">
        <v>2464</v>
      </c>
      <c r="AV47" s="21" t="s">
        <v>2463</v>
      </c>
      <c r="AW47" s="21" t="s">
        <v>2466</v>
      </c>
      <c r="AX47" s="21" t="s">
        <v>57</v>
      </c>
      <c r="AY47" s="21">
        <v>2022</v>
      </c>
      <c r="AZ47" s="31" t="s">
        <v>7779</v>
      </c>
      <c r="BA47" t="s">
        <v>7725</v>
      </c>
      <c r="BB47" t="s">
        <v>7911</v>
      </c>
      <c r="BC47" t="s">
        <v>8046</v>
      </c>
      <c r="BD47" t="s">
        <v>7912</v>
      </c>
      <c r="BE47" t="s">
        <v>8073</v>
      </c>
      <c r="BH47" t="s">
        <v>7914</v>
      </c>
      <c r="BI47" t="s">
        <v>8095</v>
      </c>
      <c r="BK47" t="s">
        <v>7913</v>
      </c>
    </row>
    <row r="48" spans="1:65" s="40" customFormat="1" x14ac:dyDescent="0.3">
      <c r="A48" s="50">
        <v>208</v>
      </c>
      <c r="B48" s="45" t="s">
        <v>43</v>
      </c>
      <c r="C48" s="40" t="s">
        <v>2512</v>
      </c>
      <c r="D48" s="40" t="s">
        <v>2513</v>
      </c>
      <c r="E48" s="40" t="s">
        <v>2514</v>
      </c>
      <c r="F48" s="40" t="s">
        <v>2515</v>
      </c>
      <c r="G48" s="41">
        <v>44853</v>
      </c>
      <c r="H48" s="40">
        <v>2022</v>
      </c>
      <c r="I48" s="40" t="s">
        <v>2830</v>
      </c>
      <c r="K48" s="40">
        <v>153</v>
      </c>
      <c r="L48" s="40" t="s">
        <v>2993</v>
      </c>
      <c r="M48" s="40" t="s">
        <v>2516</v>
      </c>
      <c r="N48" s="40" t="s">
        <v>2517</v>
      </c>
      <c r="O48" s="40" t="s">
        <v>2518</v>
      </c>
      <c r="P48" s="40" t="s">
        <v>2519</v>
      </c>
      <c r="Q48" s="40" t="s">
        <v>2520</v>
      </c>
      <c r="R48" s="40" t="s">
        <v>2521</v>
      </c>
      <c r="S48" s="40" t="s">
        <v>2522</v>
      </c>
      <c r="T48" s="40" t="s">
        <v>2523</v>
      </c>
      <c r="U48" s="40" t="s">
        <v>2524</v>
      </c>
      <c r="V48" s="40" t="s">
        <v>2525</v>
      </c>
      <c r="W48" s="40" t="s">
        <v>2830</v>
      </c>
      <c r="Z48" s="40">
        <v>47</v>
      </c>
      <c r="AA48" s="40" t="s">
        <v>43</v>
      </c>
      <c r="AB48" s="41">
        <v>44853</v>
      </c>
      <c r="AC48" s="40" t="s">
        <v>2830</v>
      </c>
      <c r="AD48" s="40" t="s">
        <v>2830</v>
      </c>
      <c r="AE48" s="40" t="s">
        <v>43</v>
      </c>
      <c r="AF48" s="40" t="s">
        <v>57</v>
      </c>
      <c r="AH48" s="40" t="s">
        <v>7687</v>
      </c>
      <c r="AI48" s="40" t="s">
        <v>7687</v>
      </c>
      <c r="AK48" s="40" t="s">
        <v>7685</v>
      </c>
      <c r="AM48" s="40" t="s">
        <v>7688</v>
      </c>
      <c r="AN48" s="40">
        <f>IEEE45637891012[[#This Row],[End Page]]-IEEE45637891012[[#This Row],[Start Page]]</f>
        <v>12</v>
      </c>
      <c r="AU48" s="46" t="s">
        <v>2513</v>
      </c>
      <c r="AV48" s="46" t="s">
        <v>2512</v>
      </c>
      <c r="AW48" s="46" t="s">
        <v>2515</v>
      </c>
      <c r="AX48" s="46" t="s">
        <v>57</v>
      </c>
      <c r="AY48" s="46">
        <v>2022</v>
      </c>
      <c r="AZ48" t="s">
        <v>7724</v>
      </c>
      <c r="BA48" t="s">
        <v>7725</v>
      </c>
      <c r="BB48" s="40" t="s">
        <v>7915</v>
      </c>
      <c r="BC48" t="s">
        <v>8029</v>
      </c>
      <c r="BD48" s="40" t="s">
        <v>7916</v>
      </c>
      <c r="BE48" s="40" t="s">
        <v>8068</v>
      </c>
      <c r="BH48" s="40" t="s">
        <v>7917</v>
      </c>
      <c r="BI48" s="31" t="s">
        <v>8084</v>
      </c>
    </row>
    <row r="49" spans="1:65" x14ac:dyDescent="0.3">
      <c r="A49" s="50">
        <v>236</v>
      </c>
      <c r="B49" s="6" t="s">
        <v>3014</v>
      </c>
      <c r="C49" t="s">
        <v>3015</v>
      </c>
      <c r="D49" t="s">
        <v>3034</v>
      </c>
      <c r="F49" t="s">
        <v>3055</v>
      </c>
      <c r="G49" s="1"/>
      <c r="H49">
        <v>2021</v>
      </c>
      <c r="K49">
        <v>1</v>
      </c>
      <c r="L49">
        <v>11</v>
      </c>
      <c r="M49" t="s">
        <v>3125</v>
      </c>
      <c r="N49" t="s">
        <v>2830</v>
      </c>
      <c r="O49" t="s">
        <v>3071</v>
      </c>
      <c r="P49" t="s">
        <v>3087</v>
      </c>
      <c r="R49" t="s">
        <v>3106</v>
      </c>
      <c r="S49" t="s">
        <v>3141</v>
      </c>
      <c r="AB49" s="1">
        <v>44425</v>
      </c>
      <c r="AE49" t="s">
        <v>3155</v>
      </c>
      <c r="AF49" t="s">
        <v>3053</v>
      </c>
      <c r="AH49" s="20" t="s">
        <v>7687</v>
      </c>
      <c r="AI49" s="20" t="s">
        <v>7687</v>
      </c>
      <c r="AK49" t="s">
        <v>7685</v>
      </c>
      <c r="AM49" t="s">
        <v>7688</v>
      </c>
      <c r="AN49">
        <f>IEEE45637891012[[#This Row],[End Page]]-IEEE45637891012[[#This Row],[Start Page]]</f>
        <v>10</v>
      </c>
      <c r="AS49" s="20"/>
      <c r="AU49" s="22" t="s">
        <v>3034</v>
      </c>
      <c r="AV49" s="22" t="s">
        <v>3015</v>
      </c>
      <c r="AW49" s="22" t="s">
        <v>3055</v>
      </c>
      <c r="AX49" s="22" t="s">
        <v>3053</v>
      </c>
      <c r="AY49" s="22">
        <v>2021</v>
      </c>
      <c r="AZ49" t="s">
        <v>7724</v>
      </c>
      <c r="BA49" s="31" t="s">
        <v>7780</v>
      </c>
      <c r="BB49" t="s">
        <v>7920</v>
      </c>
      <c r="BC49" t="s">
        <v>8047</v>
      </c>
      <c r="BD49" t="s">
        <v>7919</v>
      </c>
      <c r="BE49" t="s">
        <v>8069</v>
      </c>
      <c r="BH49" t="s">
        <v>7921</v>
      </c>
      <c r="BI49" t="s">
        <v>8097</v>
      </c>
      <c r="BM49" t="s">
        <v>7918</v>
      </c>
    </row>
    <row r="50" spans="1:65" x14ac:dyDescent="0.3">
      <c r="A50" s="50">
        <v>258</v>
      </c>
      <c r="B50" s="5" t="s">
        <v>3157</v>
      </c>
      <c r="C50" t="s">
        <v>3161</v>
      </c>
      <c r="D50" t="s">
        <v>3491</v>
      </c>
      <c r="F50" t="s">
        <v>3843</v>
      </c>
      <c r="G50" s="1"/>
      <c r="H50">
        <v>2022</v>
      </c>
      <c r="I50" t="s">
        <v>4111</v>
      </c>
      <c r="J50" t="s">
        <v>2830</v>
      </c>
      <c r="M50" t="s">
        <v>4256</v>
      </c>
      <c r="N50" t="s">
        <v>4657</v>
      </c>
      <c r="O50" t="s">
        <v>2830</v>
      </c>
      <c r="P50" t="s">
        <v>5050</v>
      </c>
      <c r="R50" t="s">
        <v>5247</v>
      </c>
      <c r="S50" t="s">
        <v>5656</v>
      </c>
      <c r="AB50" s="1"/>
      <c r="AE50" t="s">
        <v>5896</v>
      </c>
      <c r="AF50" t="s">
        <v>5981</v>
      </c>
      <c r="AG50" t="s">
        <v>5988</v>
      </c>
      <c r="AH50" s="20" t="s">
        <v>7687</v>
      </c>
      <c r="AI50" s="20" t="s">
        <v>7687</v>
      </c>
      <c r="AK50" t="s">
        <v>7685</v>
      </c>
      <c r="AM50" t="s">
        <v>7688</v>
      </c>
      <c r="AN50">
        <f>IEEE45637891012[[#This Row],[End Page]]-IEEE45637891012[[#This Row],[Start Page]]</f>
        <v>0</v>
      </c>
      <c r="AS50" s="20"/>
      <c r="AU50" s="21" t="s">
        <v>3491</v>
      </c>
      <c r="AV50" s="21" t="s">
        <v>3161</v>
      </c>
      <c r="AW50" s="21" t="s">
        <v>3843</v>
      </c>
      <c r="AX50" s="21" t="s">
        <v>5981</v>
      </c>
      <c r="AY50" s="21">
        <v>2022</v>
      </c>
      <c r="AZ50" t="s">
        <v>7724</v>
      </c>
      <c r="BA50" s="31" t="s">
        <v>7780</v>
      </c>
      <c r="BB50" t="s">
        <v>7922</v>
      </c>
      <c r="BC50" t="s">
        <v>8032</v>
      </c>
      <c r="BD50" t="s">
        <v>7923</v>
      </c>
      <c r="BE50" t="s">
        <v>8073</v>
      </c>
      <c r="BH50" t="s">
        <v>7924</v>
      </c>
      <c r="BI50" t="s">
        <v>8083</v>
      </c>
    </row>
    <row r="51" spans="1:65" x14ac:dyDescent="0.3">
      <c r="A51" s="51">
        <v>261</v>
      </c>
      <c r="B51" s="14" t="s">
        <v>3157</v>
      </c>
      <c r="C51" t="s">
        <v>3163</v>
      </c>
      <c r="D51" t="s">
        <v>3494</v>
      </c>
      <c r="F51" t="s">
        <v>3845</v>
      </c>
      <c r="G51" s="1"/>
      <c r="H51">
        <v>2022</v>
      </c>
      <c r="I51" t="s">
        <v>4112</v>
      </c>
      <c r="J51" t="s">
        <v>2830</v>
      </c>
      <c r="M51" t="s">
        <v>4259</v>
      </c>
      <c r="N51" t="s">
        <v>4659</v>
      </c>
      <c r="O51" t="s">
        <v>2830</v>
      </c>
      <c r="P51" t="s">
        <v>5052</v>
      </c>
      <c r="R51" t="s">
        <v>5250</v>
      </c>
      <c r="S51" t="s">
        <v>5659</v>
      </c>
      <c r="AB51" s="1"/>
      <c r="AE51" t="s">
        <v>5899</v>
      </c>
      <c r="AF51" t="s">
        <v>5981</v>
      </c>
      <c r="AG51" t="s">
        <v>5988</v>
      </c>
      <c r="AH51" s="20" t="s">
        <v>7687</v>
      </c>
      <c r="AI51" s="20" t="s">
        <v>7687</v>
      </c>
      <c r="AK51" t="s">
        <v>7685</v>
      </c>
      <c r="AM51" t="s">
        <v>7688</v>
      </c>
      <c r="AN51">
        <f>IEEE45637891012[[#This Row],[End Page]]-IEEE45637891012[[#This Row],[Start Page]]</f>
        <v>0</v>
      </c>
      <c r="AS51" s="20"/>
      <c r="AU51" s="22" t="s">
        <v>3494</v>
      </c>
      <c r="AV51" s="22" t="s">
        <v>3163</v>
      </c>
      <c r="AW51" s="22" t="s">
        <v>3845</v>
      </c>
      <c r="AX51" s="22" t="s">
        <v>5981</v>
      </c>
      <c r="AY51" s="22">
        <v>2022</v>
      </c>
      <c r="AZ51" t="s">
        <v>7724</v>
      </c>
      <c r="BA51" s="31" t="s">
        <v>7780</v>
      </c>
      <c r="BB51" t="s">
        <v>7925</v>
      </c>
      <c r="BC51" t="s">
        <v>8045</v>
      </c>
      <c r="BD51" t="s">
        <v>7926</v>
      </c>
      <c r="BE51" t="s">
        <v>8068</v>
      </c>
      <c r="BH51" t="s">
        <v>7927</v>
      </c>
      <c r="BI51" t="s">
        <v>8090</v>
      </c>
    </row>
    <row r="52" spans="1:65" x14ac:dyDescent="0.3">
      <c r="A52" s="50">
        <v>266</v>
      </c>
      <c r="B52" s="6" t="s">
        <v>3157</v>
      </c>
      <c r="C52" t="s">
        <v>3168</v>
      </c>
      <c r="D52" t="s">
        <v>3499</v>
      </c>
      <c r="F52" t="s">
        <v>3849</v>
      </c>
      <c r="G52" s="1"/>
      <c r="H52">
        <v>2022</v>
      </c>
      <c r="I52" t="s">
        <v>4113</v>
      </c>
      <c r="J52" t="s">
        <v>2883</v>
      </c>
      <c r="M52" t="s">
        <v>4264</v>
      </c>
      <c r="N52" t="s">
        <v>4662</v>
      </c>
      <c r="O52" t="s">
        <v>2830</v>
      </c>
      <c r="P52" t="s">
        <v>5057</v>
      </c>
      <c r="R52" t="s">
        <v>5255</v>
      </c>
      <c r="S52" t="s">
        <v>5664</v>
      </c>
      <c r="AB52" s="1"/>
      <c r="AE52" t="s">
        <v>5895</v>
      </c>
      <c r="AF52" t="s">
        <v>5981</v>
      </c>
      <c r="AG52" t="s">
        <v>5988</v>
      </c>
      <c r="AH52" s="20" t="s">
        <v>7687</v>
      </c>
      <c r="AI52" s="20" t="s">
        <v>7687</v>
      </c>
      <c r="AK52" t="s">
        <v>7685</v>
      </c>
      <c r="AM52" t="s">
        <v>7688</v>
      </c>
      <c r="AN52">
        <f>IEEE45637891012[[#This Row],[End Page]]-IEEE45637891012[[#This Row],[Start Page]]</f>
        <v>0</v>
      </c>
      <c r="AS52" s="20"/>
      <c r="AU52" s="22" t="s">
        <v>3499</v>
      </c>
      <c r="AV52" s="22" t="s">
        <v>3168</v>
      </c>
      <c r="AW52" s="22" t="s">
        <v>3849</v>
      </c>
      <c r="AX52" s="22" t="s">
        <v>5981</v>
      </c>
      <c r="AY52" s="22">
        <v>2022</v>
      </c>
      <c r="AZ52" t="s">
        <v>7724</v>
      </c>
      <c r="BA52" s="31" t="s">
        <v>7780</v>
      </c>
      <c r="BB52" t="s">
        <v>7928</v>
      </c>
      <c r="BC52" t="s">
        <v>8048</v>
      </c>
      <c r="BD52" t="s">
        <v>7929</v>
      </c>
      <c r="BE52" t="s">
        <v>8072</v>
      </c>
      <c r="BF52" t="s">
        <v>8067</v>
      </c>
      <c r="BH52" t="s">
        <v>7930</v>
      </c>
      <c r="BI52" t="s">
        <v>8085</v>
      </c>
    </row>
    <row r="53" spans="1:65" s="40" customFormat="1" x14ac:dyDescent="0.3">
      <c r="A53" s="50">
        <v>274</v>
      </c>
      <c r="B53" s="39" t="s">
        <v>3157</v>
      </c>
      <c r="C53" s="40" t="s">
        <v>3175</v>
      </c>
      <c r="D53" s="40" t="s">
        <v>3507</v>
      </c>
      <c r="F53" s="40" t="s">
        <v>3855</v>
      </c>
      <c r="G53" s="41"/>
      <c r="H53" s="40">
        <v>2022</v>
      </c>
      <c r="I53" s="40" t="s">
        <v>4117</v>
      </c>
      <c r="J53" s="40" t="s">
        <v>2869</v>
      </c>
      <c r="K53" s="40">
        <v>234</v>
      </c>
      <c r="L53" s="40">
        <v>250</v>
      </c>
      <c r="M53" s="40" t="s">
        <v>4272</v>
      </c>
      <c r="N53" s="40" t="s">
        <v>4668</v>
      </c>
      <c r="O53" s="40" t="s">
        <v>2830</v>
      </c>
      <c r="P53" s="40" t="s">
        <v>5064</v>
      </c>
      <c r="R53" s="40" t="s">
        <v>5263</v>
      </c>
      <c r="S53" s="40" t="s">
        <v>5672</v>
      </c>
      <c r="AB53" s="41"/>
      <c r="AE53" s="40" t="s">
        <v>5894</v>
      </c>
      <c r="AF53" s="40" t="s">
        <v>5981</v>
      </c>
      <c r="AG53" s="40" t="s">
        <v>5988</v>
      </c>
      <c r="AH53" s="40" t="s">
        <v>7687</v>
      </c>
      <c r="AI53" s="40" t="s">
        <v>7687</v>
      </c>
      <c r="AK53" s="40" t="s">
        <v>7685</v>
      </c>
      <c r="AM53" s="40" t="s">
        <v>7688</v>
      </c>
      <c r="AN53" s="40">
        <f>IEEE45637891012[[#This Row],[End Page]]-IEEE45637891012[[#This Row],[Start Page]]</f>
        <v>16</v>
      </c>
      <c r="AT53" s="40" t="s">
        <v>7694</v>
      </c>
      <c r="AU53" s="42" t="s">
        <v>3507</v>
      </c>
      <c r="AV53" s="42" t="s">
        <v>3175</v>
      </c>
      <c r="AW53" s="42" t="s">
        <v>3855</v>
      </c>
      <c r="AX53" s="42" t="s">
        <v>5981</v>
      </c>
      <c r="AY53" s="42">
        <v>2022</v>
      </c>
      <c r="AZ53" t="s">
        <v>7724</v>
      </c>
      <c r="BA53" t="s">
        <v>7725</v>
      </c>
      <c r="BC53" s="40" t="s">
        <v>8049</v>
      </c>
      <c r="BD53" s="40" t="s">
        <v>7931</v>
      </c>
      <c r="BE53" s="40" t="s">
        <v>8074</v>
      </c>
      <c r="BF53" s="40" t="s">
        <v>8076</v>
      </c>
      <c r="BH53" s="40" t="s">
        <v>7932</v>
      </c>
      <c r="BI53" t="s">
        <v>8083</v>
      </c>
    </row>
    <row r="54" spans="1:65" s="40" customFormat="1" x14ac:dyDescent="0.3">
      <c r="A54" s="51">
        <v>279</v>
      </c>
      <c r="B54" s="45" t="s">
        <v>3157</v>
      </c>
      <c r="C54" s="40" t="s">
        <v>3180</v>
      </c>
      <c r="D54" s="40" t="s">
        <v>3512</v>
      </c>
      <c r="F54" s="40" t="s">
        <v>3859</v>
      </c>
      <c r="G54" s="41"/>
      <c r="H54" s="40">
        <v>2022</v>
      </c>
      <c r="I54" s="40" t="s">
        <v>4119</v>
      </c>
      <c r="J54" s="40" t="s">
        <v>2830</v>
      </c>
      <c r="M54" s="40" t="s">
        <v>4277</v>
      </c>
      <c r="N54" s="40" t="s">
        <v>4672</v>
      </c>
      <c r="O54" s="40" t="s">
        <v>2830</v>
      </c>
      <c r="P54" s="40" t="s">
        <v>5069</v>
      </c>
      <c r="R54" s="40" t="s">
        <v>5268</v>
      </c>
      <c r="S54" s="40" t="s">
        <v>5677</v>
      </c>
      <c r="AB54" s="41"/>
      <c r="AE54" s="40" t="s">
        <v>5900</v>
      </c>
      <c r="AF54" s="40" t="s">
        <v>5981</v>
      </c>
      <c r="AG54" s="40" t="s">
        <v>5988</v>
      </c>
      <c r="AH54" s="40" t="s">
        <v>7687</v>
      </c>
      <c r="AI54" s="40" t="s">
        <v>7687</v>
      </c>
      <c r="AK54" s="40" t="s">
        <v>7685</v>
      </c>
      <c r="AM54" s="40" t="s">
        <v>7688</v>
      </c>
      <c r="AN54" s="40">
        <f>IEEE45637891012[[#This Row],[End Page]]-IEEE45637891012[[#This Row],[Start Page]]</f>
        <v>0</v>
      </c>
      <c r="AU54" s="46" t="s">
        <v>3512</v>
      </c>
      <c r="AV54" s="46" t="s">
        <v>3180</v>
      </c>
      <c r="AW54" s="46" t="s">
        <v>3859</v>
      </c>
      <c r="AX54" s="46" t="s">
        <v>5981</v>
      </c>
      <c r="AY54" s="46">
        <v>2022</v>
      </c>
      <c r="AZ54" t="s">
        <v>7724</v>
      </c>
      <c r="BA54" t="s">
        <v>7725</v>
      </c>
      <c r="BB54" s="40" t="s">
        <v>7934</v>
      </c>
      <c r="BC54" t="s">
        <v>8050</v>
      </c>
      <c r="BD54" s="40" t="s">
        <v>7935</v>
      </c>
      <c r="BE54" s="40" t="s">
        <v>8076</v>
      </c>
      <c r="BH54" s="40" t="s">
        <v>7936</v>
      </c>
      <c r="BI54" t="s">
        <v>8085</v>
      </c>
      <c r="BK54" s="40" t="s">
        <v>7933</v>
      </c>
    </row>
    <row r="55" spans="1:65" x14ac:dyDescent="0.3">
      <c r="A55" s="51">
        <v>283</v>
      </c>
      <c r="B55" s="3" t="s">
        <v>3157</v>
      </c>
      <c r="C55" t="s">
        <v>3184</v>
      </c>
      <c r="D55" t="s">
        <v>3516</v>
      </c>
      <c r="F55" t="s">
        <v>3862</v>
      </c>
      <c r="G55" s="1"/>
      <c r="H55">
        <v>2022</v>
      </c>
      <c r="I55" t="s">
        <v>4121</v>
      </c>
      <c r="J55" t="s">
        <v>4243</v>
      </c>
      <c r="K55">
        <v>2467</v>
      </c>
      <c r="L55">
        <v>2479</v>
      </c>
      <c r="M55" t="s">
        <v>4281</v>
      </c>
      <c r="N55" t="s">
        <v>4675</v>
      </c>
      <c r="O55" t="s">
        <v>2830</v>
      </c>
      <c r="P55" t="s">
        <v>5073</v>
      </c>
      <c r="R55" t="s">
        <v>5272</v>
      </c>
      <c r="S55" t="s">
        <v>5680</v>
      </c>
      <c r="AB55" s="1"/>
      <c r="AE55" t="s">
        <v>5904</v>
      </c>
      <c r="AF55" t="s">
        <v>5981</v>
      </c>
      <c r="AG55" t="s">
        <v>5988</v>
      </c>
      <c r="AH55" s="20" t="s">
        <v>7687</v>
      </c>
      <c r="AI55" s="20" t="s">
        <v>7687</v>
      </c>
      <c r="AK55" t="s">
        <v>7685</v>
      </c>
      <c r="AM55" t="s">
        <v>7688</v>
      </c>
      <c r="AN55">
        <f>IEEE45637891012[[#This Row],[End Page]]-IEEE45637891012[[#This Row],[Start Page]]</f>
        <v>12</v>
      </c>
      <c r="AS55" s="20"/>
      <c r="AU55" s="21" t="s">
        <v>3516</v>
      </c>
      <c r="AV55" s="21" t="s">
        <v>3184</v>
      </c>
      <c r="AW55" s="21" t="s">
        <v>3862</v>
      </c>
      <c r="AX55" s="21" t="s">
        <v>5981</v>
      </c>
      <c r="AY55" s="21">
        <v>2022</v>
      </c>
      <c r="AZ55" t="s">
        <v>7724</v>
      </c>
      <c r="BA55" t="s">
        <v>7725</v>
      </c>
      <c r="BC55" t="s">
        <v>8051</v>
      </c>
      <c r="BD55" t="s">
        <v>7938</v>
      </c>
      <c r="BE55" t="s">
        <v>8075</v>
      </c>
      <c r="BF55" t="s">
        <v>8067</v>
      </c>
      <c r="BK55" t="s">
        <v>7937</v>
      </c>
    </row>
    <row r="56" spans="1:65" x14ac:dyDescent="0.3">
      <c r="A56" s="50">
        <v>286</v>
      </c>
      <c r="B56" s="6" t="s">
        <v>3157</v>
      </c>
      <c r="C56" t="s">
        <v>3186</v>
      </c>
      <c r="D56" t="s">
        <v>3519</v>
      </c>
      <c r="F56" t="s">
        <v>3864</v>
      </c>
      <c r="G56" s="1"/>
      <c r="H56">
        <v>2022</v>
      </c>
      <c r="I56" t="s">
        <v>4123</v>
      </c>
      <c r="J56" t="s">
        <v>2830</v>
      </c>
      <c r="K56">
        <v>333</v>
      </c>
      <c r="L56">
        <v>339</v>
      </c>
      <c r="M56" t="s">
        <v>4284</v>
      </c>
      <c r="N56" t="s">
        <v>4677</v>
      </c>
      <c r="O56" t="s">
        <v>4814</v>
      </c>
      <c r="P56" t="s">
        <v>5074</v>
      </c>
      <c r="R56" t="s">
        <v>5275</v>
      </c>
      <c r="S56" t="s">
        <v>5682</v>
      </c>
      <c r="AB56" s="1"/>
      <c r="AE56" t="s">
        <v>5904</v>
      </c>
      <c r="AF56" t="s">
        <v>5982</v>
      </c>
      <c r="AG56" t="s">
        <v>5988</v>
      </c>
      <c r="AH56" s="20" t="s">
        <v>7687</v>
      </c>
      <c r="AI56" s="20" t="s">
        <v>7687</v>
      </c>
      <c r="AK56" t="s">
        <v>7685</v>
      </c>
      <c r="AM56" t="s">
        <v>7688</v>
      </c>
      <c r="AN56">
        <f>IEEE45637891012[[#This Row],[End Page]]-IEEE45637891012[[#This Row],[Start Page]]</f>
        <v>6</v>
      </c>
      <c r="AS56" s="20"/>
      <c r="AU56" s="22" t="s">
        <v>3519</v>
      </c>
      <c r="AV56" s="22" t="s">
        <v>3186</v>
      </c>
      <c r="AW56" s="22" t="s">
        <v>3864</v>
      </c>
      <c r="AX56" s="22" t="s">
        <v>5982</v>
      </c>
      <c r="AY56" s="22">
        <v>2022</v>
      </c>
      <c r="AZ56" t="s">
        <v>7724</v>
      </c>
      <c r="BA56" s="31" t="s">
        <v>7780</v>
      </c>
      <c r="BB56" t="s">
        <v>7940</v>
      </c>
      <c r="BC56" t="s">
        <v>8054</v>
      </c>
      <c r="BD56" t="s">
        <v>7941</v>
      </c>
      <c r="BE56" t="s">
        <v>8075</v>
      </c>
      <c r="BF56" t="s">
        <v>8071</v>
      </c>
      <c r="BH56" t="s">
        <v>7942</v>
      </c>
      <c r="BI56" t="s">
        <v>8098</v>
      </c>
      <c r="BK56" t="s">
        <v>7939</v>
      </c>
    </row>
    <row r="57" spans="1:65" x14ac:dyDescent="0.3">
      <c r="A57" s="50">
        <v>304</v>
      </c>
      <c r="B57" s="6" t="s">
        <v>3157</v>
      </c>
      <c r="C57" t="s">
        <v>3194</v>
      </c>
      <c r="D57" t="s">
        <v>3531</v>
      </c>
      <c r="F57" t="s">
        <v>3864</v>
      </c>
      <c r="G57" s="1"/>
      <c r="H57">
        <v>2022</v>
      </c>
      <c r="I57" t="s">
        <v>4131</v>
      </c>
      <c r="J57" t="s">
        <v>2830</v>
      </c>
      <c r="K57">
        <v>139</v>
      </c>
      <c r="L57">
        <v>150</v>
      </c>
      <c r="M57" t="s">
        <v>4299</v>
      </c>
      <c r="N57" t="s">
        <v>4677</v>
      </c>
      <c r="O57" t="s">
        <v>4828</v>
      </c>
      <c r="P57" t="s">
        <v>5078</v>
      </c>
      <c r="R57" t="s">
        <v>5293</v>
      </c>
      <c r="S57" t="s">
        <v>5693</v>
      </c>
      <c r="AB57" s="1"/>
      <c r="AE57" t="s">
        <v>5904</v>
      </c>
      <c r="AF57" t="s">
        <v>5982</v>
      </c>
      <c r="AG57" t="s">
        <v>5988</v>
      </c>
      <c r="AH57" s="20" t="s">
        <v>7687</v>
      </c>
      <c r="AI57" s="20" t="s">
        <v>7687</v>
      </c>
      <c r="AK57" t="s">
        <v>7685</v>
      </c>
      <c r="AM57" t="s">
        <v>7688</v>
      </c>
      <c r="AN57">
        <f>IEEE45637891012[[#This Row],[End Page]]-IEEE45637891012[[#This Row],[Start Page]]</f>
        <v>11</v>
      </c>
      <c r="AS57" s="20"/>
      <c r="AU57" s="22" t="s">
        <v>3531</v>
      </c>
      <c r="AV57" s="22" t="s">
        <v>3194</v>
      </c>
      <c r="AW57" s="22" t="s">
        <v>3864</v>
      </c>
      <c r="AX57" s="22" t="s">
        <v>5982</v>
      </c>
      <c r="AY57" s="22">
        <v>2022</v>
      </c>
      <c r="AZ57" t="s">
        <v>7724</v>
      </c>
      <c r="BA57" s="31" t="s">
        <v>7780</v>
      </c>
      <c r="BB57" t="s">
        <v>7943</v>
      </c>
      <c r="BC57" t="s">
        <v>8035</v>
      </c>
      <c r="BD57" t="s">
        <v>7944</v>
      </c>
      <c r="BE57" t="s">
        <v>8075</v>
      </c>
    </row>
    <row r="58" spans="1:65" x14ac:dyDescent="0.3">
      <c r="A58" s="50">
        <v>306</v>
      </c>
      <c r="B58" s="6" t="s">
        <v>3157</v>
      </c>
      <c r="C58" t="s">
        <v>3196</v>
      </c>
      <c r="D58" t="s">
        <v>3532</v>
      </c>
      <c r="F58" t="s">
        <v>3875</v>
      </c>
      <c r="G58" s="1"/>
      <c r="H58">
        <v>2022</v>
      </c>
      <c r="I58" t="s">
        <v>4132</v>
      </c>
      <c r="J58" t="s">
        <v>2830</v>
      </c>
      <c r="K58">
        <v>383</v>
      </c>
      <c r="L58">
        <v>391</v>
      </c>
      <c r="M58" t="s">
        <v>4301</v>
      </c>
      <c r="N58" t="s">
        <v>4687</v>
      </c>
      <c r="O58" t="s">
        <v>4829</v>
      </c>
      <c r="P58" t="s">
        <v>5080</v>
      </c>
      <c r="R58" t="s">
        <v>5295</v>
      </c>
      <c r="S58" t="s">
        <v>5695</v>
      </c>
      <c r="AB58" s="1"/>
      <c r="AE58" t="s">
        <v>5904</v>
      </c>
      <c r="AF58" t="s">
        <v>8106</v>
      </c>
      <c r="AG58" t="s">
        <v>5988</v>
      </c>
      <c r="AH58" s="20" t="s">
        <v>7687</v>
      </c>
      <c r="AI58" s="20" t="s">
        <v>7687</v>
      </c>
      <c r="AK58" t="s">
        <v>7685</v>
      </c>
      <c r="AM58" t="s">
        <v>7688</v>
      </c>
      <c r="AN58">
        <f>IEEE45637891012[[#This Row],[End Page]]-IEEE45637891012[[#This Row],[Start Page]]</f>
        <v>8</v>
      </c>
      <c r="AS58" s="20"/>
      <c r="AU58" s="22" t="s">
        <v>3532</v>
      </c>
      <c r="AV58" s="22" t="s">
        <v>3196</v>
      </c>
      <c r="AW58" s="22" t="s">
        <v>3875</v>
      </c>
      <c r="AX58" s="22" t="s">
        <v>5982</v>
      </c>
      <c r="AY58" s="22">
        <v>2022</v>
      </c>
      <c r="AZ58" t="s">
        <v>7724</v>
      </c>
      <c r="BA58" t="s">
        <v>7725</v>
      </c>
      <c r="BB58" t="s">
        <v>7947</v>
      </c>
      <c r="BC58" t="s">
        <v>8026</v>
      </c>
      <c r="BD58" t="s">
        <v>7945</v>
      </c>
      <c r="BE58" t="s">
        <v>8069</v>
      </c>
      <c r="BF58" t="s">
        <v>8074</v>
      </c>
      <c r="BH58" t="s">
        <v>7946</v>
      </c>
      <c r="BI58" t="s">
        <v>8099</v>
      </c>
    </row>
    <row r="59" spans="1:65" x14ac:dyDescent="0.3">
      <c r="A59" s="51">
        <v>331</v>
      </c>
      <c r="B59" s="14" t="s">
        <v>3157</v>
      </c>
      <c r="C59" t="s">
        <v>3212</v>
      </c>
      <c r="D59" t="s">
        <v>3554</v>
      </c>
      <c r="F59" t="s">
        <v>3894</v>
      </c>
      <c r="G59" s="1"/>
      <c r="H59">
        <v>2021</v>
      </c>
      <c r="I59" t="s">
        <v>2830</v>
      </c>
      <c r="J59" t="s">
        <v>2830</v>
      </c>
      <c r="K59">
        <v>4373</v>
      </c>
      <c r="L59">
        <v>4382</v>
      </c>
      <c r="M59" t="s">
        <v>4326</v>
      </c>
      <c r="N59" t="s">
        <v>2830</v>
      </c>
      <c r="O59" t="s">
        <v>4841</v>
      </c>
      <c r="P59" t="s">
        <v>5093</v>
      </c>
      <c r="R59" t="s">
        <v>5320</v>
      </c>
      <c r="S59" t="s">
        <v>5714</v>
      </c>
      <c r="AB59" s="1"/>
      <c r="AE59" t="s">
        <v>3155</v>
      </c>
      <c r="AF59" t="s">
        <v>5982</v>
      </c>
      <c r="AG59" t="s">
        <v>5988</v>
      </c>
      <c r="AH59" s="20" t="s">
        <v>7687</v>
      </c>
      <c r="AI59" s="20" t="s">
        <v>7687</v>
      </c>
      <c r="AK59" t="s">
        <v>7685</v>
      </c>
      <c r="AM59" t="s">
        <v>7688</v>
      </c>
      <c r="AN59">
        <f>IEEE45637891012[[#This Row],[End Page]]-IEEE45637891012[[#This Row],[Start Page]]</f>
        <v>9</v>
      </c>
      <c r="AS59" s="20"/>
      <c r="AU59" s="22" t="s">
        <v>3554</v>
      </c>
      <c r="AV59" s="22" t="s">
        <v>3212</v>
      </c>
      <c r="AW59" s="22" t="s">
        <v>3894</v>
      </c>
      <c r="AX59" s="22" t="s">
        <v>5982</v>
      </c>
      <c r="AY59" s="22">
        <v>2021</v>
      </c>
      <c r="AZ59" t="s">
        <v>7724</v>
      </c>
      <c r="BA59" s="31" t="s">
        <v>7780</v>
      </c>
      <c r="BB59" t="s">
        <v>7949</v>
      </c>
      <c r="BC59" t="s">
        <v>8052</v>
      </c>
      <c r="BD59" t="s">
        <v>7948</v>
      </c>
      <c r="BE59" t="s">
        <v>8067</v>
      </c>
      <c r="BH59" t="s">
        <v>7950</v>
      </c>
      <c r="BI59" t="s">
        <v>8095</v>
      </c>
      <c r="BK59" t="s">
        <v>7908</v>
      </c>
    </row>
    <row r="60" spans="1:65" x14ac:dyDescent="0.3">
      <c r="A60" s="50">
        <v>368</v>
      </c>
      <c r="B60" s="5" t="s">
        <v>3157</v>
      </c>
      <c r="C60" t="s">
        <v>3239</v>
      </c>
      <c r="D60" t="s">
        <v>3585</v>
      </c>
      <c r="F60" t="s">
        <v>3864</v>
      </c>
      <c r="G60" s="1"/>
      <c r="H60">
        <v>2021</v>
      </c>
      <c r="I60" t="s">
        <v>4155</v>
      </c>
      <c r="J60" t="s">
        <v>2830</v>
      </c>
      <c r="K60">
        <v>335</v>
      </c>
      <c r="L60">
        <v>347</v>
      </c>
      <c r="M60" t="s">
        <v>4362</v>
      </c>
      <c r="N60" t="s">
        <v>4677</v>
      </c>
      <c r="O60" t="s">
        <v>4865</v>
      </c>
      <c r="P60" t="s">
        <v>5110</v>
      </c>
      <c r="R60" t="s">
        <v>5357</v>
      </c>
      <c r="S60" t="s">
        <v>5741</v>
      </c>
      <c r="AB60" s="1"/>
      <c r="AE60" t="s">
        <v>5904</v>
      </c>
      <c r="AF60" t="s">
        <v>5982</v>
      </c>
      <c r="AG60" t="s">
        <v>5988</v>
      </c>
      <c r="AH60" s="20" t="s">
        <v>7687</v>
      </c>
      <c r="AI60" s="20" t="s">
        <v>7687</v>
      </c>
      <c r="AK60" t="s">
        <v>7685</v>
      </c>
      <c r="AM60" t="s">
        <v>7688</v>
      </c>
      <c r="AN60">
        <f>IEEE45637891012[[#This Row],[End Page]]-IEEE45637891012[[#This Row],[Start Page]]</f>
        <v>12</v>
      </c>
      <c r="AS60" s="20"/>
      <c r="AU60" s="21" t="s">
        <v>3585</v>
      </c>
      <c r="AV60" s="21" t="s">
        <v>3239</v>
      </c>
      <c r="AW60" s="21" t="s">
        <v>3864</v>
      </c>
      <c r="AX60" s="21" t="s">
        <v>5982</v>
      </c>
      <c r="AY60" s="21">
        <v>2021</v>
      </c>
      <c r="AZ60" t="s">
        <v>7724</v>
      </c>
      <c r="BA60" s="31" t="s">
        <v>7780</v>
      </c>
      <c r="BB60" s="31" t="s">
        <v>7951</v>
      </c>
      <c r="BC60" t="s">
        <v>8032</v>
      </c>
      <c r="BD60" t="s">
        <v>7952</v>
      </c>
      <c r="BE60" t="s">
        <v>8075</v>
      </c>
      <c r="BK60" t="s">
        <v>7953</v>
      </c>
    </row>
    <row r="61" spans="1:65" x14ac:dyDescent="0.3">
      <c r="A61" s="50">
        <v>370</v>
      </c>
      <c r="B61" s="6" t="s">
        <v>3157</v>
      </c>
      <c r="C61" t="s">
        <v>3240</v>
      </c>
      <c r="D61" t="s">
        <v>3587</v>
      </c>
      <c r="F61" t="s">
        <v>3864</v>
      </c>
      <c r="G61" s="1"/>
      <c r="H61">
        <v>2021</v>
      </c>
      <c r="I61" t="s">
        <v>4156</v>
      </c>
      <c r="J61" t="s">
        <v>2830</v>
      </c>
      <c r="K61">
        <v>150</v>
      </c>
      <c r="L61">
        <v>161</v>
      </c>
      <c r="M61" t="s">
        <v>4364</v>
      </c>
      <c r="N61" t="s">
        <v>4677</v>
      </c>
      <c r="O61" t="s">
        <v>4866</v>
      </c>
      <c r="P61" t="s">
        <v>5111</v>
      </c>
      <c r="R61" t="s">
        <v>5359</v>
      </c>
      <c r="S61" t="s">
        <v>5743</v>
      </c>
      <c r="AB61" s="1"/>
      <c r="AE61" t="s">
        <v>5904</v>
      </c>
      <c r="AF61" t="s">
        <v>5982</v>
      </c>
      <c r="AG61" t="s">
        <v>5988</v>
      </c>
      <c r="AH61" s="20" t="s">
        <v>7687</v>
      </c>
      <c r="AI61" s="20" t="s">
        <v>7687</v>
      </c>
      <c r="AK61" t="s">
        <v>7685</v>
      </c>
      <c r="AM61" t="s">
        <v>7688</v>
      </c>
      <c r="AN61">
        <f>IEEE45637891012[[#This Row],[End Page]]-IEEE45637891012[[#This Row],[Start Page]]</f>
        <v>11</v>
      </c>
      <c r="AS61" s="20"/>
      <c r="AU61" s="22" t="s">
        <v>3587</v>
      </c>
      <c r="AV61" s="22" t="s">
        <v>3240</v>
      </c>
      <c r="AW61" s="22" t="s">
        <v>3864</v>
      </c>
      <c r="AX61" s="22" t="s">
        <v>5982</v>
      </c>
      <c r="AY61" s="22">
        <v>2021</v>
      </c>
      <c r="AZ61" s="31" t="s">
        <v>7779</v>
      </c>
      <c r="BA61" s="31" t="s">
        <v>7780</v>
      </c>
      <c r="BB61" t="s">
        <v>7956</v>
      </c>
      <c r="BC61" t="s">
        <v>8053</v>
      </c>
      <c r="BD61" t="s">
        <v>7955</v>
      </c>
      <c r="BE61" t="s">
        <v>8076</v>
      </c>
      <c r="BH61" t="s">
        <v>7954</v>
      </c>
      <c r="BI61" t="s">
        <v>8083</v>
      </c>
    </row>
    <row r="62" spans="1:65" x14ac:dyDescent="0.3">
      <c r="A62" s="51">
        <v>409</v>
      </c>
      <c r="B62" s="3" t="s">
        <v>3157</v>
      </c>
      <c r="C62" t="s">
        <v>3270</v>
      </c>
      <c r="D62" t="s">
        <v>3621</v>
      </c>
      <c r="F62" t="s">
        <v>3864</v>
      </c>
      <c r="G62" s="1"/>
      <c r="H62">
        <v>2020</v>
      </c>
      <c r="I62" t="s">
        <v>4171</v>
      </c>
      <c r="J62" t="s">
        <v>2830</v>
      </c>
      <c r="K62">
        <v>380</v>
      </c>
      <c r="L62">
        <v>385</v>
      </c>
      <c r="M62" t="s">
        <v>4403</v>
      </c>
      <c r="N62" t="s">
        <v>4677</v>
      </c>
      <c r="O62" t="s">
        <v>4890</v>
      </c>
      <c r="P62" t="s">
        <v>5129</v>
      </c>
      <c r="R62" t="s">
        <v>5398</v>
      </c>
      <c r="S62" t="s">
        <v>5773</v>
      </c>
      <c r="AB62" s="1"/>
      <c r="AE62" t="s">
        <v>5904</v>
      </c>
      <c r="AF62" t="s">
        <v>5982</v>
      </c>
      <c r="AG62" t="s">
        <v>5988</v>
      </c>
      <c r="AH62" s="20" t="s">
        <v>7687</v>
      </c>
      <c r="AI62" s="20" t="s">
        <v>7687</v>
      </c>
      <c r="AK62" t="s">
        <v>7685</v>
      </c>
      <c r="AM62" t="s">
        <v>7688</v>
      </c>
      <c r="AN62">
        <f>IEEE45637891012[[#This Row],[End Page]]-IEEE45637891012[[#This Row],[Start Page]]</f>
        <v>5</v>
      </c>
      <c r="AS62" s="20"/>
      <c r="AU62" s="21" t="s">
        <v>3621</v>
      </c>
      <c r="AV62" s="21" t="s">
        <v>3270</v>
      </c>
      <c r="AW62" s="21" t="s">
        <v>3864</v>
      </c>
      <c r="AX62" s="21" t="s">
        <v>5982</v>
      </c>
      <c r="AY62" s="21">
        <v>2020</v>
      </c>
      <c r="AZ62" t="s">
        <v>7724</v>
      </c>
      <c r="BA62" t="s">
        <v>7725</v>
      </c>
      <c r="BB62" t="s">
        <v>7958</v>
      </c>
      <c r="BC62" s="31" t="s">
        <v>8055</v>
      </c>
      <c r="BD62" t="s">
        <v>7957</v>
      </c>
      <c r="BE62" t="s">
        <v>8076</v>
      </c>
      <c r="BH62" t="s">
        <v>7959</v>
      </c>
      <c r="BI62" t="s">
        <v>8097</v>
      </c>
    </row>
    <row r="63" spans="1:65" x14ac:dyDescent="0.3">
      <c r="A63" s="51">
        <v>429</v>
      </c>
      <c r="B63" s="3" t="s">
        <v>3157</v>
      </c>
      <c r="C63" t="s">
        <v>3289</v>
      </c>
      <c r="D63" t="s">
        <v>3634</v>
      </c>
      <c r="F63" t="s">
        <v>3927</v>
      </c>
      <c r="G63" s="1"/>
      <c r="H63">
        <v>2019</v>
      </c>
      <c r="I63" t="s">
        <v>2839</v>
      </c>
      <c r="J63" t="s">
        <v>4149</v>
      </c>
      <c r="M63" t="s">
        <v>4423</v>
      </c>
      <c r="N63" t="s">
        <v>4717</v>
      </c>
      <c r="O63" t="s">
        <v>2830</v>
      </c>
      <c r="P63" t="s">
        <v>5138</v>
      </c>
      <c r="R63" t="s">
        <v>5418</v>
      </c>
      <c r="S63" t="s">
        <v>5783</v>
      </c>
      <c r="AB63" s="1"/>
      <c r="AE63" t="s">
        <v>5918</v>
      </c>
      <c r="AF63" t="s">
        <v>5981</v>
      </c>
      <c r="AG63" t="s">
        <v>5988</v>
      </c>
      <c r="AH63" s="20" t="s">
        <v>7687</v>
      </c>
      <c r="AI63" s="20" t="s">
        <v>7687</v>
      </c>
      <c r="AK63" t="s">
        <v>7685</v>
      </c>
      <c r="AM63" t="s">
        <v>7688</v>
      </c>
      <c r="AN63">
        <f>IEEE45637891012[[#This Row],[End Page]]-IEEE45637891012[[#This Row],[Start Page]]</f>
        <v>0</v>
      </c>
      <c r="AS63" s="20"/>
      <c r="AU63" s="21" t="s">
        <v>3634</v>
      </c>
      <c r="AV63" s="21" t="s">
        <v>3289</v>
      </c>
      <c r="AW63" s="21" t="s">
        <v>3927</v>
      </c>
      <c r="AX63" s="21" t="s">
        <v>5981</v>
      </c>
      <c r="AY63" s="21">
        <v>2019</v>
      </c>
      <c r="AZ63" t="s">
        <v>7724</v>
      </c>
      <c r="BA63" s="31" t="s">
        <v>7780</v>
      </c>
      <c r="BB63" t="s">
        <v>7960</v>
      </c>
      <c r="BC63" s="31" t="s">
        <v>8056</v>
      </c>
      <c r="BD63" t="s">
        <v>7961</v>
      </c>
      <c r="BE63" t="s">
        <v>8071</v>
      </c>
      <c r="BF63" t="s">
        <v>8075</v>
      </c>
      <c r="BH63" t="s">
        <v>7962</v>
      </c>
      <c r="BI63" t="s">
        <v>8095</v>
      </c>
    </row>
    <row r="64" spans="1:65" x14ac:dyDescent="0.3">
      <c r="A64" s="51">
        <v>449</v>
      </c>
      <c r="B64" s="3" t="s">
        <v>3157</v>
      </c>
      <c r="C64" t="s">
        <v>3303</v>
      </c>
      <c r="D64" t="s">
        <v>3654</v>
      </c>
      <c r="F64" t="s">
        <v>3864</v>
      </c>
      <c r="G64" s="1"/>
      <c r="H64">
        <v>2019</v>
      </c>
      <c r="I64" t="s">
        <v>4185</v>
      </c>
      <c r="J64" t="s">
        <v>2830</v>
      </c>
      <c r="K64">
        <v>63</v>
      </c>
      <c r="L64">
        <v>78</v>
      </c>
      <c r="M64" t="s">
        <v>4443</v>
      </c>
      <c r="N64" t="s">
        <v>4677</v>
      </c>
      <c r="O64" t="s">
        <v>4916</v>
      </c>
      <c r="P64" t="s">
        <v>5149</v>
      </c>
      <c r="R64" t="s">
        <v>5438</v>
      </c>
      <c r="S64" t="s">
        <v>5798</v>
      </c>
      <c r="AB64" s="1"/>
      <c r="AE64" t="s">
        <v>5894</v>
      </c>
      <c r="AF64" t="s">
        <v>5982</v>
      </c>
      <c r="AG64" t="s">
        <v>5988</v>
      </c>
      <c r="AH64" s="20" t="s">
        <v>7687</v>
      </c>
      <c r="AI64" s="20" t="s">
        <v>7687</v>
      </c>
      <c r="AK64" t="s">
        <v>7685</v>
      </c>
      <c r="AM64" t="s">
        <v>7688</v>
      </c>
      <c r="AN64">
        <f>IEEE45637891012[[#This Row],[End Page]]-IEEE45637891012[[#This Row],[Start Page]]</f>
        <v>15</v>
      </c>
      <c r="AS64" s="20"/>
      <c r="AU64" s="21" t="s">
        <v>3654</v>
      </c>
      <c r="AV64" s="21" t="s">
        <v>3303</v>
      </c>
      <c r="AW64" s="21" t="s">
        <v>3864</v>
      </c>
      <c r="AX64" s="21" t="s">
        <v>5982</v>
      </c>
      <c r="AY64" s="21">
        <v>2019</v>
      </c>
      <c r="AZ64" t="s">
        <v>7724</v>
      </c>
      <c r="BA64" t="s">
        <v>7725</v>
      </c>
      <c r="BB64" t="s">
        <v>7963</v>
      </c>
      <c r="BC64" t="s">
        <v>8031</v>
      </c>
      <c r="BD64" t="s">
        <v>7964</v>
      </c>
      <c r="BE64" t="s">
        <v>8067</v>
      </c>
      <c r="BF64" t="s">
        <v>8075</v>
      </c>
    </row>
    <row r="65" spans="1:65" x14ac:dyDescent="0.3">
      <c r="A65" s="50">
        <v>468</v>
      </c>
      <c r="B65" s="6" t="s">
        <v>3157</v>
      </c>
      <c r="C65" t="s">
        <v>3318</v>
      </c>
      <c r="D65" t="s">
        <v>3668</v>
      </c>
      <c r="F65" t="s">
        <v>3982</v>
      </c>
      <c r="G65" s="1"/>
      <c r="H65">
        <v>2018</v>
      </c>
      <c r="I65" t="s">
        <v>2830</v>
      </c>
      <c r="J65" t="s">
        <v>2830</v>
      </c>
      <c r="K65">
        <v>60</v>
      </c>
      <c r="L65">
        <v>70</v>
      </c>
      <c r="M65" t="s">
        <v>4461</v>
      </c>
      <c r="N65" t="s">
        <v>2830</v>
      </c>
      <c r="O65" t="s">
        <v>4931</v>
      </c>
      <c r="P65" t="s">
        <v>5155</v>
      </c>
      <c r="R65" t="s">
        <v>5457</v>
      </c>
      <c r="S65" t="s">
        <v>5811</v>
      </c>
      <c r="AB65" s="1"/>
      <c r="AE65" t="s">
        <v>5898</v>
      </c>
      <c r="AF65" t="s">
        <v>8107</v>
      </c>
      <c r="AG65" t="s">
        <v>5988</v>
      </c>
      <c r="AH65" s="20" t="s">
        <v>7687</v>
      </c>
      <c r="AI65" s="20" t="s">
        <v>7687</v>
      </c>
      <c r="AK65" t="s">
        <v>7685</v>
      </c>
      <c r="AM65" t="s">
        <v>7688</v>
      </c>
      <c r="AN65">
        <f>IEEE45637891012[[#This Row],[End Page]]-IEEE45637891012[[#This Row],[Start Page]]</f>
        <v>10</v>
      </c>
      <c r="AS65" s="20"/>
      <c r="AU65" s="22" t="s">
        <v>3668</v>
      </c>
      <c r="AV65" s="22" t="s">
        <v>3318</v>
      </c>
      <c r="AW65" s="22" t="s">
        <v>3982</v>
      </c>
      <c r="AX65" s="22" t="s">
        <v>5982</v>
      </c>
      <c r="AY65" s="22">
        <v>2018</v>
      </c>
      <c r="AZ65" t="s">
        <v>7724</v>
      </c>
      <c r="BA65" t="s">
        <v>7725</v>
      </c>
      <c r="BB65" t="s">
        <v>7965</v>
      </c>
      <c r="BC65" t="s">
        <v>8031</v>
      </c>
      <c r="BD65" t="s">
        <v>7967</v>
      </c>
      <c r="BE65" t="s">
        <v>8067</v>
      </c>
      <c r="BF65" t="s">
        <v>8075</v>
      </c>
      <c r="BH65" t="s">
        <v>7968</v>
      </c>
      <c r="BI65" t="s">
        <v>8077</v>
      </c>
      <c r="BK65" t="s">
        <v>7966</v>
      </c>
    </row>
    <row r="66" spans="1:65" x14ac:dyDescent="0.3">
      <c r="A66" s="50">
        <v>474</v>
      </c>
      <c r="B66" s="5" t="s">
        <v>3157</v>
      </c>
      <c r="C66" t="s">
        <v>3324</v>
      </c>
      <c r="D66" t="s">
        <v>3674</v>
      </c>
      <c r="F66" t="s">
        <v>3935</v>
      </c>
      <c r="G66" s="1"/>
      <c r="H66">
        <v>2018</v>
      </c>
      <c r="I66" t="s">
        <v>2986</v>
      </c>
      <c r="J66" t="s">
        <v>2830</v>
      </c>
      <c r="K66">
        <v>103</v>
      </c>
      <c r="L66">
        <v>125</v>
      </c>
      <c r="M66" t="s">
        <v>4467</v>
      </c>
      <c r="N66" t="s">
        <v>4723</v>
      </c>
      <c r="O66" t="s">
        <v>2830</v>
      </c>
      <c r="P66" t="s">
        <v>5159</v>
      </c>
      <c r="R66" t="s">
        <v>5463</v>
      </c>
      <c r="S66" t="s">
        <v>5816</v>
      </c>
      <c r="AB66" s="1"/>
      <c r="AE66" t="s">
        <v>5900</v>
      </c>
      <c r="AF66" t="s">
        <v>5981</v>
      </c>
      <c r="AG66" t="s">
        <v>5988</v>
      </c>
      <c r="AH66" s="20" t="s">
        <v>7687</v>
      </c>
      <c r="AI66" s="20" t="s">
        <v>7687</v>
      </c>
      <c r="AK66" t="s">
        <v>7685</v>
      </c>
      <c r="AM66" t="s">
        <v>7688</v>
      </c>
      <c r="AN66">
        <f>IEEE45637891012[[#This Row],[End Page]]-IEEE45637891012[[#This Row],[Start Page]]</f>
        <v>22</v>
      </c>
      <c r="AS66" s="20"/>
      <c r="AU66" s="21" t="s">
        <v>3674</v>
      </c>
      <c r="AV66" s="21" t="s">
        <v>3324</v>
      </c>
      <c r="AW66" s="21" t="s">
        <v>3935</v>
      </c>
      <c r="AX66" s="21" t="s">
        <v>5981</v>
      </c>
      <c r="AY66" s="21">
        <v>2018</v>
      </c>
      <c r="AZ66" t="s">
        <v>7724</v>
      </c>
      <c r="BA66" s="31" t="s">
        <v>7780</v>
      </c>
      <c r="BB66" s="31" t="s">
        <v>7970</v>
      </c>
      <c r="BC66" t="s">
        <v>8032</v>
      </c>
      <c r="BD66" t="s">
        <v>7969</v>
      </c>
      <c r="BE66" t="s">
        <v>8074</v>
      </c>
      <c r="BF66" t="s">
        <v>8075</v>
      </c>
      <c r="BH66" t="s">
        <v>7971</v>
      </c>
      <c r="BI66" t="s">
        <v>8100</v>
      </c>
    </row>
    <row r="67" spans="1:65" x14ac:dyDescent="0.3">
      <c r="A67" s="51">
        <v>475</v>
      </c>
      <c r="B67" s="14" t="s">
        <v>3157</v>
      </c>
      <c r="C67" t="s">
        <v>3325</v>
      </c>
      <c r="D67" t="s">
        <v>3675</v>
      </c>
      <c r="F67" t="s">
        <v>3987</v>
      </c>
      <c r="G67" s="1"/>
      <c r="H67">
        <v>2018</v>
      </c>
      <c r="I67" t="s">
        <v>2859</v>
      </c>
      <c r="J67" t="s">
        <v>2830</v>
      </c>
      <c r="K67">
        <v>172</v>
      </c>
      <c r="L67">
        <v>186</v>
      </c>
      <c r="M67" t="s">
        <v>4468</v>
      </c>
      <c r="N67" t="s">
        <v>4747</v>
      </c>
      <c r="O67" t="s">
        <v>2830</v>
      </c>
      <c r="P67" t="s">
        <v>5160</v>
      </c>
      <c r="R67" t="s">
        <v>5464</v>
      </c>
      <c r="S67" t="s">
        <v>5817</v>
      </c>
      <c r="AB67" s="1"/>
      <c r="AE67" t="s">
        <v>5928</v>
      </c>
      <c r="AF67" t="s">
        <v>5981</v>
      </c>
      <c r="AG67" t="s">
        <v>5988</v>
      </c>
      <c r="AH67" s="20" t="s">
        <v>7687</v>
      </c>
      <c r="AI67" s="20" t="s">
        <v>7687</v>
      </c>
      <c r="AK67" t="s">
        <v>7685</v>
      </c>
      <c r="AM67" t="s">
        <v>7688</v>
      </c>
      <c r="AN67">
        <f>IEEE45637891012[[#This Row],[End Page]]-IEEE45637891012[[#This Row],[Start Page]]</f>
        <v>14</v>
      </c>
      <c r="AS67" s="20"/>
      <c r="AU67" s="22" t="s">
        <v>3675</v>
      </c>
      <c r="AV67" s="22" t="s">
        <v>3325</v>
      </c>
      <c r="AW67" s="22" t="s">
        <v>3987</v>
      </c>
      <c r="AX67" s="22" t="s">
        <v>5981</v>
      </c>
      <c r="AY67" s="22">
        <v>2018</v>
      </c>
      <c r="AZ67" t="s">
        <v>7724</v>
      </c>
      <c r="BA67" s="31" t="s">
        <v>7780</v>
      </c>
      <c r="BB67" t="s">
        <v>7973</v>
      </c>
      <c r="BC67" t="s">
        <v>8057</v>
      </c>
      <c r="BD67" t="s">
        <v>7972</v>
      </c>
      <c r="BE67" t="s">
        <v>8075</v>
      </c>
      <c r="BH67" t="s">
        <v>7974</v>
      </c>
      <c r="BI67" t="s">
        <v>8087</v>
      </c>
    </row>
    <row r="68" spans="1:65" x14ac:dyDescent="0.3">
      <c r="A68" s="50">
        <v>476</v>
      </c>
      <c r="B68" s="5" t="s">
        <v>3157</v>
      </c>
      <c r="C68" t="s">
        <v>3326</v>
      </c>
      <c r="D68" t="s">
        <v>3648</v>
      </c>
      <c r="F68" t="s">
        <v>3846</v>
      </c>
      <c r="G68" s="1"/>
      <c r="H68">
        <v>2018</v>
      </c>
      <c r="I68" t="s">
        <v>2830</v>
      </c>
      <c r="J68" t="s">
        <v>2830</v>
      </c>
      <c r="M68" t="s">
        <v>4469</v>
      </c>
      <c r="N68" t="s">
        <v>2830</v>
      </c>
      <c r="O68" t="s">
        <v>4935</v>
      </c>
      <c r="P68" t="s">
        <v>5161</v>
      </c>
      <c r="R68" t="s">
        <v>5465</v>
      </c>
      <c r="S68" t="s">
        <v>5818</v>
      </c>
      <c r="AB68" s="1"/>
      <c r="AE68" t="s">
        <v>3155</v>
      </c>
      <c r="AF68" t="s">
        <v>5982</v>
      </c>
      <c r="AG68" t="s">
        <v>5988</v>
      </c>
      <c r="AH68" s="20" t="s">
        <v>7687</v>
      </c>
      <c r="AI68" s="20" t="s">
        <v>7687</v>
      </c>
      <c r="AK68" t="s">
        <v>7685</v>
      </c>
      <c r="AM68" t="s">
        <v>7688</v>
      </c>
      <c r="AN68">
        <f>IEEE45637891012[[#This Row],[End Page]]-IEEE45637891012[[#This Row],[Start Page]]</f>
        <v>0</v>
      </c>
      <c r="AS68" s="20"/>
      <c r="AT68" t="s">
        <v>7694</v>
      </c>
      <c r="AU68" s="21" t="s">
        <v>3648</v>
      </c>
      <c r="AV68" s="21" t="s">
        <v>3326</v>
      </c>
      <c r="AW68" s="21" t="s">
        <v>3846</v>
      </c>
      <c r="AX68" s="21" t="s">
        <v>5982</v>
      </c>
      <c r="AY68" s="21">
        <v>2018</v>
      </c>
      <c r="AZ68" t="s">
        <v>7724</v>
      </c>
      <c r="BA68" s="31" t="s">
        <v>7780</v>
      </c>
      <c r="BB68" t="s">
        <v>7975</v>
      </c>
      <c r="BC68" t="s">
        <v>8032</v>
      </c>
      <c r="BD68" t="s">
        <v>7976</v>
      </c>
      <c r="BE68" t="s">
        <v>8075</v>
      </c>
      <c r="BH68" t="s">
        <v>7977</v>
      </c>
      <c r="BI68" t="s">
        <v>8095</v>
      </c>
    </row>
    <row r="69" spans="1:65" x14ac:dyDescent="0.3">
      <c r="A69" s="50">
        <v>494</v>
      </c>
      <c r="B69" s="6" t="s">
        <v>3157</v>
      </c>
      <c r="C69" t="s">
        <v>3341</v>
      </c>
      <c r="D69" t="s">
        <v>3691</v>
      </c>
      <c r="F69" t="s">
        <v>3998</v>
      </c>
      <c r="G69" s="1"/>
      <c r="H69">
        <v>2017</v>
      </c>
      <c r="I69" t="s">
        <v>4203</v>
      </c>
      <c r="J69" t="s">
        <v>2830</v>
      </c>
      <c r="K69">
        <v>447</v>
      </c>
      <c r="L69">
        <v>455</v>
      </c>
      <c r="M69" t="s">
        <v>4487</v>
      </c>
      <c r="N69" t="s">
        <v>4753</v>
      </c>
      <c r="O69" t="s">
        <v>4948</v>
      </c>
      <c r="P69" t="s">
        <v>5173</v>
      </c>
      <c r="R69" t="s">
        <v>5483</v>
      </c>
      <c r="S69" t="s">
        <v>5831</v>
      </c>
      <c r="AB69" s="1"/>
      <c r="AE69" t="s">
        <v>5908</v>
      </c>
      <c r="AF69" t="s">
        <v>5982</v>
      </c>
      <c r="AG69" t="s">
        <v>5988</v>
      </c>
      <c r="AH69" s="20" t="s">
        <v>7687</v>
      </c>
      <c r="AI69" s="20" t="s">
        <v>7687</v>
      </c>
      <c r="AK69" t="s">
        <v>7685</v>
      </c>
      <c r="AM69" t="s">
        <v>7688</v>
      </c>
      <c r="AN69">
        <f>IEEE45637891012[[#This Row],[End Page]]-IEEE45637891012[[#This Row],[Start Page]]</f>
        <v>8</v>
      </c>
      <c r="AS69" s="20"/>
      <c r="AU69" s="22" t="s">
        <v>3691</v>
      </c>
      <c r="AV69" s="22" t="s">
        <v>3341</v>
      </c>
      <c r="AW69" s="22" t="s">
        <v>3998</v>
      </c>
      <c r="AX69" s="22" t="s">
        <v>5982</v>
      </c>
      <c r="AY69" s="22">
        <v>2017</v>
      </c>
      <c r="AZ69" t="s">
        <v>7724</v>
      </c>
      <c r="BA69" s="31" t="s">
        <v>7780</v>
      </c>
      <c r="BB69" t="s">
        <v>7980</v>
      </c>
      <c r="BC69" t="s">
        <v>8031</v>
      </c>
      <c r="BD69" t="s">
        <v>7979</v>
      </c>
      <c r="BE69" t="s">
        <v>8075</v>
      </c>
      <c r="BH69" t="s">
        <v>7981</v>
      </c>
      <c r="BI69" t="s">
        <v>8101</v>
      </c>
      <c r="BK69" t="s">
        <v>7978</v>
      </c>
    </row>
    <row r="70" spans="1:65" s="40" customFormat="1" x14ac:dyDescent="0.3">
      <c r="A70" s="51">
        <v>511</v>
      </c>
      <c r="B70" s="39" t="s">
        <v>3157</v>
      </c>
      <c r="C70" s="40" t="s">
        <v>3355</v>
      </c>
      <c r="D70" s="40" t="s">
        <v>3705</v>
      </c>
      <c r="F70" s="40" t="s">
        <v>3894</v>
      </c>
      <c r="G70" s="41"/>
      <c r="H70" s="40">
        <v>2016</v>
      </c>
      <c r="I70" s="40" t="s">
        <v>4209</v>
      </c>
      <c r="J70" s="40" t="s">
        <v>2830</v>
      </c>
      <c r="K70" s="40">
        <v>1573</v>
      </c>
      <c r="L70" s="40">
        <v>1582</v>
      </c>
      <c r="M70" s="40" t="s">
        <v>4504</v>
      </c>
      <c r="N70" s="40" t="s">
        <v>2830</v>
      </c>
      <c r="O70" s="40" t="s">
        <v>4961</v>
      </c>
      <c r="P70" s="40" t="s">
        <v>5183</v>
      </c>
      <c r="R70" s="40" t="s">
        <v>5500</v>
      </c>
      <c r="S70" s="40" t="s">
        <v>5839</v>
      </c>
      <c r="AB70" s="41"/>
      <c r="AE70" s="40" t="s">
        <v>3155</v>
      </c>
      <c r="AF70" s="40" t="s">
        <v>5982</v>
      </c>
      <c r="AG70" s="40" t="s">
        <v>5988</v>
      </c>
      <c r="AH70" s="40" t="s">
        <v>7687</v>
      </c>
      <c r="AI70" s="40" t="s">
        <v>7687</v>
      </c>
      <c r="AK70" s="40" t="s">
        <v>7685</v>
      </c>
      <c r="AM70" s="40" t="s">
        <v>7688</v>
      </c>
      <c r="AN70" s="40">
        <f>IEEE45637891012[[#This Row],[End Page]]-IEEE45637891012[[#This Row],[Start Page]]</f>
        <v>9</v>
      </c>
      <c r="AU70" s="42" t="s">
        <v>3705</v>
      </c>
      <c r="AV70" s="42" t="s">
        <v>3355</v>
      </c>
      <c r="AW70" s="42" t="s">
        <v>3894</v>
      </c>
      <c r="AX70" s="42" t="s">
        <v>5982</v>
      </c>
      <c r="AY70" s="42">
        <v>2016</v>
      </c>
      <c r="AZ70" t="s">
        <v>7724</v>
      </c>
      <c r="BA70" s="31" t="s">
        <v>7780</v>
      </c>
      <c r="BB70" s="40" t="s">
        <v>7983</v>
      </c>
      <c r="BC70" t="s">
        <v>8058</v>
      </c>
      <c r="BD70" s="40" t="s">
        <v>7984</v>
      </c>
      <c r="BE70" s="40" t="s">
        <v>8076</v>
      </c>
      <c r="BM70" s="40" t="s">
        <v>7982</v>
      </c>
    </row>
    <row r="71" spans="1:65" x14ac:dyDescent="0.3">
      <c r="A71" s="51">
        <v>519</v>
      </c>
      <c r="B71" s="3" t="s">
        <v>3157</v>
      </c>
      <c r="C71" t="s">
        <v>3361</v>
      </c>
      <c r="D71" t="s">
        <v>3713</v>
      </c>
      <c r="F71" t="s">
        <v>4015</v>
      </c>
      <c r="G71" s="1"/>
      <c r="H71">
        <v>2016</v>
      </c>
      <c r="I71" t="s">
        <v>4212</v>
      </c>
      <c r="J71" t="s">
        <v>2830</v>
      </c>
      <c r="K71">
        <v>147</v>
      </c>
      <c r="L71">
        <v>153</v>
      </c>
      <c r="M71" t="s">
        <v>4512</v>
      </c>
      <c r="N71" t="s">
        <v>4762</v>
      </c>
      <c r="O71" t="s">
        <v>4966</v>
      </c>
      <c r="P71" t="s">
        <v>2830</v>
      </c>
      <c r="R71" t="s">
        <v>5508</v>
      </c>
      <c r="S71" t="s">
        <v>2830</v>
      </c>
      <c r="AB71" s="1"/>
      <c r="AE71" t="s">
        <v>5913</v>
      </c>
      <c r="AF71" t="s">
        <v>5982</v>
      </c>
      <c r="AG71" t="s">
        <v>5988</v>
      </c>
      <c r="AH71" s="20" t="s">
        <v>7687</v>
      </c>
      <c r="AI71" s="20" t="s">
        <v>7687</v>
      </c>
      <c r="AK71" t="s">
        <v>7685</v>
      </c>
      <c r="AM71" t="s">
        <v>7688</v>
      </c>
      <c r="AN71">
        <f>IEEE45637891012[[#This Row],[End Page]]-IEEE45637891012[[#This Row],[Start Page]]</f>
        <v>6</v>
      </c>
      <c r="AS71" s="20"/>
      <c r="AU71" s="21" t="s">
        <v>3713</v>
      </c>
      <c r="AV71" s="21" t="s">
        <v>3361</v>
      </c>
      <c r="AW71" s="21" t="s">
        <v>4015</v>
      </c>
      <c r="AX71" s="21" t="s">
        <v>5982</v>
      </c>
      <c r="AY71" s="21">
        <v>2016</v>
      </c>
      <c r="AZ71" s="31" t="s">
        <v>7779</v>
      </c>
      <c r="BA71" s="31" t="s">
        <v>7985</v>
      </c>
      <c r="BB71" s="31" t="s">
        <v>7947</v>
      </c>
      <c r="BC71" t="s">
        <v>8026</v>
      </c>
      <c r="BD71" t="s">
        <v>7986</v>
      </c>
      <c r="BE71" t="s">
        <v>8071</v>
      </c>
      <c r="BH71" t="s">
        <v>7987</v>
      </c>
      <c r="BI71" t="s">
        <v>8087</v>
      </c>
    </row>
    <row r="72" spans="1:65" x14ac:dyDescent="0.3">
      <c r="A72" s="50">
        <v>520</v>
      </c>
      <c r="B72" s="6" t="s">
        <v>3157</v>
      </c>
      <c r="C72" t="s">
        <v>3362</v>
      </c>
      <c r="D72" t="s">
        <v>3687</v>
      </c>
      <c r="F72" t="s">
        <v>4016</v>
      </c>
      <c r="G72" s="1"/>
      <c r="H72">
        <v>2016</v>
      </c>
      <c r="I72" t="s">
        <v>4213</v>
      </c>
      <c r="J72" t="s">
        <v>2830</v>
      </c>
      <c r="M72" t="s">
        <v>4513</v>
      </c>
      <c r="N72" t="s">
        <v>4763</v>
      </c>
      <c r="O72" t="s">
        <v>2830</v>
      </c>
      <c r="P72" t="s">
        <v>5189</v>
      </c>
      <c r="R72" t="s">
        <v>5509</v>
      </c>
      <c r="S72" t="s">
        <v>2830</v>
      </c>
      <c r="AB72" s="1"/>
      <c r="AE72" t="s">
        <v>5910</v>
      </c>
      <c r="AF72" t="s">
        <v>5981</v>
      </c>
      <c r="AG72" t="s">
        <v>5988</v>
      </c>
      <c r="AH72" s="20" t="s">
        <v>7687</v>
      </c>
      <c r="AI72" s="20" t="s">
        <v>7687</v>
      </c>
      <c r="AK72" t="s">
        <v>7685</v>
      </c>
      <c r="AM72" t="s">
        <v>7688</v>
      </c>
      <c r="AN72">
        <f>IEEE45637891012[[#This Row],[End Page]]-IEEE45637891012[[#This Row],[Start Page]]</f>
        <v>0</v>
      </c>
      <c r="AS72" s="20"/>
      <c r="AU72" s="22" t="s">
        <v>3687</v>
      </c>
      <c r="AV72" s="22" t="s">
        <v>3362</v>
      </c>
      <c r="AW72" s="22" t="s">
        <v>4016</v>
      </c>
      <c r="AX72" s="22" t="s">
        <v>5981</v>
      </c>
      <c r="AY72" s="22">
        <v>2016</v>
      </c>
      <c r="AZ72" t="s">
        <v>7724</v>
      </c>
      <c r="BA72" t="s">
        <v>7725</v>
      </c>
      <c r="BB72" t="s">
        <v>7990</v>
      </c>
      <c r="BC72" t="s">
        <v>8042</v>
      </c>
      <c r="BD72" t="s">
        <v>7988</v>
      </c>
      <c r="BE72" t="s">
        <v>8076</v>
      </c>
      <c r="BH72" t="s">
        <v>7991</v>
      </c>
      <c r="BI72" t="s">
        <v>8102</v>
      </c>
      <c r="BJ72" t="s">
        <v>7989</v>
      </c>
    </row>
    <row r="73" spans="1:65" x14ac:dyDescent="0.3">
      <c r="A73" s="51">
        <v>527</v>
      </c>
      <c r="B73" s="3" t="s">
        <v>3157</v>
      </c>
      <c r="C73" t="s">
        <v>3364</v>
      </c>
      <c r="D73" t="s">
        <v>3720</v>
      </c>
      <c r="F73" t="s">
        <v>4022</v>
      </c>
      <c r="G73" s="1"/>
      <c r="H73">
        <v>2015</v>
      </c>
      <c r="I73" t="s">
        <v>2830</v>
      </c>
      <c r="J73" t="s">
        <v>2830</v>
      </c>
      <c r="K73">
        <v>73</v>
      </c>
      <c r="L73">
        <v>80</v>
      </c>
      <c r="M73" t="s">
        <v>4520</v>
      </c>
      <c r="N73" t="s">
        <v>2830</v>
      </c>
      <c r="O73" t="s">
        <v>2830</v>
      </c>
      <c r="P73" t="s">
        <v>5191</v>
      </c>
      <c r="R73" t="s">
        <v>5516</v>
      </c>
      <c r="S73" t="s">
        <v>5849</v>
      </c>
      <c r="AB73" s="1"/>
      <c r="AE73" t="s">
        <v>5954</v>
      </c>
      <c r="AF73" t="s">
        <v>5982</v>
      </c>
      <c r="AG73" t="s">
        <v>5988</v>
      </c>
      <c r="AH73" s="20" t="s">
        <v>7687</v>
      </c>
      <c r="AI73" s="20" t="s">
        <v>7687</v>
      </c>
      <c r="AK73" t="s">
        <v>7685</v>
      </c>
      <c r="AM73" t="s">
        <v>7688</v>
      </c>
      <c r="AN73">
        <f>IEEE45637891012[[#This Row],[End Page]]-IEEE45637891012[[#This Row],[Start Page]]</f>
        <v>7</v>
      </c>
      <c r="AS73" s="20"/>
      <c r="AU73" s="21" t="s">
        <v>3720</v>
      </c>
      <c r="AV73" s="21" t="s">
        <v>3364</v>
      </c>
      <c r="AW73" s="21" t="s">
        <v>4022</v>
      </c>
      <c r="AX73" s="21" t="s">
        <v>5982</v>
      </c>
      <c r="AY73" s="21">
        <v>2015</v>
      </c>
      <c r="AZ73" t="s">
        <v>7724</v>
      </c>
      <c r="BA73" s="31" t="s">
        <v>7780</v>
      </c>
      <c r="BB73" t="s">
        <v>8059</v>
      </c>
      <c r="BC73" s="31" t="s">
        <v>8058</v>
      </c>
      <c r="BD73" t="s">
        <v>8060</v>
      </c>
      <c r="BE73" t="s">
        <v>8076</v>
      </c>
      <c r="BH73" t="s">
        <v>7993</v>
      </c>
      <c r="BI73" t="s">
        <v>8098</v>
      </c>
    </row>
    <row r="74" spans="1:65" x14ac:dyDescent="0.3">
      <c r="A74" s="51">
        <v>671</v>
      </c>
      <c r="B74" s="3" t="s">
        <v>5992</v>
      </c>
      <c r="C74" t="s">
        <v>5995</v>
      </c>
      <c r="D74" t="s">
        <v>6143</v>
      </c>
      <c r="E74" t="s">
        <v>6414</v>
      </c>
      <c r="F74" t="s">
        <v>6647</v>
      </c>
      <c r="G74" s="1"/>
      <c r="H74">
        <v>2021</v>
      </c>
      <c r="K74">
        <v>1448</v>
      </c>
      <c r="L74">
        <v>1460</v>
      </c>
      <c r="M74" t="s">
        <v>6885</v>
      </c>
      <c r="N74" t="s">
        <v>7194</v>
      </c>
      <c r="O74" t="s">
        <v>7327</v>
      </c>
      <c r="P74" t="s">
        <v>7104</v>
      </c>
      <c r="R74" t="str">
        <f>HYPERLINK("http://dx.doi.org/10.1109/ICSE43902.2021.00130","http://dx.doi.org/10.1109/ICSE43902.2021.00130")</f>
        <v>http://dx.doi.org/10.1109/ICSE43902.2021.00130</v>
      </c>
      <c r="S74" t="s">
        <v>7395</v>
      </c>
      <c r="AB74" s="1"/>
      <c r="AE74" t="s">
        <v>7612</v>
      </c>
      <c r="AF74" t="s">
        <v>5982</v>
      </c>
      <c r="AG74" t="s">
        <v>5988</v>
      </c>
      <c r="AH74" s="20" t="s">
        <v>7687</v>
      </c>
      <c r="AI74" s="20" t="s">
        <v>7687</v>
      </c>
      <c r="AK74" t="s">
        <v>7685</v>
      </c>
      <c r="AM74" t="s">
        <v>7688</v>
      </c>
      <c r="AN74">
        <f>IEEE45637891012[[#This Row],[End Page]]-IEEE45637891012[[#This Row],[Start Page]]</f>
        <v>12</v>
      </c>
      <c r="AS74" s="20"/>
      <c r="AU74" s="21" t="s">
        <v>6143</v>
      </c>
      <c r="AV74" s="21" t="s">
        <v>5995</v>
      </c>
      <c r="AW74" s="21" t="s">
        <v>6647</v>
      </c>
      <c r="AX74" s="21" t="s">
        <v>7607</v>
      </c>
      <c r="AY74" s="21">
        <v>2021</v>
      </c>
      <c r="AZ74" t="s">
        <v>7724</v>
      </c>
      <c r="BA74" s="31" t="s">
        <v>7780</v>
      </c>
      <c r="BB74" t="s">
        <v>7997</v>
      </c>
      <c r="BC74" s="31" t="s">
        <v>8061</v>
      </c>
      <c r="BD74" t="s">
        <v>7998</v>
      </c>
      <c r="BE74" t="s">
        <v>8067</v>
      </c>
      <c r="BF74" t="s">
        <v>8076</v>
      </c>
      <c r="BH74" t="s">
        <v>7999</v>
      </c>
      <c r="BI74" t="s">
        <v>8083</v>
      </c>
    </row>
    <row r="75" spans="1:65" ht="15" x14ac:dyDescent="0.35">
      <c r="A75" s="51">
        <v>689</v>
      </c>
      <c r="B75" s="14" t="s">
        <v>5992</v>
      </c>
      <c r="C75" t="s">
        <v>6002</v>
      </c>
      <c r="D75" t="s">
        <v>6161</v>
      </c>
      <c r="E75" t="s">
        <v>6430</v>
      </c>
      <c r="F75" t="s">
        <v>6664</v>
      </c>
      <c r="G75" s="1"/>
      <c r="H75">
        <v>2021</v>
      </c>
      <c r="K75">
        <v>222</v>
      </c>
      <c r="L75">
        <v>235</v>
      </c>
      <c r="M75" t="s">
        <v>6899</v>
      </c>
      <c r="N75" t="s">
        <v>7195</v>
      </c>
      <c r="O75" t="s">
        <v>7333</v>
      </c>
      <c r="P75" t="s">
        <v>7109</v>
      </c>
      <c r="R75" t="str">
        <f>HYPERLINK("http://dx.doi.org/10.1007/978-3-030-82153-1_19","http://dx.doi.org/10.1007/978-3-030-82153-1_19")</f>
        <v>http://dx.doi.org/10.1007/978-3-030-82153-1_19</v>
      </c>
      <c r="S75" t="s">
        <v>7413</v>
      </c>
      <c r="AB75" s="1"/>
      <c r="AE75" t="s">
        <v>7615</v>
      </c>
      <c r="AF75" t="s">
        <v>5982</v>
      </c>
      <c r="AG75" t="s">
        <v>5988</v>
      </c>
      <c r="AH75" s="20" t="s">
        <v>7687</v>
      </c>
      <c r="AI75" s="20" t="s">
        <v>7687</v>
      </c>
      <c r="AK75" t="s">
        <v>7685</v>
      </c>
      <c r="AM75" t="s">
        <v>7688</v>
      </c>
      <c r="AN75">
        <f>IEEE45637891012[[#This Row],[End Page]]-IEEE45637891012[[#This Row],[Start Page]]</f>
        <v>13</v>
      </c>
      <c r="AS75" s="20"/>
      <c r="AU75" s="22" t="s">
        <v>6161</v>
      </c>
      <c r="AV75" s="22" t="s">
        <v>6002</v>
      </c>
      <c r="AW75" s="22" t="s">
        <v>6664</v>
      </c>
      <c r="AX75" s="22" t="s">
        <v>7607</v>
      </c>
      <c r="AY75" s="22">
        <v>2021</v>
      </c>
      <c r="AZ75" t="s">
        <v>7724</v>
      </c>
      <c r="BA75" s="31" t="s">
        <v>7780</v>
      </c>
      <c r="BB75" t="s">
        <v>8003</v>
      </c>
      <c r="BC75" t="s">
        <v>8054</v>
      </c>
      <c r="BD75" t="s">
        <v>8000</v>
      </c>
      <c r="BE75" t="s">
        <v>8075</v>
      </c>
      <c r="BH75" s="47" t="s">
        <v>8002</v>
      </c>
      <c r="BI75" t="s">
        <v>8085</v>
      </c>
      <c r="BK75" t="s">
        <v>8001</v>
      </c>
    </row>
    <row r="76" spans="1:65" x14ac:dyDescent="0.3">
      <c r="A76" s="50">
        <v>748</v>
      </c>
      <c r="B76" s="6" t="s">
        <v>5992</v>
      </c>
      <c r="C76" t="s">
        <v>6033</v>
      </c>
      <c r="D76" t="s">
        <v>6217</v>
      </c>
      <c r="E76" t="s">
        <v>6481</v>
      </c>
      <c r="F76" t="s">
        <v>6675</v>
      </c>
      <c r="G76" s="1"/>
      <c r="H76">
        <v>2018</v>
      </c>
      <c r="K76">
        <v>661</v>
      </c>
      <c r="L76">
        <v>671</v>
      </c>
      <c r="M76" t="s">
        <v>6946</v>
      </c>
      <c r="N76" t="s">
        <v>7197</v>
      </c>
      <c r="O76" t="s">
        <v>7338</v>
      </c>
      <c r="P76" t="s">
        <v>7124</v>
      </c>
      <c r="R76" t="str">
        <f>HYPERLINK("http://dx.doi.org/10.1007/978-3-319-67180-2_64","http://dx.doi.org/10.1007/978-3-319-67180-2_64")</f>
        <v>http://dx.doi.org/10.1007/978-3-319-67180-2_64</v>
      </c>
      <c r="S76" t="s">
        <v>7456</v>
      </c>
      <c r="AB76" s="1"/>
      <c r="AE76" t="s">
        <v>7615</v>
      </c>
      <c r="AF76" t="s">
        <v>5982</v>
      </c>
      <c r="AG76" t="s">
        <v>5988</v>
      </c>
      <c r="AH76" s="20" t="s">
        <v>7687</v>
      </c>
      <c r="AI76" s="20" t="s">
        <v>7687</v>
      </c>
      <c r="AK76" t="s">
        <v>7685</v>
      </c>
      <c r="AM76" t="s">
        <v>7688</v>
      </c>
      <c r="AN76">
        <f>IEEE45637891012[[#This Row],[End Page]]-IEEE45637891012[[#This Row],[Start Page]]</f>
        <v>10</v>
      </c>
      <c r="AS76" s="20"/>
      <c r="AU76" s="22" t="s">
        <v>6217</v>
      </c>
      <c r="AV76" s="22" t="s">
        <v>6033</v>
      </c>
      <c r="AW76" s="22" t="s">
        <v>6675</v>
      </c>
      <c r="AX76" s="22" t="s">
        <v>7607</v>
      </c>
      <c r="AY76" s="22">
        <v>2018</v>
      </c>
      <c r="AZ76" s="31" t="s">
        <v>7779</v>
      </c>
      <c r="BA76" s="31" t="s">
        <v>7780</v>
      </c>
      <c r="BB76" t="s">
        <v>8016</v>
      </c>
      <c r="BC76" t="s">
        <v>8062</v>
      </c>
      <c r="BD76" t="s">
        <v>8014</v>
      </c>
      <c r="BE76" t="s">
        <v>8076</v>
      </c>
      <c r="BH76" t="s">
        <v>8015</v>
      </c>
      <c r="BI76" t="s">
        <v>8085</v>
      </c>
      <c r="BK76" t="s">
        <v>8013</v>
      </c>
    </row>
    <row r="77" spans="1:65" x14ac:dyDescent="0.3">
      <c r="A77" s="51">
        <v>787</v>
      </c>
      <c r="B77" s="3" t="s">
        <v>5992</v>
      </c>
      <c r="C77" t="s">
        <v>6047</v>
      </c>
      <c r="D77" t="s">
        <v>6255</v>
      </c>
      <c r="E77" t="s">
        <v>6517</v>
      </c>
      <c r="F77" t="s">
        <v>6748</v>
      </c>
      <c r="G77" s="1"/>
      <c r="H77">
        <v>2017</v>
      </c>
      <c r="K77">
        <v>432</v>
      </c>
      <c r="L77">
        <v>436</v>
      </c>
      <c r="M77" t="s">
        <v>6974</v>
      </c>
      <c r="N77" t="s">
        <v>2830</v>
      </c>
      <c r="O77" t="s">
        <v>7362</v>
      </c>
      <c r="P77" t="s">
        <v>7130</v>
      </c>
      <c r="R77" t="str">
        <f>HYPERLINK("http://dx.doi.org/10.1109/ICMLA.2017.0-123","http://dx.doi.org/10.1109/ICMLA.2017.0-123")</f>
        <v>http://dx.doi.org/10.1109/ICMLA.2017.0-123</v>
      </c>
      <c r="S77" t="s">
        <v>7491</v>
      </c>
      <c r="AB77" s="1"/>
      <c r="AE77" t="s">
        <v>43</v>
      </c>
      <c r="AF77" t="s">
        <v>5982</v>
      </c>
      <c r="AG77" t="s">
        <v>5988</v>
      </c>
      <c r="AH77" s="20" t="s">
        <v>7687</v>
      </c>
      <c r="AI77" s="20" t="s">
        <v>7687</v>
      </c>
      <c r="AK77" t="s">
        <v>7685</v>
      </c>
      <c r="AM77" t="s">
        <v>7688</v>
      </c>
      <c r="AN77">
        <f>IEEE45637891012[[#This Row],[End Page]]-IEEE45637891012[[#This Row],[Start Page]]</f>
        <v>4</v>
      </c>
      <c r="AS77" s="20"/>
      <c r="AU77" s="21" t="s">
        <v>6255</v>
      </c>
      <c r="AV77" s="21" t="s">
        <v>6047</v>
      </c>
      <c r="AW77" s="21" t="s">
        <v>6748</v>
      </c>
      <c r="AX77" s="21" t="s">
        <v>7607</v>
      </c>
      <c r="AY77" s="21">
        <v>2017</v>
      </c>
      <c r="AZ77" t="s">
        <v>7724</v>
      </c>
      <c r="BA77" s="31" t="s">
        <v>7780</v>
      </c>
      <c r="BB77" t="s">
        <v>8017</v>
      </c>
      <c r="BC77" s="31" t="s">
        <v>8063</v>
      </c>
      <c r="BD77" t="s">
        <v>8018</v>
      </c>
      <c r="BE77" t="s">
        <v>8076</v>
      </c>
      <c r="BH77" t="s">
        <v>8019</v>
      </c>
      <c r="BI77" t="s">
        <v>8087</v>
      </c>
    </row>
    <row r="80" spans="1:65" ht="15" x14ac:dyDescent="0.35">
      <c r="BE80" s="47" t="s">
        <v>8067</v>
      </c>
    </row>
    <row r="81" spans="57:57" ht="15" x14ac:dyDescent="0.35">
      <c r="BE81" s="47" t="s">
        <v>8068</v>
      </c>
    </row>
    <row r="82" spans="57:57" ht="15" x14ac:dyDescent="0.35">
      <c r="BE82" s="47" t="s">
        <v>8069</v>
      </c>
    </row>
    <row r="83" spans="57:57" ht="15" x14ac:dyDescent="0.35">
      <c r="BE83" s="47" t="s">
        <v>8070</v>
      </c>
    </row>
    <row r="84" spans="57:57" ht="15" x14ac:dyDescent="0.35">
      <c r="BE84" s="47" t="s">
        <v>8071</v>
      </c>
    </row>
    <row r="85" spans="57:57" ht="15" x14ac:dyDescent="0.35">
      <c r="BE85" s="47" t="s">
        <v>8072</v>
      </c>
    </row>
    <row r="86" spans="57:57" ht="15" x14ac:dyDescent="0.35">
      <c r="BE86" s="47" t="s">
        <v>8075</v>
      </c>
    </row>
    <row r="87" spans="57:57" ht="15" x14ac:dyDescent="0.35">
      <c r="BE87" s="47" t="s">
        <v>8076</v>
      </c>
    </row>
    <row r="88" spans="57:57" ht="15" x14ac:dyDescent="0.35">
      <c r="BE88" s="47" t="s">
        <v>8073</v>
      </c>
    </row>
    <row r="89" spans="57:57" ht="15" x14ac:dyDescent="0.35">
      <c r="BE89" s="47" t="s">
        <v>8074</v>
      </c>
    </row>
  </sheetData>
  <mergeCells count="4">
    <mergeCell ref="A1:AT2"/>
    <mergeCell ref="AU1:BA1"/>
    <mergeCell ref="AU2:AY2"/>
    <mergeCell ref="AZ2:BA2"/>
  </mergeCells>
  <conditionalFormatting sqref="A327:A1048576 A3:C3 C4:C77">
    <cfRule type="duplicateValues" dxfId="10" priority="1"/>
  </conditionalFormatting>
  <conditionalFormatting sqref="AV4:AV11">
    <cfRule type="duplicateValues" dxfId="9" priority="2"/>
  </conditionalFormatting>
  <conditionalFormatting sqref="AV12:AV77">
    <cfRule type="duplicateValues" dxfId="8" priority="3"/>
  </conditionalFormatting>
  <conditionalFormatting sqref="AV4:AV78">
    <cfRule type="duplicateValues" dxfId="7" priority="4"/>
  </conditionalFormatting>
  <dataValidations count="1">
    <dataValidation type="list" allowBlank="1" showInputMessage="1" showErrorMessage="1" sqref="BE90:BE1048576 BF1:BG1048576 BE1:BE80" xr:uid="{15658A6A-A614-43E5-9F2E-C30DB3BFF19B}">
      <formula1>$BE$80:$BE$98</formula1>
    </dataValidation>
  </dataValidations>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2AACB-F8ED-4884-9E8C-0866EA2C647C}">
  <sheetPr codeName="Sheet9"/>
  <dimension ref="A1:BQ89"/>
  <sheetViews>
    <sheetView zoomScaleNormal="100" workbookViewId="0">
      <pane ySplit="3" topLeftCell="A54" activePane="bottomLeft" state="frozen"/>
      <selection pane="bottomLeft" activeCell="F80" sqref="F80"/>
    </sheetView>
  </sheetViews>
  <sheetFormatPr defaultRowHeight="14.4" x14ac:dyDescent="0.3"/>
  <cols>
    <col min="1" max="1" width="6.109375" customWidth="1"/>
    <col min="2" max="2" width="8.77734375" customWidth="1"/>
    <col min="3" max="3" width="90.109375" customWidth="1"/>
    <col min="4" max="4" width="15.21875" customWidth="1"/>
    <col min="5" max="5" width="17.109375" customWidth="1"/>
    <col min="6" max="6" width="107.77734375" customWidth="1"/>
    <col min="7" max="7" width="10.6640625" customWidth="1"/>
    <col min="8" max="8" width="11.5546875" customWidth="1"/>
    <col min="9" max="9" width="17.109375" customWidth="1"/>
    <col min="10" max="10" width="14.21875" customWidth="1"/>
    <col min="11" max="11" width="18.88671875" customWidth="1"/>
    <col min="12" max="12" width="10.88671875" customWidth="1"/>
    <col min="13" max="13" width="12.109375" customWidth="1"/>
    <col min="14" max="14" width="5.21875" customWidth="1"/>
    <col min="15" max="15" width="3.77734375" customWidth="1"/>
    <col min="16" max="16" width="3.88671875" customWidth="1"/>
    <col min="17" max="17" width="4.6640625" customWidth="1"/>
    <col min="18" max="18" width="3.44140625" customWidth="1"/>
    <col min="19" max="19" width="3.6640625" customWidth="1"/>
    <col min="20" max="20" width="19.88671875" customWidth="1"/>
    <col min="21" max="21" width="19.21875" customWidth="1"/>
    <col min="22" max="22" width="16" customWidth="1"/>
    <col min="23" max="23" width="3.33203125" customWidth="1"/>
    <col min="24" max="25" width="3.5546875" customWidth="1"/>
    <col min="26" max="26" width="3.44140625" customWidth="1"/>
    <col min="27" max="27" width="2.21875" customWidth="1"/>
    <col min="28" max="28" width="3.21875" customWidth="1"/>
    <col min="29" max="29" width="3.44140625" customWidth="1"/>
    <col min="30" max="30" width="3.6640625" customWidth="1"/>
    <col min="31" max="31" width="56.109375" customWidth="1"/>
    <col min="32" max="32" width="20.44140625" customWidth="1"/>
    <col min="33" max="33" width="27.88671875" customWidth="1"/>
    <col min="34" max="34" width="6.5546875" customWidth="1"/>
    <col min="35" max="35" width="6" customWidth="1"/>
    <col min="36" max="36" width="6.88671875" customWidth="1"/>
    <col min="37" max="37" width="5.44140625" customWidth="1"/>
    <col min="38" max="38" width="4.33203125" customWidth="1"/>
    <col min="39" max="39" width="5.21875" customWidth="1"/>
    <col min="40" max="40" width="0" hidden="1" customWidth="1"/>
    <col min="41" max="41" width="4.33203125" customWidth="1"/>
    <col min="42" max="42" width="4" customWidth="1"/>
    <col min="45" max="45" width="32.44140625" customWidth="1"/>
    <col min="46" max="46" width="20.6640625" customWidth="1"/>
    <col min="47" max="47" width="35" customWidth="1"/>
    <col min="48" max="48" width="101" customWidth="1"/>
    <col min="49" max="49" width="15.6640625" hidden="1" customWidth="1"/>
    <col min="50" max="50" width="19.77734375" hidden="1" customWidth="1"/>
    <col min="51" max="51" width="5.44140625" hidden="1" customWidth="1"/>
    <col min="52" max="52" width="22.44140625" hidden="1" customWidth="1"/>
    <col min="53" max="53" width="13.77734375" hidden="1" customWidth="1"/>
    <col min="54" max="54" width="106.21875" customWidth="1"/>
    <col min="55" max="55" width="93.77734375" customWidth="1"/>
    <col min="56" max="56" width="219.33203125" customWidth="1"/>
    <col min="57" max="57" width="24.44140625" bestFit="1" customWidth="1"/>
    <col min="58" max="58" width="35.21875" customWidth="1"/>
    <col min="59" max="59" width="24.44140625" bestFit="1" customWidth="1"/>
    <col min="60" max="60" width="255.77734375" bestFit="1" customWidth="1"/>
    <col min="61" max="61" width="41" customWidth="1"/>
    <col min="63" max="63" width="13.77734375" customWidth="1"/>
    <col min="64" max="64" width="11" customWidth="1"/>
    <col min="65" max="65" width="9.44140625" customWidth="1"/>
    <col min="69" max="69" width="55.77734375" customWidth="1"/>
  </cols>
  <sheetData>
    <row r="1" spans="1:69" x14ac:dyDescent="0.3">
      <c r="A1" s="58" t="s">
        <v>7698</v>
      </c>
      <c r="B1" s="58"/>
      <c r="C1" s="58"/>
      <c r="D1" s="58"/>
      <c r="E1" s="58"/>
      <c r="F1" s="58"/>
      <c r="G1" s="58"/>
      <c r="H1" s="58"/>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c r="AK1" s="58"/>
      <c r="AL1" s="58"/>
      <c r="AM1" s="58"/>
      <c r="AN1" s="58"/>
      <c r="AO1" s="58"/>
      <c r="AP1" s="58"/>
      <c r="AQ1" s="58"/>
      <c r="AR1" s="58"/>
      <c r="AS1" s="58"/>
      <c r="AT1" s="59"/>
      <c r="AU1" s="52" t="s">
        <v>7699</v>
      </c>
      <c r="AV1" s="52"/>
      <c r="AW1" s="52"/>
      <c r="AX1" s="52"/>
      <c r="AY1" s="52"/>
      <c r="AZ1" s="52"/>
      <c r="BA1" s="52"/>
      <c r="BB1" s="27" t="s">
        <v>7700</v>
      </c>
      <c r="BC1" s="27"/>
      <c r="BD1" s="27" t="s">
        <v>7701</v>
      </c>
      <c r="BE1" s="27" t="s">
        <v>8020</v>
      </c>
      <c r="BF1" s="27" t="s">
        <v>8020</v>
      </c>
      <c r="BG1" s="27" t="s">
        <v>8020</v>
      </c>
      <c r="BH1" s="27" t="s">
        <v>7702</v>
      </c>
      <c r="BI1" s="27"/>
    </row>
    <row r="2" spans="1:69" x14ac:dyDescent="0.3">
      <c r="A2" s="58"/>
      <c r="B2" s="58"/>
      <c r="C2" s="58"/>
      <c r="D2" s="58"/>
      <c r="E2" s="58"/>
      <c r="F2" s="58"/>
      <c r="G2" s="58"/>
      <c r="H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c r="AK2" s="58"/>
      <c r="AL2" s="58"/>
      <c r="AM2" s="58"/>
      <c r="AN2" s="58"/>
      <c r="AO2" s="58"/>
      <c r="AP2" s="58"/>
      <c r="AQ2" s="58"/>
      <c r="AR2" s="58"/>
      <c r="AS2" s="58"/>
      <c r="AT2" s="59"/>
      <c r="AU2" s="53" t="s">
        <v>7713</v>
      </c>
      <c r="AV2" s="54"/>
      <c r="AW2" s="54"/>
      <c r="AX2" s="54"/>
      <c r="AY2" s="55"/>
      <c r="AZ2" s="56" t="s">
        <v>7714</v>
      </c>
      <c r="BA2" s="57"/>
      <c r="BB2" s="28" t="s">
        <v>7715</v>
      </c>
      <c r="BC2" s="49" t="s">
        <v>8022</v>
      </c>
      <c r="BD2" s="29" t="s">
        <v>7716</v>
      </c>
      <c r="BE2" s="29" t="s">
        <v>8064</v>
      </c>
      <c r="BF2" s="29" t="s">
        <v>8066</v>
      </c>
      <c r="BG2" s="29" t="s">
        <v>8065</v>
      </c>
      <c r="BH2" s="29" t="s">
        <v>7705</v>
      </c>
      <c r="BI2" s="24"/>
      <c r="BJ2" s="24" t="s">
        <v>7703</v>
      </c>
      <c r="BK2" s="24" t="s">
        <v>7704</v>
      </c>
      <c r="BL2" s="30" t="s">
        <v>7717</v>
      </c>
      <c r="BM2" s="23" t="s">
        <v>7718</v>
      </c>
      <c r="BQ2" s="10" t="s">
        <v>7804</v>
      </c>
    </row>
    <row r="3" spans="1:69" ht="12.6" customHeight="1" x14ac:dyDescent="0.3">
      <c r="A3" t="s">
        <v>3012</v>
      </c>
      <c r="B3" t="s">
        <v>3013</v>
      </c>
      <c r="C3" t="s">
        <v>0</v>
      </c>
      <c r="D3" t="s">
        <v>1</v>
      </c>
      <c r="E3" t="s">
        <v>2</v>
      </c>
      <c r="F3" t="s">
        <v>3</v>
      </c>
      <c r="G3" t="s">
        <v>4</v>
      </c>
      <c r="H3" t="s">
        <v>5</v>
      </c>
      <c r="I3" t="s">
        <v>6</v>
      </c>
      <c r="J3" t="s">
        <v>7</v>
      </c>
      <c r="K3" t="s">
        <v>8</v>
      </c>
      <c r="L3" t="s">
        <v>9</v>
      </c>
      <c r="M3" t="s">
        <v>10</v>
      </c>
      <c r="N3" t="s">
        <v>11</v>
      </c>
      <c r="O3" t="s">
        <v>12</v>
      </c>
      <c r="P3" t="s">
        <v>13</v>
      </c>
      <c r="Q3" t="s">
        <v>14</v>
      </c>
      <c r="R3" t="s">
        <v>15</v>
      </c>
      <c r="S3" t="s">
        <v>16</v>
      </c>
      <c r="T3" t="s">
        <v>17</v>
      </c>
      <c r="U3" t="s">
        <v>18</v>
      </c>
      <c r="V3" t="s">
        <v>19</v>
      </c>
      <c r="W3" t="s">
        <v>20</v>
      </c>
      <c r="X3" t="s">
        <v>21</v>
      </c>
      <c r="Y3" t="s">
        <v>22</v>
      </c>
      <c r="Z3" t="s">
        <v>23</v>
      </c>
      <c r="AA3" t="s">
        <v>24</v>
      </c>
      <c r="AB3" t="s">
        <v>25</v>
      </c>
      <c r="AC3" t="s">
        <v>26</v>
      </c>
      <c r="AD3" t="s">
        <v>27</v>
      </c>
      <c r="AE3" t="s">
        <v>28</v>
      </c>
      <c r="AF3" t="s">
        <v>29</v>
      </c>
      <c r="AG3" t="s">
        <v>5987</v>
      </c>
      <c r="AH3" s="15" t="s">
        <v>7678</v>
      </c>
      <c r="AI3" s="15" t="s">
        <v>7692</v>
      </c>
      <c r="AJ3" s="15" t="s">
        <v>7691</v>
      </c>
      <c r="AK3" s="15" t="s">
        <v>7684</v>
      </c>
      <c r="AL3" s="15" t="s">
        <v>7690</v>
      </c>
      <c r="AM3" s="16" t="s">
        <v>7679</v>
      </c>
      <c r="AN3" s="16" t="s">
        <v>7689</v>
      </c>
      <c r="AO3" s="16" t="s">
        <v>7680</v>
      </c>
      <c r="AP3" s="16" t="s">
        <v>7681</v>
      </c>
      <c r="AQ3" s="16" t="s">
        <v>7682</v>
      </c>
      <c r="AR3" s="16" t="s">
        <v>7683</v>
      </c>
      <c r="AS3" t="s">
        <v>7677</v>
      </c>
      <c r="AT3" t="s">
        <v>7697</v>
      </c>
      <c r="AU3" s="25" t="s">
        <v>1</v>
      </c>
      <c r="AV3" s="25" t="s">
        <v>7707</v>
      </c>
      <c r="AW3" s="25" t="s">
        <v>7709</v>
      </c>
      <c r="AX3" s="25" t="s">
        <v>7710</v>
      </c>
      <c r="AY3" s="25" t="s">
        <v>7708</v>
      </c>
      <c r="AZ3" s="26" t="s">
        <v>7711</v>
      </c>
      <c r="BA3" s="26" t="s">
        <v>7712</v>
      </c>
      <c r="BB3" s="44" t="s">
        <v>7861</v>
      </c>
      <c r="BC3" s="48"/>
      <c r="BD3" s="43" t="s">
        <v>7819</v>
      </c>
      <c r="BE3" s="43"/>
      <c r="BF3" s="43"/>
      <c r="BG3" s="43"/>
      <c r="BK3" t="s">
        <v>7706</v>
      </c>
      <c r="BN3" t="s">
        <v>7721</v>
      </c>
    </row>
    <row r="4" spans="1:69" ht="16.2" customHeight="1" x14ac:dyDescent="0.3">
      <c r="A4" s="51">
        <v>1</v>
      </c>
      <c r="B4" s="14" t="s">
        <v>43</v>
      </c>
      <c r="C4" t="s">
        <v>30</v>
      </c>
      <c r="D4" t="s">
        <v>31</v>
      </c>
      <c r="E4" t="s">
        <v>32</v>
      </c>
      <c r="F4" t="s">
        <v>33</v>
      </c>
      <c r="G4" s="1">
        <v>43054</v>
      </c>
      <c r="H4">
        <v>2017</v>
      </c>
      <c r="I4" t="s">
        <v>2828</v>
      </c>
      <c r="J4">
        <v>12</v>
      </c>
      <c r="K4">
        <v>3397</v>
      </c>
      <c r="L4" t="s">
        <v>2829</v>
      </c>
      <c r="M4" t="s">
        <v>34</v>
      </c>
      <c r="N4" t="s">
        <v>35</v>
      </c>
      <c r="O4" t="s">
        <v>2830</v>
      </c>
      <c r="P4" t="s">
        <v>36</v>
      </c>
      <c r="Q4" t="s">
        <v>37</v>
      </c>
      <c r="R4" t="s">
        <v>38</v>
      </c>
      <c r="S4" t="s">
        <v>39</v>
      </c>
      <c r="T4" t="s">
        <v>40</v>
      </c>
      <c r="U4" t="s">
        <v>41</v>
      </c>
      <c r="V4" t="s">
        <v>42</v>
      </c>
      <c r="W4" t="s">
        <v>2830</v>
      </c>
      <c r="X4">
        <v>16</v>
      </c>
      <c r="Z4">
        <v>35</v>
      </c>
      <c r="AA4" t="s">
        <v>43</v>
      </c>
      <c r="AB4" s="1">
        <v>42720</v>
      </c>
      <c r="AC4" t="s">
        <v>2830</v>
      </c>
      <c r="AD4" t="s">
        <v>2830</v>
      </c>
      <c r="AE4" t="s">
        <v>43</v>
      </c>
      <c r="AF4" t="s">
        <v>44</v>
      </c>
      <c r="AH4" s="20" t="s">
        <v>7687</v>
      </c>
      <c r="AI4" s="20" t="s">
        <v>7687</v>
      </c>
      <c r="AK4" t="s">
        <v>7685</v>
      </c>
      <c r="AM4" t="s">
        <v>7688</v>
      </c>
      <c r="AN4">
        <f>IEEE456378910[[#This Row],[End Page]]-IEEE456378910[[#This Row],[Start Page]]</f>
        <v>20</v>
      </c>
      <c r="AS4" s="20"/>
      <c r="AU4" s="21" t="s">
        <v>31</v>
      </c>
      <c r="AV4" s="21" t="s">
        <v>30</v>
      </c>
      <c r="AW4" s="21" t="s">
        <v>33</v>
      </c>
      <c r="AX4" s="21" t="s">
        <v>7760</v>
      </c>
      <c r="AY4" s="21">
        <v>2017</v>
      </c>
      <c r="AZ4" s="31" t="s">
        <v>7724</v>
      </c>
      <c r="BA4" s="31" t="s">
        <v>7780</v>
      </c>
      <c r="BB4" t="s">
        <v>7720</v>
      </c>
      <c r="BC4" s="31" t="s">
        <v>8028</v>
      </c>
      <c r="BD4" s="43" t="s">
        <v>7723</v>
      </c>
      <c r="BE4" s="43" t="s">
        <v>8068</v>
      </c>
      <c r="BF4" s="43" t="s">
        <v>8067</v>
      </c>
      <c r="BG4" s="43"/>
      <c r="BH4" t="s">
        <v>7726</v>
      </c>
      <c r="BI4" s="43" t="s">
        <v>8078</v>
      </c>
      <c r="BJ4" t="s">
        <v>7719</v>
      </c>
      <c r="BK4" t="s">
        <v>7722</v>
      </c>
      <c r="BM4" t="s">
        <v>7727</v>
      </c>
    </row>
    <row r="5" spans="1:69" x14ac:dyDescent="0.3">
      <c r="A5" s="51">
        <v>3</v>
      </c>
      <c r="B5" s="3" t="s">
        <v>43</v>
      </c>
      <c r="C5" t="s">
        <v>58</v>
      </c>
      <c r="D5" t="s">
        <v>59</v>
      </c>
      <c r="E5" t="s">
        <v>60</v>
      </c>
      <c r="F5" t="s">
        <v>61</v>
      </c>
      <c r="G5" s="1">
        <v>43304</v>
      </c>
      <c r="H5">
        <v>2018</v>
      </c>
      <c r="I5" t="s">
        <v>2830</v>
      </c>
      <c r="K5">
        <v>1052</v>
      </c>
      <c r="L5" t="s">
        <v>2831</v>
      </c>
      <c r="M5" t="s">
        <v>62</v>
      </c>
      <c r="N5" t="s">
        <v>63</v>
      </c>
      <c r="O5" t="s">
        <v>64</v>
      </c>
      <c r="P5" t="s">
        <v>65</v>
      </c>
      <c r="Q5" t="s">
        <v>2830</v>
      </c>
      <c r="R5" t="s">
        <v>66</v>
      </c>
      <c r="S5" t="s">
        <v>67</v>
      </c>
      <c r="T5" t="s">
        <v>68</v>
      </c>
      <c r="U5" t="s">
        <v>69</v>
      </c>
      <c r="V5" t="s">
        <v>70</v>
      </c>
      <c r="W5" t="s">
        <v>2830</v>
      </c>
      <c r="X5">
        <v>39</v>
      </c>
      <c r="Z5">
        <v>36</v>
      </c>
      <c r="AA5" t="s">
        <v>43</v>
      </c>
      <c r="AB5" s="1">
        <v>43304</v>
      </c>
      <c r="AC5" t="s">
        <v>2830</v>
      </c>
      <c r="AD5" t="s">
        <v>2830</v>
      </c>
      <c r="AE5" t="s">
        <v>43</v>
      </c>
      <c r="AF5" t="s">
        <v>57</v>
      </c>
      <c r="AH5" s="20" t="s">
        <v>7687</v>
      </c>
      <c r="AI5" s="20" t="s">
        <v>7687</v>
      </c>
      <c r="AK5" t="s">
        <v>7685</v>
      </c>
      <c r="AM5" t="s">
        <v>7688</v>
      </c>
      <c r="AN5">
        <f>IEEE456378910[[#This Row],[End Page]]-IEEE456378910[[#This Row],[Start Page]]</f>
        <v>10</v>
      </c>
      <c r="AS5" s="20"/>
      <c r="AU5" s="22" t="s">
        <v>59</v>
      </c>
      <c r="AV5" s="22" t="s">
        <v>58</v>
      </c>
      <c r="AW5" s="22" t="s">
        <v>61</v>
      </c>
      <c r="AX5" s="22" t="s">
        <v>7761</v>
      </c>
      <c r="AY5" s="22">
        <v>2018</v>
      </c>
      <c r="AZ5" t="s">
        <v>7724</v>
      </c>
      <c r="BA5" s="31" t="s">
        <v>7780</v>
      </c>
      <c r="BB5" t="s">
        <v>7730</v>
      </c>
      <c r="BC5" t="s">
        <v>8025</v>
      </c>
      <c r="BD5" t="s">
        <v>7728</v>
      </c>
      <c r="BE5" t="s">
        <v>8068</v>
      </c>
      <c r="BH5" t="s">
        <v>7732</v>
      </c>
      <c r="BI5" t="s">
        <v>8077</v>
      </c>
      <c r="BK5" t="s">
        <v>7731</v>
      </c>
      <c r="BM5" t="s">
        <v>7729</v>
      </c>
    </row>
    <row r="6" spans="1:69" x14ac:dyDescent="0.3">
      <c r="A6" s="51">
        <v>5</v>
      </c>
      <c r="B6" s="14" t="s">
        <v>43</v>
      </c>
      <c r="C6" t="s">
        <v>82</v>
      </c>
      <c r="D6" t="s">
        <v>83</v>
      </c>
      <c r="E6" t="s">
        <v>84</v>
      </c>
      <c r="F6" t="s">
        <v>85</v>
      </c>
      <c r="G6" s="1">
        <v>44568</v>
      </c>
      <c r="H6">
        <v>2021</v>
      </c>
      <c r="I6" t="s">
        <v>2830</v>
      </c>
      <c r="K6">
        <v>1</v>
      </c>
      <c r="L6" t="s">
        <v>2833</v>
      </c>
      <c r="M6" t="s">
        <v>86</v>
      </c>
      <c r="N6" t="s">
        <v>2830</v>
      </c>
      <c r="O6" t="s">
        <v>87</v>
      </c>
      <c r="P6" t="s">
        <v>88</v>
      </c>
      <c r="Q6" t="s">
        <v>2830</v>
      </c>
      <c r="R6" t="s">
        <v>89</v>
      </c>
      <c r="S6" t="s">
        <v>90</v>
      </c>
      <c r="T6" t="s">
        <v>91</v>
      </c>
      <c r="U6" t="s">
        <v>92</v>
      </c>
      <c r="V6" t="s">
        <v>93</v>
      </c>
      <c r="W6" t="s">
        <v>2830</v>
      </c>
      <c r="Z6">
        <v>25</v>
      </c>
      <c r="AA6" t="s">
        <v>43</v>
      </c>
      <c r="AB6" s="1">
        <v>44568</v>
      </c>
      <c r="AC6" t="s">
        <v>2830</v>
      </c>
      <c r="AD6" t="s">
        <v>2830</v>
      </c>
      <c r="AE6" t="s">
        <v>43</v>
      </c>
      <c r="AF6" t="s">
        <v>57</v>
      </c>
      <c r="AH6" s="20" t="s">
        <v>7687</v>
      </c>
      <c r="AI6" s="20" t="s">
        <v>7687</v>
      </c>
      <c r="AK6" t="s">
        <v>7685</v>
      </c>
      <c r="AM6" t="s">
        <v>7688</v>
      </c>
      <c r="AN6">
        <f>IEEE456378910[[#This Row],[End Page]]-IEEE456378910[[#This Row],[Start Page]]</f>
        <v>5</v>
      </c>
      <c r="AS6" s="20"/>
      <c r="AU6" s="21" t="s">
        <v>83</v>
      </c>
      <c r="AV6" s="21" t="s">
        <v>82</v>
      </c>
      <c r="AW6" s="21" t="s">
        <v>85</v>
      </c>
      <c r="AX6" s="21" t="s">
        <v>7761</v>
      </c>
      <c r="AY6" s="21">
        <v>2021</v>
      </c>
      <c r="AZ6" s="31" t="s">
        <v>7724</v>
      </c>
      <c r="BA6" s="31" t="s">
        <v>7780</v>
      </c>
      <c r="BB6" t="s">
        <v>7847</v>
      </c>
      <c r="BC6" t="s">
        <v>8029</v>
      </c>
      <c r="BD6" t="s">
        <v>7734</v>
      </c>
      <c r="BF6" t="s">
        <v>8067</v>
      </c>
      <c r="BH6" t="s">
        <v>7736</v>
      </c>
      <c r="BI6" t="s">
        <v>8079</v>
      </c>
      <c r="BK6" t="s">
        <v>7733</v>
      </c>
      <c r="BM6" t="s">
        <v>7735</v>
      </c>
    </row>
    <row r="7" spans="1:69" x14ac:dyDescent="0.3">
      <c r="A7" s="51">
        <v>7</v>
      </c>
      <c r="B7" s="3" t="s">
        <v>43</v>
      </c>
      <c r="C7" t="s">
        <v>106</v>
      </c>
      <c r="D7" t="s">
        <v>107</v>
      </c>
      <c r="E7" t="s">
        <v>108</v>
      </c>
      <c r="F7" t="s">
        <v>109</v>
      </c>
      <c r="G7" s="1">
        <v>43896</v>
      </c>
      <c r="H7">
        <v>2020</v>
      </c>
      <c r="I7" t="s">
        <v>2836</v>
      </c>
      <c r="J7">
        <v>6</v>
      </c>
      <c r="K7">
        <v>3871</v>
      </c>
      <c r="L7" t="s">
        <v>2837</v>
      </c>
      <c r="M7" t="s">
        <v>110</v>
      </c>
      <c r="N7" t="s">
        <v>111</v>
      </c>
      <c r="O7" t="s">
        <v>2830</v>
      </c>
      <c r="P7" t="s">
        <v>112</v>
      </c>
      <c r="Q7" t="s">
        <v>113</v>
      </c>
      <c r="R7" t="s">
        <v>114</v>
      </c>
      <c r="S7" t="s">
        <v>115</v>
      </c>
      <c r="T7" t="s">
        <v>116</v>
      </c>
      <c r="U7" t="s">
        <v>117</v>
      </c>
      <c r="V7" t="s">
        <v>118</v>
      </c>
      <c r="W7" t="s">
        <v>2830</v>
      </c>
      <c r="X7">
        <v>3</v>
      </c>
      <c r="Z7">
        <v>40</v>
      </c>
      <c r="AA7" t="s">
        <v>43</v>
      </c>
      <c r="AB7" s="1">
        <v>43740</v>
      </c>
      <c r="AC7" t="s">
        <v>2830</v>
      </c>
      <c r="AD7" t="s">
        <v>2830</v>
      </c>
      <c r="AE7" t="s">
        <v>43</v>
      </c>
      <c r="AF7" t="s">
        <v>44</v>
      </c>
      <c r="AH7" s="20" t="s">
        <v>7687</v>
      </c>
      <c r="AI7" s="20" t="s">
        <v>7687</v>
      </c>
      <c r="AK7" t="s">
        <v>7685</v>
      </c>
      <c r="AM7" t="s">
        <v>7688</v>
      </c>
      <c r="AN7">
        <f>IEEE456378910[[#This Row],[End Page]]-IEEE456378910[[#This Row],[Start Page]]</f>
        <v>9</v>
      </c>
      <c r="AS7" s="20"/>
      <c r="AU7" s="22" t="s">
        <v>107</v>
      </c>
      <c r="AV7" s="22" t="s">
        <v>106</v>
      </c>
      <c r="AW7" s="22" t="s">
        <v>109</v>
      </c>
      <c r="AX7" s="22" t="s">
        <v>7760</v>
      </c>
      <c r="AY7" s="22">
        <v>2020</v>
      </c>
      <c r="AZ7" t="s">
        <v>7724</v>
      </c>
      <c r="BA7" s="31" t="s">
        <v>7780</v>
      </c>
      <c r="BB7" t="s">
        <v>7730</v>
      </c>
      <c r="BC7" t="s">
        <v>8025</v>
      </c>
      <c r="BD7" t="s">
        <v>7738</v>
      </c>
      <c r="BG7" t="s">
        <v>8070</v>
      </c>
      <c r="BH7" t="s">
        <v>7740</v>
      </c>
      <c r="BI7" t="s">
        <v>8086</v>
      </c>
      <c r="BJ7" t="s">
        <v>7737</v>
      </c>
      <c r="BK7" t="s">
        <v>7741</v>
      </c>
      <c r="BM7" t="s">
        <v>7739</v>
      </c>
    </row>
    <row r="8" spans="1:69" x14ac:dyDescent="0.3">
      <c r="A8" s="50">
        <v>8</v>
      </c>
      <c r="B8" s="6" t="s">
        <v>43</v>
      </c>
      <c r="C8" t="s">
        <v>119</v>
      </c>
      <c r="D8" t="s">
        <v>120</v>
      </c>
      <c r="E8" t="s">
        <v>121</v>
      </c>
      <c r="F8" t="s">
        <v>122</v>
      </c>
      <c r="G8" s="1">
        <v>44323</v>
      </c>
      <c r="H8">
        <v>2020</v>
      </c>
      <c r="I8" t="s">
        <v>2830</v>
      </c>
      <c r="K8">
        <v>81</v>
      </c>
      <c r="L8" t="s">
        <v>2838</v>
      </c>
      <c r="M8" t="s">
        <v>123</v>
      </c>
      <c r="N8" t="s">
        <v>2830</v>
      </c>
      <c r="O8" t="s">
        <v>124</v>
      </c>
      <c r="P8" t="s">
        <v>125</v>
      </c>
      <c r="Q8" t="s">
        <v>2830</v>
      </c>
      <c r="R8" t="s">
        <v>126</v>
      </c>
      <c r="S8" t="s">
        <v>127</v>
      </c>
      <c r="T8" t="s">
        <v>128</v>
      </c>
      <c r="U8" t="s">
        <v>129</v>
      </c>
      <c r="V8" t="s">
        <v>130</v>
      </c>
      <c r="W8" t="s">
        <v>2830</v>
      </c>
      <c r="X8">
        <v>1</v>
      </c>
      <c r="Z8">
        <v>25</v>
      </c>
      <c r="AA8" t="s">
        <v>43</v>
      </c>
      <c r="AB8" s="1">
        <v>44323</v>
      </c>
      <c r="AC8" t="s">
        <v>2830</v>
      </c>
      <c r="AD8" t="s">
        <v>2830</v>
      </c>
      <c r="AE8" t="s">
        <v>43</v>
      </c>
      <c r="AF8" t="s">
        <v>57</v>
      </c>
      <c r="AH8" s="20" t="s">
        <v>7687</v>
      </c>
      <c r="AI8" s="20" t="s">
        <v>7687</v>
      </c>
      <c r="AK8" t="s">
        <v>7685</v>
      </c>
      <c r="AM8" t="s">
        <v>7688</v>
      </c>
      <c r="AN8">
        <f>IEEE456378910[[#This Row],[End Page]]-IEEE456378910[[#This Row],[Start Page]]</f>
        <v>5</v>
      </c>
      <c r="AS8" s="20"/>
      <c r="AU8" s="21" t="s">
        <v>120</v>
      </c>
      <c r="AV8" s="21" t="s">
        <v>119</v>
      </c>
      <c r="AW8" s="21" t="s">
        <v>122</v>
      </c>
      <c r="AX8" s="21" t="s">
        <v>7761</v>
      </c>
      <c r="AY8" s="21">
        <v>2020</v>
      </c>
      <c r="AZ8" s="31" t="s">
        <v>7724</v>
      </c>
      <c r="BA8" s="31" t="s">
        <v>7780</v>
      </c>
      <c r="BB8" t="s">
        <v>7742</v>
      </c>
      <c r="BC8" t="s">
        <v>8029</v>
      </c>
      <c r="BD8" s="31" t="s">
        <v>7743</v>
      </c>
      <c r="BE8" s="31"/>
      <c r="BF8" s="31" t="s">
        <v>8067</v>
      </c>
      <c r="BG8" s="31" t="s">
        <v>8069</v>
      </c>
      <c r="BH8" s="31" t="s">
        <v>7745</v>
      </c>
      <c r="BI8" t="s">
        <v>8080</v>
      </c>
      <c r="BM8" t="s">
        <v>7744</v>
      </c>
    </row>
    <row r="9" spans="1:69" x14ac:dyDescent="0.3">
      <c r="A9" s="50">
        <v>10</v>
      </c>
      <c r="B9" s="6" t="s">
        <v>43</v>
      </c>
      <c r="C9" t="s">
        <v>143</v>
      </c>
      <c r="D9" t="s">
        <v>144</v>
      </c>
      <c r="E9" t="s">
        <v>145</v>
      </c>
      <c r="F9" t="s">
        <v>146</v>
      </c>
      <c r="G9" s="1">
        <v>44305</v>
      </c>
      <c r="H9">
        <v>2021</v>
      </c>
      <c r="I9" t="s">
        <v>2839</v>
      </c>
      <c r="K9">
        <v>58088</v>
      </c>
      <c r="L9" t="s">
        <v>2840</v>
      </c>
      <c r="M9" t="s">
        <v>147</v>
      </c>
      <c r="N9" t="s">
        <v>148</v>
      </c>
      <c r="O9" t="s">
        <v>2830</v>
      </c>
      <c r="P9" t="s">
        <v>149</v>
      </c>
      <c r="Q9" t="s">
        <v>150</v>
      </c>
      <c r="R9" t="s">
        <v>151</v>
      </c>
      <c r="S9" t="s">
        <v>152</v>
      </c>
      <c r="T9" t="s">
        <v>153</v>
      </c>
      <c r="U9" t="s">
        <v>154</v>
      </c>
      <c r="V9" t="s">
        <v>155</v>
      </c>
      <c r="W9" t="s">
        <v>2830</v>
      </c>
      <c r="X9">
        <v>6</v>
      </c>
      <c r="Z9">
        <v>42</v>
      </c>
      <c r="AA9" t="s">
        <v>156</v>
      </c>
      <c r="AB9" s="1">
        <v>44294</v>
      </c>
      <c r="AC9" t="s">
        <v>2830</v>
      </c>
      <c r="AD9" t="s">
        <v>2830</v>
      </c>
      <c r="AE9" t="s">
        <v>43</v>
      </c>
      <c r="AF9" t="s">
        <v>44</v>
      </c>
      <c r="AH9" s="20" t="s">
        <v>7687</v>
      </c>
      <c r="AI9" s="20" t="s">
        <v>7687</v>
      </c>
      <c r="AK9" t="s">
        <v>7685</v>
      </c>
      <c r="AM9" t="s">
        <v>7688</v>
      </c>
      <c r="AN9">
        <f>IEEE456378910[[#This Row],[End Page]]-IEEE456378910[[#This Row],[Start Page]]</f>
        <v>13</v>
      </c>
      <c r="AS9" s="20"/>
      <c r="AU9" s="21" t="s">
        <v>144</v>
      </c>
      <c r="AV9" s="21" t="s">
        <v>143</v>
      </c>
      <c r="AW9" s="21" t="s">
        <v>146</v>
      </c>
      <c r="AX9" s="22" t="s">
        <v>7760</v>
      </c>
      <c r="AY9" s="21">
        <v>2021</v>
      </c>
      <c r="AZ9" t="s">
        <v>7724</v>
      </c>
      <c r="BA9" s="31" t="s">
        <v>7780</v>
      </c>
      <c r="BB9" t="s">
        <v>7747</v>
      </c>
      <c r="BC9" s="31" t="s">
        <v>8030</v>
      </c>
      <c r="BD9" t="s">
        <v>7748</v>
      </c>
      <c r="BE9" t="s">
        <v>8068</v>
      </c>
      <c r="BF9" t="s">
        <v>8072</v>
      </c>
      <c r="BH9" t="s">
        <v>7749</v>
      </c>
      <c r="BI9" t="s">
        <v>8081</v>
      </c>
      <c r="BK9" t="s">
        <v>7746</v>
      </c>
    </row>
    <row r="10" spans="1:69" x14ac:dyDescent="0.3">
      <c r="A10" s="50">
        <v>12</v>
      </c>
      <c r="B10" s="5" t="s">
        <v>43</v>
      </c>
      <c r="C10" t="s">
        <v>169</v>
      </c>
      <c r="D10" t="s">
        <v>170</v>
      </c>
      <c r="E10" t="s">
        <v>171</v>
      </c>
      <c r="F10" t="s">
        <v>172</v>
      </c>
      <c r="G10" s="1">
        <v>44236</v>
      </c>
      <c r="H10">
        <v>2020</v>
      </c>
      <c r="I10" t="s">
        <v>2830</v>
      </c>
      <c r="K10">
        <v>1920</v>
      </c>
      <c r="L10" t="s">
        <v>2843</v>
      </c>
      <c r="M10" t="s">
        <v>173</v>
      </c>
      <c r="N10" t="s">
        <v>174</v>
      </c>
      <c r="O10" t="s">
        <v>175</v>
      </c>
      <c r="P10" t="s">
        <v>176</v>
      </c>
      <c r="Q10" t="s">
        <v>2830</v>
      </c>
      <c r="R10" t="s">
        <v>177</v>
      </c>
      <c r="S10" t="s">
        <v>178</v>
      </c>
      <c r="T10" t="s">
        <v>179</v>
      </c>
      <c r="U10" t="s">
        <v>180</v>
      </c>
      <c r="V10" t="s">
        <v>181</v>
      </c>
      <c r="W10" t="s">
        <v>2830</v>
      </c>
      <c r="X10">
        <v>7</v>
      </c>
      <c r="Z10">
        <v>34</v>
      </c>
      <c r="AA10" t="s">
        <v>43</v>
      </c>
      <c r="AB10" s="1">
        <v>44236</v>
      </c>
      <c r="AC10" t="s">
        <v>2830</v>
      </c>
      <c r="AD10" t="s">
        <v>2830</v>
      </c>
      <c r="AE10" t="s">
        <v>43</v>
      </c>
      <c r="AF10" t="s">
        <v>57</v>
      </c>
      <c r="AH10" s="20" t="s">
        <v>7687</v>
      </c>
      <c r="AI10" s="20" t="s">
        <v>7687</v>
      </c>
      <c r="AK10" t="s">
        <v>7685</v>
      </c>
      <c r="AM10" t="s">
        <v>7688</v>
      </c>
      <c r="AN10">
        <f>IEEE456378910[[#This Row],[End Page]]-IEEE456378910[[#This Row],[Start Page]]</f>
        <v>5</v>
      </c>
      <c r="AS10" s="20"/>
      <c r="AU10" s="22" t="s">
        <v>170</v>
      </c>
      <c r="AV10" s="22" t="s">
        <v>169</v>
      </c>
      <c r="AW10" s="22" t="s">
        <v>172</v>
      </c>
      <c r="AX10" s="21" t="s">
        <v>7761</v>
      </c>
      <c r="AY10" s="22">
        <v>2020</v>
      </c>
      <c r="AZ10" s="31" t="s">
        <v>7724</v>
      </c>
      <c r="BA10" s="31" t="s">
        <v>7780</v>
      </c>
      <c r="BB10" t="s">
        <v>7750</v>
      </c>
      <c r="BC10" s="31" t="s">
        <v>8023</v>
      </c>
      <c r="BD10" t="s">
        <v>7753</v>
      </c>
      <c r="BE10" t="s">
        <v>8073</v>
      </c>
      <c r="BH10" t="s">
        <v>7754</v>
      </c>
      <c r="BI10" t="s">
        <v>8082</v>
      </c>
      <c r="BK10" t="s">
        <v>7751</v>
      </c>
      <c r="BM10" t="s">
        <v>7752</v>
      </c>
    </row>
    <row r="11" spans="1:69" x14ac:dyDescent="0.3">
      <c r="A11" s="50">
        <v>18</v>
      </c>
      <c r="B11" s="6" t="s">
        <v>43</v>
      </c>
      <c r="C11" t="s">
        <v>241</v>
      </c>
      <c r="D11" t="s">
        <v>242</v>
      </c>
      <c r="E11" t="s">
        <v>243</v>
      </c>
      <c r="F11" t="s">
        <v>244</v>
      </c>
      <c r="G11" s="1">
        <v>44882</v>
      </c>
      <c r="H11">
        <v>2022</v>
      </c>
      <c r="I11" t="s">
        <v>2830</v>
      </c>
      <c r="K11">
        <v>1</v>
      </c>
      <c r="L11" t="s">
        <v>2833</v>
      </c>
      <c r="M11" t="s">
        <v>245</v>
      </c>
      <c r="N11" t="s">
        <v>2830</v>
      </c>
      <c r="O11" t="s">
        <v>246</v>
      </c>
      <c r="P11" t="s">
        <v>247</v>
      </c>
      <c r="Q11" t="s">
        <v>2830</v>
      </c>
      <c r="R11" t="s">
        <v>248</v>
      </c>
      <c r="S11" t="s">
        <v>249</v>
      </c>
      <c r="T11" t="s">
        <v>250</v>
      </c>
      <c r="U11" t="s">
        <v>251</v>
      </c>
      <c r="V11" t="s">
        <v>252</v>
      </c>
      <c r="W11" t="s">
        <v>2830</v>
      </c>
      <c r="Z11">
        <v>17</v>
      </c>
      <c r="AA11" t="s">
        <v>43</v>
      </c>
      <c r="AB11" s="1">
        <v>44882</v>
      </c>
      <c r="AC11" t="s">
        <v>2830</v>
      </c>
      <c r="AD11" t="s">
        <v>2830</v>
      </c>
      <c r="AE11" t="s">
        <v>43</v>
      </c>
      <c r="AF11" t="s">
        <v>57</v>
      </c>
      <c r="AH11" s="20" t="s">
        <v>7687</v>
      </c>
      <c r="AI11" s="20" t="s">
        <v>7687</v>
      </c>
      <c r="AK11" t="s">
        <v>7685</v>
      </c>
      <c r="AM11" t="s">
        <v>7688</v>
      </c>
      <c r="AN11">
        <f>IEEE456378910[[#This Row],[End Page]]-IEEE456378910[[#This Row],[Start Page]]</f>
        <v>5</v>
      </c>
      <c r="AS11" s="20"/>
      <c r="AU11" s="21" t="s">
        <v>242</v>
      </c>
      <c r="AV11" s="21" t="s">
        <v>241</v>
      </c>
      <c r="AW11" s="21" t="s">
        <v>244</v>
      </c>
      <c r="AX11" s="22" t="s">
        <v>7761</v>
      </c>
      <c r="AY11" s="21">
        <v>2022</v>
      </c>
      <c r="AZ11" t="s">
        <v>7724</v>
      </c>
      <c r="BA11" s="31" t="s">
        <v>7780</v>
      </c>
      <c r="BB11" t="s">
        <v>7757</v>
      </c>
      <c r="BC11" s="31" t="s">
        <v>8023</v>
      </c>
      <c r="BD11" t="s">
        <v>7756</v>
      </c>
      <c r="BE11" t="s">
        <v>8068</v>
      </c>
      <c r="BH11" t="s">
        <v>7759</v>
      </c>
      <c r="BI11" t="s">
        <v>8081</v>
      </c>
      <c r="BK11" t="s">
        <v>7755</v>
      </c>
      <c r="BM11" t="s">
        <v>7758</v>
      </c>
    </row>
    <row r="12" spans="1:69" x14ac:dyDescent="0.3">
      <c r="A12" s="51">
        <v>19</v>
      </c>
      <c r="B12" s="3" t="s">
        <v>43</v>
      </c>
      <c r="C12" t="s">
        <v>253</v>
      </c>
      <c r="D12" t="s">
        <v>254</v>
      </c>
      <c r="E12" t="s">
        <v>255</v>
      </c>
      <c r="F12" t="s">
        <v>256</v>
      </c>
      <c r="G12" s="1">
        <v>44732</v>
      </c>
      <c r="H12">
        <v>2022</v>
      </c>
      <c r="I12" t="s">
        <v>2830</v>
      </c>
      <c r="K12">
        <v>623</v>
      </c>
      <c r="L12" t="s">
        <v>2850</v>
      </c>
      <c r="M12" t="s">
        <v>257</v>
      </c>
      <c r="N12" t="s">
        <v>258</v>
      </c>
      <c r="O12" t="s">
        <v>259</v>
      </c>
      <c r="P12" t="s">
        <v>260</v>
      </c>
      <c r="Q12" t="s">
        <v>2830</v>
      </c>
      <c r="R12" t="s">
        <v>261</v>
      </c>
      <c r="S12" t="s">
        <v>262</v>
      </c>
      <c r="T12" t="s">
        <v>263</v>
      </c>
      <c r="U12" t="s">
        <v>264</v>
      </c>
      <c r="V12" t="s">
        <v>265</v>
      </c>
      <c r="W12" t="s">
        <v>2830</v>
      </c>
      <c r="X12">
        <v>1</v>
      </c>
      <c r="Z12">
        <v>44</v>
      </c>
      <c r="AA12" t="s">
        <v>2830</v>
      </c>
      <c r="AB12" s="1">
        <v>44732</v>
      </c>
      <c r="AC12" t="s">
        <v>2830</v>
      </c>
      <c r="AD12" t="s">
        <v>2830</v>
      </c>
      <c r="AE12" t="s">
        <v>43</v>
      </c>
      <c r="AF12" t="s">
        <v>57</v>
      </c>
      <c r="AH12" s="20" t="s">
        <v>7687</v>
      </c>
      <c r="AI12" s="20" t="s">
        <v>7687</v>
      </c>
      <c r="AK12" t="s">
        <v>7685</v>
      </c>
      <c r="AM12" t="s">
        <v>7688</v>
      </c>
      <c r="AN12">
        <f>IEEE456378910[[#This Row],[End Page]]-IEEE456378910[[#This Row],[Start Page]]</f>
        <v>11</v>
      </c>
      <c r="AS12" s="20"/>
      <c r="AU12" s="21" t="s">
        <v>254</v>
      </c>
      <c r="AV12" s="21" t="s">
        <v>253</v>
      </c>
      <c r="AW12" s="21" t="s">
        <v>256</v>
      </c>
      <c r="AX12" s="21" t="s">
        <v>7761</v>
      </c>
      <c r="AY12" s="21">
        <v>2022</v>
      </c>
      <c r="AZ12" s="31" t="s">
        <v>7724</v>
      </c>
      <c r="BA12" s="31" t="s">
        <v>7780</v>
      </c>
      <c r="BB12" t="s">
        <v>7750</v>
      </c>
      <c r="BC12" s="31" t="s">
        <v>8023</v>
      </c>
      <c r="BD12" t="s">
        <v>7762</v>
      </c>
      <c r="BE12" t="s">
        <v>8069</v>
      </c>
      <c r="BH12" t="s">
        <v>7764</v>
      </c>
      <c r="BI12" t="s">
        <v>8087</v>
      </c>
      <c r="BM12" t="s">
        <v>7763</v>
      </c>
    </row>
    <row r="13" spans="1:69" x14ac:dyDescent="0.3">
      <c r="A13" s="50">
        <v>20</v>
      </c>
      <c r="B13" s="6" t="s">
        <v>43</v>
      </c>
      <c r="C13" t="s">
        <v>266</v>
      </c>
      <c r="D13" t="s">
        <v>267</v>
      </c>
      <c r="E13" t="s">
        <v>268</v>
      </c>
      <c r="F13" t="s">
        <v>269</v>
      </c>
      <c r="G13" s="1">
        <v>43874</v>
      </c>
      <c r="H13">
        <v>2019</v>
      </c>
      <c r="I13" t="s">
        <v>2830</v>
      </c>
      <c r="K13">
        <v>150</v>
      </c>
      <c r="L13">
        <v>155</v>
      </c>
      <c r="M13" t="s">
        <v>270</v>
      </c>
      <c r="N13" t="s">
        <v>271</v>
      </c>
      <c r="O13" t="s">
        <v>272</v>
      </c>
      <c r="P13" t="s">
        <v>273</v>
      </c>
      <c r="Q13" t="s">
        <v>2830</v>
      </c>
      <c r="R13" t="s">
        <v>274</v>
      </c>
      <c r="S13" t="s">
        <v>275</v>
      </c>
      <c r="T13" t="s">
        <v>2830</v>
      </c>
      <c r="U13" t="s">
        <v>276</v>
      </c>
      <c r="V13" t="s">
        <v>277</v>
      </c>
      <c r="W13" t="s">
        <v>2830</v>
      </c>
      <c r="X13">
        <v>3</v>
      </c>
      <c r="Z13">
        <v>24</v>
      </c>
      <c r="AA13" t="s">
        <v>43</v>
      </c>
      <c r="AB13" s="1">
        <v>43874</v>
      </c>
      <c r="AC13" t="s">
        <v>2830</v>
      </c>
      <c r="AD13" t="s">
        <v>2830</v>
      </c>
      <c r="AE13" t="s">
        <v>43</v>
      </c>
      <c r="AF13" t="s">
        <v>57</v>
      </c>
      <c r="AH13" s="20" t="s">
        <v>7687</v>
      </c>
      <c r="AI13" s="20" t="s">
        <v>7687</v>
      </c>
      <c r="AK13" t="s">
        <v>7685</v>
      </c>
      <c r="AM13" t="s">
        <v>7688</v>
      </c>
      <c r="AN13">
        <f>IEEE456378910[[#This Row],[End Page]]-IEEE456378910[[#This Row],[Start Page]]</f>
        <v>5</v>
      </c>
      <c r="AS13" s="20"/>
      <c r="AU13" s="22" t="s">
        <v>267</v>
      </c>
      <c r="AV13" s="22" t="s">
        <v>266</v>
      </c>
      <c r="AW13" s="22" t="s">
        <v>269</v>
      </c>
      <c r="AX13" s="22" t="s">
        <v>7761</v>
      </c>
      <c r="AY13" s="22">
        <v>2019</v>
      </c>
      <c r="AZ13" t="s">
        <v>7724</v>
      </c>
      <c r="BA13" s="31" t="s">
        <v>7780</v>
      </c>
      <c r="BB13" t="s">
        <v>7766</v>
      </c>
      <c r="BC13" s="31" t="s">
        <v>8032</v>
      </c>
      <c r="BD13" t="s">
        <v>7765</v>
      </c>
      <c r="BE13" t="s">
        <v>8075</v>
      </c>
      <c r="BH13" t="s">
        <v>7767</v>
      </c>
      <c r="BI13" t="s">
        <v>8083</v>
      </c>
    </row>
    <row r="14" spans="1:69" x14ac:dyDescent="0.3">
      <c r="A14" s="51">
        <v>21</v>
      </c>
      <c r="B14" s="3" t="s">
        <v>43</v>
      </c>
      <c r="C14" t="s">
        <v>278</v>
      </c>
      <c r="D14" t="s">
        <v>279</v>
      </c>
      <c r="E14" t="s">
        <v>280</v>
      </c>
      <c r="F14" t="s">
        <v>281</v>
      </c>
      <c r="G14" s="1">
        <v>43991</v>
      </c>
      <c r="H14">
        <v>2020</v>
      </c>
      <c r="I14" t="s">
        <v>2833</v>
      </c>
      <c r="J14">
        <v>2</v>
      </c>
      <c r="K14">
        <v>548</v>
      </c>
      <c r="L14" t="s">
        <v>2852</v>
      </c>
      <c r="M14" t="s">
        <v>282</v>
      </c>
      <c r="N14" t="s">
        <v>283</v>
      </c>
      <c r="O14" t="s">
        <v>2830</v>
      </c>
      <c r="P14" t="s">
        <v>284</v>
      </c>
      <c r="Q14" t="s">
        <v>2830</v>
      </c>
      <c r="R14" t="s">
        <v>285</v>
      </c>
      <c r="S14" t="s">
        <v>286</v>
      </c>
      <c r="T14" t="s">
        <v>287</v>
      </c>
      <c r="U14" t="s">
        <v>288</v>
      </c>
      <c r="V14" t="s">
        <v>289</v>
      </c>
      <c r="W14" t="s">
        <v>2830</v>
      </c>
      <c r="X14">
        <v>42</v>
      </c>
      <c r="Z14">
        <v>50</v>
      </c>
      <c r="AA14" t="s">
        <v>43</v>
      </c>
      <c r="AB14" s="1">
        <v>43843</v>
      </c>
      <c r="AC14" t="s">
        <v>2830</v>
      </c>
      <c r="AD14" t="s">
        <v>2830</v>
      </c>
      <c r="AE14" t="s">
        <v>43</v>
      </c>
      <c r="AF14" t="s">
        <v>44</v>
      </c>
      <c r="AH14" s="20" t="s">
        <v>7687</v>
      </c>
      <c r="AI14" s="20" t="s">
        <v>7687</v>
      </c>
      <c r="AK14" t="s">
        <v>7685</v>
      </c>
      <c r="AM14" t="s">
        <v>7688</v>
      </c>
      <c r="AN14">
        <f>IEEE456378910[[#This Row],[End Page]]-IEEE456378910[[#This Row],[Start Page]]</f>
        <v>13</v>
      </c>
      <c r="AS14" s="20"/>
      <c r="AU14" s="21" t="s">
        <v>279</v>
      </c>
      <c r="AV14" s="21" t="s">
        <v>278</v>
      </c>
      <c r="AW14" s="21" t="s">
        <v>281</v>
      </c>
      <c r="AX14" s="21" t="s">
        <v>7760</v>
      </c>
      <c r="AY14" s="21">
        <v>2020</v>
      </c>
      <c r="AZ14" s="31" t="s">
        <v>7724</v>
      </c>
      <c r="BA14" s="31" t="s">
        <v>7780</v>
      </c>
      <c r="BB14" t="s">
        <v>7770</v>
      </c>
      <c r="BC14" t="s">
        <v>8024</v>
      </c>
      <c r="BD14" t="s">
        <v>7769</v>
      </c>
      <c r="BE14" t="s">
        <v>8073</v>
      </c>
      <c r="BH14" s="31" t="s">
        <v>7771</v>
      </c>
      <c r="BI14" s="31" t="s">
        <v>8084</v>
      </c>
    </row>
    <row r="15" spans="1:69" x14ac:dyDescent="0.3">
      <c r="A15" s="51">
        <v>23</v>
      </c>
      <c r="B15" s="3" t="s">
        <v>43</v>
      </c>
      <c r="C15" t="s">
        <v>301</v>
      </c>
      <c r="D15" t="s">
        <v>302</v>
      </c>
      <c r="E15" t="s">
        <v>303</v>
      </c>
      <c r="F15" t="s">
        <v>304</v>
      </c>
      <c r="G15" s="1">
        <v>44721</v>
      </c>
      <c r="H15">
        <v>2022</v>
      </c>
      <c r="I15" t="s">
        <v>2854</v>
      </c>
      <c r="J15">
        <v>2</v>
      </c>
      <c r="K15">
        <v>1705</v>
      </c>
      <c r="L15" t="s">
        <v>2855</v>
      </c>
      <c r="M15" t="s">
        <v>305</v>
      </c>
      <c r="N15" t="s">
        <v>306</v>
      </c>
      <c r="O15" t="s">
        <v>2830</v>
      </c>
      <c r="P15" t="s">
        <v>307</v>
      </c>
      <c r="Q15" t="s">
        <v>308</v>
      </c>
      <c r="R15" t="s">
        <v>309</v>
      </c>
      <c r="S15" t="s">
        <v>310</v>
      </c>
      <c r="T15" t="s">
        <v>311</v>
      </c>
      <c r="U15" t="s">
        <v>312</v>
      </c>
      <c r="V15" t="s">
        <v>313</v>
      </c>
      <c r="W15" t="s">
        <v>2830</v>
      </c>
      <c r="X15">
        <v>4</v>
      </c>
      <c r="Z15">
        <v>38</v>
      </c>
      <c r="AA15" t="s">
        <v>43</v>
      </c>
      <c r="AB15" s="1">
        <v>44610</v>
      </c>
      <c r="AC15" t="s">
        <v>2830</v>
      </c>
      <c r="AD15" t="s">
        <v>2830</v>
      </c>
      <c r="AE15" t="s">
        <v>43</v>
      </c>
      <c r="AF15" t="s">
        <v>44</v>
      </c>
      <c r="AH15" s="20" t="s">
        <v>7687</v>
      </c>
      <c r="AI15" s="20" t="s">
        <v>7687</v>
      </c>
      <c r="AK15" t="s">
        <v>7685</v>
      </c>
      <c r="AM15" t="s">
        <v>7688</v>
      </c>
      <c r="AN15">
        <f>IEEE456378910[[#This Row],[End Page]]-IEEE456378910[[#This Row],[Start Page]]</f>
        <v>11</v>
      </c>
      <c r="AS15" s="20"/>
      <c r="AU15" s="21" t="s">
        <v>302</v>
      </c>
      <c r="AV15" s="21" t="s">
        <v>301</v>
      </c>
      <c r="AW15" s="21" t="s">
        <v>304</v>
      </c>
      <c r="AX15" s="21" t="s">
        <v>7760</v>
      </c>
      <c r="AY15" s="21">
        <v>2022</v>
      </c>
      <c r="AZ15" t="s">
        <v>7724</v>
      </c>
      <c r="BA15" s="31" t="s">
        <v>7780</v>
      </c>
      <c r="BB15" t="s">
        <v>7770</v>
      </c>
      <c r="BC15" t="s">
        <v>8024</v>
      </c>
      <c r="BD15" t="s">
        <v>7774</v>
      </c>
      <c r="BE15" t="s">
        <v>8071</v>
      </c>
      <c r="BH15" t="s">
        <v>7775</v>
      </c>
      <c r="BI15" t="s">
        <v>8085</v>
      </c>
      <c r="BK15" t="s">
        <v>7773</v>
      </c>
      <c r="BM15" t="s">
        <v>7772</v>
      </c>
    </row>
    <row r="16" spans="1:69" x14ac:dyDescent="0.3">
      <c r="A16" s="51">
        <v>25</v>
      </c>
      <c r="B16" s="14" t="s">
        <v>43</v>
      </c>
      <c r="C16" t="s">
        <v>327</v>
      </c>
      <c r="D16" t="s">
        <v>328</v>
      </c>
      <c r="E16" t="s">
        <v>329</v>
      </c>
      <c r="F16" t="s">
        <v>330</v>
      </c>
      <c r="G16" s="1">
        <v>43482</v>
      </c>
      <c r="H16">
        <v>2018</v>
      </c>
      <c r="I16" t="s">
        <v>2830</v>
      </c>
      <c r="K16">
        <v>3057</v>
      </c>
      <c r="L16" t="s">
        <v>2858</v>
      </c>
      <c r="M16" t="s">
        <v>331</v>
      </c>
      <c r="N16" t="s">
        <v>332</v>
      </c>
      <c r="O16" t="s">
        <v>333</v>
      </c>
      <c r="P16" t="s">
        <v>334</v>
      </c>
      <c r="Q16" t="s">
        <v>2830</v>
      </c>
      <c r="R16" t="s">
        <v>335</v>
      </c>
      <c r="S16" t="s">
        <v>336</v>
      </c>
      <c r="T16" t="s">
        <v>337</v>
      </c>
      <c r="U16" t="s">
        <v>338</v>
      </c>
      <c r="V16" t="s">
        <v>339</v>
      </c>
      <c r="W16" t="s">
        <v>2830</v>
      </c>
      <c r="X16">
        <v>8</v>
      </c>
      <c r="Z16">
        <v>18</v>
      </c>
      <c r="AA16" t="s">
        <v>43</v>
      </c>
      <c r="AB16" s="1">
        <v>43482</v>
      </c>
      <c r="AC16" t="s">
        <v>2830</v>
      </c>
      <c r="AD16" t="s">
        <v>2830</v>
      </c>
      <c r="AE16" t="s">
        <v>43</v>
      </c>
      <c r="AF16" t="s">
        <v>57</v>
      </c>
      <c r="AH16" s="20" t="s">
        <v>7687</v>
      </c>
      <c r="AI16" s="20" t="s">
        <v>7687</v>
      </c>
      <c r="AK16" t="s">
        <v>7685</v>
      </c>
      <c r="AM16" t="s">
        <v>7688</v>
      </c>
      <c r="AN16">
        <f>IEEE456378910[[#This Row],[End Page]]-IEEE456378910[[#This Row],[Start Page]]</f>
        <v>5</v>
      </c>
      <c r="AS16" s="20"/>
      <c r="AU16" s="22" t="s">
        <v>328</v>
      </c>
      <c r="AV16" s="22" t="s">
        <v>327</v>
      </c>
      <c r="AW16" s="22" t="s">
        <v>330</v>
      </c>
      <c r="AX16" s="22" t="s">
        <v>7761</v>
      </c>
      <c r="AY16" s="22">
        <v>2018</v>
      </c>
      <c r="AZ16" t="s">
        <v>7724</v>
      </c>
      <c r="BA16" s="31" t="s">
        <v>7780</v>
      </c>
      <c r="BB16" t="s">
        <v>7777</v>
      </c>
      <c r="BC16" t="s">
        <v>8032</v>
      </c>
      <c r="BD16" t="s">
        <v>7776</v>
      </c>
      <c r="BE16" t="s">
        <v>8076</v>
      </c>
      <c r="BH16" t="s">
        <v>7778</v>
      </c>
      <c r="BI16" t="s">
        <v>8087</v>
      </c>
    </row>
    <row r="17" spans="1:65" x14ac:dyDescent="0.3">
      <c r="A17" s="50">
        <v>28</v>
      </c>
      <c r="B17" s="6" t="s">
        <v>43</v>
      </c>
      <c r="C17" t="s">
        <v>365</v>
      </c>
      <c r="D17" t="s">
        <v>366</v>
      </c>
      <c r="E17" t="s">
        <v>367</v>
      </c>
      <c r="F17" t="s">
        <v>368</v>
      </c>
      <c r="G17" s="1">
        <v>44179</v>
      </c>
      <c r="H17">
        <v>2020</v>
      </c>
      <c r="I17" t="s">
        <v>2830</v>
      </c>
      <c r="K17">
        <v>2822</v>
      </c>
      <c r="L17" t="s">
        <v>2862</v>
      </c>
      <c r="M17" t="s">
        <v>369</v>
      </c>
      <c r="N17" t="s">
        <v>332</v>
      </c>
      <c r="O17" t="s">
        <v>370</v>
      </c>
      <c r="P17" t="s">
        <v>371</v>
      </c>
      <c r="Q17" t="s">
        <v>2830</v>
      </c>
      <c r="R17" t="s">
        <v>372</v>
      </c>
      <c r="S17" t="s">
        <v>373</v>
      </c>
      <c r="T17" t="s">
        <v>374</v>
      </c>
      <c r="U17" t="s">
        <v>375</v>
      </c>
      <c r="V17" t="s">
        <v>376</v>
      </c>
      <c r="W17" t="s">
        <v>2830</v>
      </c>
      <c r="X17">
        <v>1</v>
      </c>
      <c r="Z17">
        <v>33</v>
      </c>
      <c r="AA17" t="s">
        <v>43</v>
      </c>
      <c r="AB17" s="1">
        <v>44179</v>
      </c>
      <c r="AC17" t="s">
        <v>2830</v>
      </c>
      <c r="AD17" t="s">
        <v>2830</v>
      </c>
      <c r="AE17" t="s">
        <v>43</v>
      </c>
      <c r="AF17" t="s">
        <v>57</v>
      </c>
      <c r="AH17" s="20" t="s">
        <v>7687</v>
      </c>
      <c r="AI17" s="20" t="s">
        <v>7687</v>
      </c>
      <c r="AK17" t="s">
        <v>7685</v>
      </c>
      <c r="AM17" t="s">
        <v>7688</v>
      </c>
      <c r="AN17">
        <f>IEEE456378910[[#This Row],[End Page]]-IEEE456378910[[#This Row],[Start Page]]</f>
        <v>7</v>
      </c>
      <c r="AS17" s="20"/>
      <c r="AU17" s="22" t="s">
        <v>366</v>
      </c>
      <c r="AV17" s="22" t="s">
        <v>365</v>
      </c>
      <c r="AW17" s="22" t="s">
        <v>368</v>
      </c>
      <c r="AX17" s="22" t="s">
        <v>7761</v>
      </c>
      <c r="AY17" s="22">
        <v>2020</v>
      </c>
      <c r="AZ17" t="s">
        <v>7724</v>
      </c>
      <c r="BA17" s="31" t="s">
        <v>8021</v>
      </c>
      <c r="BB17" t="s">
        <v>7750</v>
      </c>
      <c r="BC17" s="31" t="s">
        <v>8023</v>
      </c>
      <c r="BD17" t="s">
        <v>7782</v>
      </c>
      <c r="BE17" t="s">
        <v>8075</v>
      </c>
      <c r="BK17" t="s">
        <v>7783</v>
      </c>
      <c r="BM17" t="s">
        <v>7781</v>
      </c>
    </row>
    <row r="18" spans="1:65" x14ac:dyDescent="0.3">
      <c r="A18" s="51">
        <v>29</v>
      </c>
      <c r="B18" s="3" t="s">
        <v>43</v>
      </c>
      <c r="C18" t="s">
        <v>377</v>
      </c>
      <c r="D18" t="s">
        <v>378</v>
      </c>
      <c r="E18" t="s">
        <v>379</v>
      </c>
      <c r="F18" t="s">
        <v>380</v>
      </c>
      <c r="G18" s="1">
        <v>44446</v>
      </c>
      <c r="H18">
        <v>2021</v>
      </c>
      <c r="I18" t="s">
        <v>2830</v>
      </c>
      <c r="K18">
        <v>19</v>
      </c>
      <c r="L18" t="s">
        <v>2863</v>
      </c>
      <c r="M18" t="s">
        <v>381</v>
      </c>
      <c r="N18" t="s">
        <v>2830</v>
      </c>
      <c r="O18" t="s">
        <v>382</v>
      </c>
      <c r="P18" t="s">
        <v>383</v>
      </c>
      <c r="Q18" t="s">
        <v>2830</v>
      </c>
      <c r="R18" t="s">
        <v>384</v>
      </c>
      <c r="S18" t="s">
        <v>385</v>
      </c>
      <c r="T18" t="s">
        <v>386</v>
      </c>
      <c r="U18" t="s">
        <v>387</v>
      </c>
      <c r="V18" t="s">
        <v>388</v>
      </c>
      <c r="W18" t="s">
        <v>2830</v>
      </c>
      <c r="Z18">
        <v>16</v>
      </c>
      <c r="AA18" t="s">
        <v>43</v>
      </c>
      <c r="AB18" s="1">
        <v>44446</v>
      </c>
      <c r="AC18" t="s">
        <v>2830</v>
      </c>
      <c r="AD18" t="s">
        <v>2830</v>
      </c>
      <c r="AE18" t="s">
        <v>43</v>
      </c>
      <c r="AF18" t="s">
        <v>8103</v>
      </c>
      <c r="AH18" s="20" t="s">
        <v>7687</v>
      </c>
      <c r="AI18" s="20" t="s">
        <v>7687</v>
      </c>
      <c r="AK18" t="s">
        <v>7685</v>
      </c>
      <c r="AM18" t="s">
        <v>7688</v>
      </c>
      <c r="AN18">
        <f>IEEE456378910[[#This Row],[End Page]]-IEEE456378910[[#This Row],[Start Page]]</f>
        <v>5</v>
      </c>
      <c r="AS18" s="20"/>
      <c r="AU18" s="21" t="s">
        <v>378</v>
      </c>
      <c r="AV18" s="21" t="s">
        <v>377</v>
      </c>
      <c r="AW18" s="21" t="s">
        <v>380</v>
      </c>
      <c r="AX18" s="21" t="s">
        <v>7761</v>
      </c>
      <c r="AY18" s="21">
        <v>2021</v>
      </c>
      <c r="AZ18" s="31" t="s">
        <v>7779</v>
      </c>
      <c r="BA18" s="31" t="s">
        <v>7780</v>
      </c>
      <c r="BB18" s="31" t="s">
        <v>8033</v>
      </c>
      <c r="BC18" s="31" t="s">
        <v>8034</v>
      </c>
      <c r="BD18" t="s">
        <v>7785</v>
      </c>
      <c r="BE18" t="s">
        <v>8076</v>
      </c>
      <c r="BF18" t="s">
        <v>8068</v>
      </c>
      <c r="BH18" t="s">
        <v>7786</v>
      </c>
      <c r="BI18" t="s">
        <v>8081</v>
      </c>
      <c r="BK18" t="s">
        <v>7787</v>
      </c>
      <c r="BM18" t="s">
        <v>7784</v>
      </c>
    </row>
    <row r="19" spans="1:65" x14ac:dyDescent="0.3">
      <c r="A19" s="50">
        <v>30</v>
      </c>
      <c r="B19" s="6" t="s">
        <v>43</v>
      </c>
      <c r="C19" t="s">
        <v>389</v>
      </c>
      <c r="D19" t="s">
        <v>390</v>
      </c>
      <c r="E19" t="s">
        <v>391</v>
      </c>
      <c r="F19" t="s">
        <v>392</v>
      </c>
      <c r="G19" s="1">
        <v>44797</v>
      </c>
      <c r="H19">
        <v>2022</v>
      </c>
      <c r="I19" t="s">
        <v>2830</v>
      </c>
      <c r="K19">
        <v>321</v>
      </c>
      <c r="L19" t="s">
        <v>2864</v>
      </c>
      <c r="M19" t="s">
        <v>393</v>
      </c>
      <c r="N19" t="s">
        <v>394</v>
      </c>
      <c r="O19" t="s">
        <v>395</v>
      </c>
      <c r="P19" t="s">
        <v>396</v>
      </c>
      <c r="Q19" t="s">
        <v>2830</v>
      </c>
      <c r="R19" t="s">
        <v>397</v>
      </c>
      <c r="S19" t="s">
        <v>398</v>
      </c>
      <c r="T19" t="s">
        <v>399</v>
      </c>
      <c r="U19" t="s">
        <v>400</v>
      </c>
      <c r="V19" t="s">
        <v>401</v>
      </c>
      <c r="W19" t="s">
        <v>2830</v>
      </c>
      <c r="Z19">
        <v>18</v>
      </c>
      <c r="AA19" t="s">
        <v>43</v>
      </c>
      <c r="AB19" s="1">
        <v>44797</v>
      </c>
      <c r="AC19" t="s">
        <v>2830</v>
      </c>
      <c r="AD19" t="s">
        <v>2830</v>
      </c>
      <c r="AE19" t="s">
        <v>43</v>
      </c>
      <c r="AF19" t="s">
        <v>57</v>
      </c>
      <c r="AH19" s="20" t="s">
        <v>7687</v>
      </c>
      <c r="AI19" s="20" t="s">
        <v>7687</v>
      </c>
      <c r="AK19" t="s">
        <v>7685</v>
      </c>
      <c r="AM19" t="s">
        <v>7688</v>
      </c>
      <c r="AN19">
        <f>IEEE456378910[[#This Row],[End Page]]-IEEE456378910[[#This Row],[Start Page]]</f>
        <v>5</v>
      </c>
      <c r="AS19" s="20"/>
      <c r="AU19" s="22" t="s">
        <v>390</v>
      </c>
      <c r="AV19" s="22" t="s">
        <v>389</v>
      </c>
      <c r="AW19" s="22" t="s">
        <v>392</v>
      </c>
      <c r="AX19" s="22" t="s">
        <v>7761</v>
      </c>
      <c r="AY19" s="22">
        <v>2022</v>
      </c>
      <c r="AZ19" t="s">
        <v>7724</v>
      </c>
      <c r="BA19" s="31" t="s">
        <v>7780</v>
      </c>
      <c r="BB19" t="s">
        <v>7789</v>
      </c>
      <c r="BC19" t="s">
        <v>8027</v>
      </c>
      <c r="BD19" t="s">
        <v>7788</v>
      </c>
      <c r="BE19" t="s">
        <v>8068</v>
      </c>
      <c r="BM19" t="s">
        <v>7790</v>
      </c>
    </row>
    <row r="20" spans="1:65" x14ac:dyDescent="0.3">
      <c r="A20" s="51">
        <v>31</v>
      </c>
      <c r="B20" s="3" t="s">
        <v>43</v>
      </c>
      <c r="C20" t="s">
        <v>402</v>
      </c>
      <c r="D20" t="s">
        <v>403</v>
      </c>
      <c r="E20" t="s">
        <v>404</v>
      </c>
      <c r="F20" t="s">
        <v>405</v>
      </c>
      <c r="G20" s="1">
        <v>42383</v>
      </c>
      <c r="H20">
        <v>2015</v>
      </c>
      <c r="I20" t="s">
        <v>2830</v>
      </c>
      <c r="K20">
        <v>24</v>
      </c>
      <c r="L20" t="s">
        <v>2865</v>
      </c>
      <c r="M20" t="s">
        <v>406</v>
      </c>
      <c r="N20" t="s">
        <v>2830</v>
      </c>
      <c r="O20" t="s">
        <v>407</v>
      </c>
      <c r="P20" t="s">
        <v>408</v>
      </c>
      <c r="Q20" t="s">
        <v>2830</v>
      </c>
      <c r="R20" t="s">
        <v>409</v>
      </c>
      <c r="S20" t="s">
        <v>410</v>
      </c>
      <c r="T20" t="s">
        <v>411</v>
      </c>
      <c r="U20" t="s">
        <v>412</v>
      </c>
      <c r="V20" t="s">
        <v>413</v>
      </c>
      <c r="W20" t="s">
        <v>2830</v>
      </c>
      <c r="X20">
        <v>46</v>
      </c>
      <c r="Y20">
        <v>2</v>
      </c>
      <c r="Z20">
        <v>30</v>
      </c>
      <c r="AA20" t="s">
        <v>43</v>
      </c>
      <c r="AB20" s="1">
        <v>42383</v>
      </c>
      <c r="AC20" t="s">
        <v>2830</v>
      </c>
      <c r="AD20" t="s">
        <v>2830</v>
      </c>
      <c r="AE20" t="s">
        <v>43</v>
      </c>
      <c r="AF20" t="s">
        <v>8104</v>
      </c>
      <c r="AH20" s="20" t="s">
        <v>7687</v>
      </c>
      <c r="AI20" s="20" t="s">
        <v>7687</v>
      </c>
      <c r="AK20" t="s">
        <v>7685</v>
      </c>
      <c r="AM20" t="s">
        <v>7688</v>
      </c>
      <c r="AN20">
        <f>IEEE456378910[[#This Row],[End Page]]-IEEE456378910[[#This Row],[Start Page]]</f>
        <v>10</v>
      </c>
      <c r="AS20" s="20"/>
      <c r="AU20" s="21" t="s">
        <v>403</v>
      </c>
      <c r="AV20" s="21" t="s">
        <v>402</v>
      </c>
      <c r="AW20" s="21" t="s">
        <v>405</v>
      </c>
      <c r="AX20" s="21" t="s">
        <v>57</v>
      </c>
      <c r="AY20" s="21">
        <v>2015</v>
      </c>
      <c r="AZ20" s="31" t="s">
        <v>7791</v>
      </c>
      <c r="BA20" t="s">
        <v>7725</v>
      </c>
      <c r="BB20" t="s">
        <v>7796</v>
      </c>
      <c r="BC20" s="31" t="s">
        <v>8034</v>
      </c>
      <c r="BD20" t="s">
        <v>7794</v>
      </c>
      <c r="BE20" t="s">
        <v>8067</v>
      </c>
      <c r="BH20" t="s">
        <v>7795</v>
      </c>
      <c r="BI20" t="s">
        <v>8088</v>
      </c>
      <c r="BK20" t="s">
        <v>7792</v>
      </c>
      <c r="BM20" t="s">
        <v>7793</v>
      </c>
    </row>
    <row r="21" spans="1:65" x14ac:dyDescent="0.3">
      <c r="A21" s="51">
        <v>33</v>
      </c>
      <c r="B21" s="14" t="s">
        <v>43</v>
      </c>
      <c r="C21" t="s">
        <v>427</v>
      </c>
      <c r="D21" t="s">
        <v>428</v>
      </c>
      <c r="E21" t="s">
        <v>429</v>
      </c>
      <c r="F21" t="s">
        <v>430</v>
      </c>
      <c r="G21" s="1">
        <v>43185</v>
      </c>
      <c r="H21">
        <v>2017</v>
      </c>
      <c r="I21" t="s">
        <v>2830</v>
      </c>
      <c r="K21">
        <v>519</v>
      </c>
      <c r="L21" t="s">
        <v>2867</v>
      </c>
      <c r="M21" t="s">
        <v>431</v>
      </c>
      <c r="N21" t="s">
        <v>2830</v>
      </c>
      <c r="O21" t="s">
        <v>432</v>
      </c>
      <c r="P21" t="s">
        <v>433</v>
      </c>
      <c r="Q21" t="s">
        <v>2830</v>
      </c>
      <c r="R21" t="s">
        <v>434</v>
      </c>
      <c r="S21" t="s">
        <v>435</v>
      </c>
      <c r="T21" t="s">
        <v>436</v>
      </c>
      <c r="U21" t="s">
        <v>437</v>
      </c>
      <c r="V21" t="s">
        <v>438</v>
      </c>
      <c r="W21" t="s">
        <v>2830</v>
      </c>
      <c r="X21">
        <v>20</v>
      </c>
      <c r="Z21">
        <v>19</v>
      </c>
      <c r="AA21" t="s">
        <v>43</v>
      </c>
      <c r="AB21" s="1">
        <v>43185</v>
      </c>
      <c r="AC21" t="s">
        <v>2830</v>
      </c>
      <c r="AD21" t="s">
        <v>2830</v>
      </c>
      <c r="AE21" t="s">
        <v>43</v>
      </c>
      <c r="AF21" t="s">
        <v>57</v>
      </c>
      <c r="AH21" s="20" t="s">
        <v>7687</v>
      </c>
      <c r="AI21" s="20" t="s">
        <v>7687</v>
      </c>
      <c r="AK21" t="s">
        <v>7685</v>
      </c>
      <c r="AM21" t="s">
        <v>7688</v>
      </c>
      <c r="AN21">
        <f>IEEE456378910[[#This Row],[End Page]]-IEEE456378910[[#This Row],[Start Page]]</f>
        <v>4</v>
      </c>
      <c r="AS21" s="20"/>
      <c r="AU21" s="22" t="s">
        <v>428</v>
      </c>
      <c r="AV21" s="22" t="s">
        <v>427</v>
      </c>
      <c r="AW21" s="22" t="s">
        <v>430</v>
      </c>
      <c r="AX21" s="22" t="s">
        <v>57</v>
      </c>
      <c r="AY21" s="22">
        <v>2017</v>
      </c>
      <c r="AZ21" t="s">
        <v>7724</v>
      </c>
      <c r="BA21" s="31" t="s">
        <v>7780</v>
      </c>
      <c r="BB21" t="s">
        <v>7800</v>
      </c>
      <c r="BC21" t="s">
        <v>8032</v>
      </c>
      <c r="BD21" t="s">
        <v>7798</v>
      </c>
      <c r="BE21" t="s">
        <v>8076</v>
      </c>
      <c r="BF21" t="s">
        <v>8068</v>
      </c>
      <c r="BH21" t="s">
        <v>7799</v>
      </c>
      <c r="BI21" t="s">
        <v>8077</v>
      </c>
      <c r="BM21" t="s">
        <v>7797</v>
      </c>
    </row>
    <row r="22" spans="1:65" s="34" customFormat="1" x14ac:dyDescent="0.3">
      <c r="A22" s="50">
        <v>36</v>
      </c>
      <c r="B22" s="33" t="s">
        <v>43</v>
      </c>
      <c r="C22" s="34" t="s">
        <v>463</v>
      </c>
      <c r="D22" s="34" t="s">
        <v>464</v>
      </c>
      <c r="E22" s="34" t="s">
        <v>465</v>
      </c>
      <c r="F22" s="34" t="s">
        <v>466</v>
      </c>
      <c r="G22" s="35">
        <v>44791</v>
      </c>
      <c r="H22" s="34">
        <v>2022</v>
      </c>
      <c r="I22" s="34" t="s">
        <v>2830</v>
      </c>
      <c r="K22" s="34">
        <v>840</v>
      </c>
      <c r="L22" s="34" t="s">
        <v>2871</v>
      </c>
      <c r="M22" s="34" t="s">
        <v>467</v>
      </c>
      <c r="N22" s="34" t="s">
        <v>2830</v>
      </c>
      <c r="O22" s="34" t="s">
        <v>468</v>
      </c>
      <c r="P22" s="34" t="s">
        <v>469</v>
      </c>
      <c r="Q22" s="34" t="s">
        <v>2830</v>
      </c>
      <c r="R22" s="34" t="s">
        <v>470</v>
      </c>
      <c r="S22" s="34" t="s">
        <v>471</v>
      </c>
      <c r="T22" s="34" t="s">
        <v>472</v>
      </c>
      <c r="U22" s="34" t="s">
        <v>473</v>
      </c>
      <c r="V22" s="34" t="s">
        <v>474</v>
      </c>
      <c r="W22" s="34" t="s">
        <v>2830</v>
      </c>
      <c r="Z22" s="34">
        <v>28</v>
      </c>
      <c r="AA22" s="34" t="s">
        <v>43</v>
      </c>
      <c r="AB22" s="35">
        <v>44791</v>
      </c>
      <c r="AC22" s="34" t="s">
        <v>2830</v>
      </c>
      <c r="AD22" s="34" t="s">
        <v>2830</v>
      </c>
      <c r="AE22" s="34" t="s">
        <v>43</v>
      </c>
      <c r="AF22" s="34" t="s">
        <v>57</v>
      </c>
      <c r="AH22" s="34" t="s">
        <v>7687</v>
      </c>
      <c r="AI22" s="34" t="s">
        <v>7687</v>
      </c>
      <c r="AK22" s="34" t="s">
        <v>7685</v>
      </c>
      <c r="AM22" s="34" t="s">
        <v>7688</v>
      </c>
      <c r="AN22" s="34">
        <f>IEEE456378910[[#This Row],[End Page]]-IEEE456378910[[#This Row],[Start Page]]</f>
        <v>5</v>
      </c>
      <c r="AU22" s="36" t="s">
        <v>464</v>
      </c>
      <c r="AV22" s="36" t="s">
        <v>463</v>
      </c>
      <c r="AW22" s="36" t="s">
        <v>466</v>
      </c>
      <c r="AX22" s="36" t="s">
        <v>57</v>
      </c>
      <c r="AY22" s="36">
        <v>2022</v>
      </c>
      <c r="AZ22" s="37" t="s">
        <v>7779</v>
      </c>
      <c r="BA22" s="37" t="s">
        <v>7780</v>
      </c>
      <c r="BB22" s="34" t="s">
        <v>7806</v>
      </c>
      <c r="BC22" t="s">
        <v>8032</v>
      </c>
      <c r="BD22" s="34" t="s">
        <v>7805</v>
      </c>
      <c r="BE22" s="34" t="s">
        <v>8075</v>
      </c>
      <c r="BF22" s="34" t="s">
        <v>8070</v>
      </c>
      <c r="BG22" s="34" t="s">
        <v>8071</v>
      </c>
      <c r="BK22" s="34" t="s">
        <v>7807</v>
      </c>
    </row>
    <row r="23" spans="1:65" x14ac:dyDescent="0.3">
      <c r="A23" s="50">
        <v>42</v>
      </c>
      <c r="B23" s="5" t="s">
        <v>43</v>
      </c>
      <c r="C23" t="s">
        <v>538</v>
      </c>
      <c r="D23" t="s">
        <v>539</v>
      </c>
      <c r="E23" t="s">
        <v>540</v>
      </c>
      <c r="F23" t="s">
        <v>146</v>
      </c>
      <c r="G23" s="1">
        <v>44337</v>
      </c>
      <c r="H23">
        <v>2021</v>
      </c>
      <c r="I23" t="s">
        <v>2839</v>
      </c>
      <c r="K23">
        <v>73522</v>
      </c>
      <c r="L23" t="s">
        <v>2878</v>
      </c>
      <c r="M23" t="s">
        <v>541</v>
      </c>
      <c r="N23" t="s">
        <v>148</v>
      </c>
      <c r="O23" t="s">
        <v>2830</v>
      </c>
      <c r="P23" t="s">
        <v>542</v>
      </c>
      <c r="Q23" t="s">
        <v>543</v>
      </c>
      <c r="R23" t="s">
        <v>544</v>
      </c>
      <c r="S23" t="s">
        <v>545</v>
      </c>
      <c r="T23" t="s">
        <v>546</v>
      </c>
      <c r="U23" t="s">
        <v>547</v>
      </c>
      <c r="V23" t="s">
        <v>548</v>
      </c>
      <c r="W23" t="s">
        <v>2830</v>
      </c>
      <c r="X23">
        <v>4</v>
      </c>
      <c r="Z23">
        <v>45</v>
      </c>
      <c r="AA23" t="s">
        <v>549</v>
      </c>
      <c r="AB23" s="1">
        <v>44316</v>
      </c>
      <c r="AC23" t="s">
        <v>2830</v>
      </c>
      <c r="AD23" t="s">
        <v>2830</v>
      </c>
      <c r="AE23" t="s">
        <v>43</v>
      </c>
      <c r="AF23" t="s">
        <v>44</v>
      </c>
      <c r="AH23" s="20" t="s">
        <v>7687</v>
      </c>
      <c r="AI23" s="20" t="s">
        <v>7687</v>
      </c>
      <c r="AK23" t="s">
        <v>7685</v>
      </c>
      <c r="AM23" t="s">
        <v>7688</v>
      </c>
      <c r="AN23">
        <f>IEEE456378910[[#This Row],[End Page]]-IEEE456378910[[#This Row],[Start Page]]</f>
        <v>10</v>
      </c>
      <c r="AS23" s="20"/>
      <c r="AU23" s="21" t="s">
        <v>539</v>
      </c>
      <c r="AV23" s="21" t="s">
        <v>538</v>
      </c>
      <c r="AW23" s="21" t="s">
        <v>146</v>
      </c>
      <c r="AX23" s="21" t="s">
        <v>44</v>
      </c>
      <c r="AY23" s="21">
        <v>2021</v>
      </c>
      <c r="AZ23" t="s">
        <v>7724</v>
      </c>
      <c r="BA23" t="s">
        <v>7725</v>
      </c>
      <c r="BB23" t="s">
        <v>7809</v>
      </c>
      <c r="BC23" t="s">
        <v>8032</v>
      </c>
      <c r="BD23" t="s">
        <v>7811</v>
      </c>
      <c r="BE23" t="s">
        <v>8067</v>
      </c>
      <c r="BF23" t="s">
        <v>8068</v>
      </c>
      <c r="BH23" t="s">
        <v>7812</v>
      </c>
      <c r="BI23" t="s">
        <v>8089</v>
      </c>
      <c r="BJ23" t="s">
        <v>7808</v>
      </c>
      <c r="BK23" t="s">
        <v>7810</v>
      </c>
    </row>
    <row r="24" spans="1:65" x14ac:dyDescent="0.3">
      <c r="A24" s="51">
        <v>43</v>
      </c>
      <c r="B24" s="14" t="s">
        <v>43</v>
      </c>
      <c r="C24" t="s">
        <v>550</v>
      </c>
      <c r="D24" t="s">
        <v>551</v>
      </c>
      <c r="E24" t="s">
        <v>552</v>
      </c>
      <c r="F24" t="s">
        <v>553</v>
      </c>
      <c r="G24" s="1">
        <v>42394</v>
      </c>
      <c r="H24">
        <v>2015</v>
      </c>
      <c r="I24" t="s">
        <v>2830</v>
      </c>
      <c r="K24">
        <v>287</v>
      </c>
      <c r="L24" t="s">
        <v>2879</v>
      </c>
      <c r="M24" t="s">
        <v>554</v>
      </c>
      <c r="N24" t="s">
        <v>555</v>
      </c>
      <c r="O24" t="s">
        <v>556</v>
      </c>
      <c r="P24" t="s">
        <v>557</v>
      </c>
      <c r="Q24" t="s">
        <v>2830</v>
      </c>
      <c r="R24" t="s">
        <v>558</v>
      </c>
      <c r="S24" t="s">
        <v>559</v>
      </c>
      <c r="T24" t="s">
        <v>560</v>
      </c>
      <c r="U24" t="s">
        <v>561</v>
      </c>
      <c r="V24" t="s">
        <v>562</v>
      </c>
      <c r="W24" t="s">
        <v>2830</v>
      </c>
      <c r="X24">
        <v>5</v>
      </c>
      <c r="Z24">
        <v>11</v>
      </c>
      <c r="AA24" t="s">
        <v>43</v>
      </c>
      <c r="AB24" s="1">
        <v>42394</v>
      </c>
      <c r="AC24" t="s">
        <v>2830</v>
      </c>
      <c r="AD24" t="s">
        <v>2830</v>
      </c>
      <c r="AE24" t="s">
        <v>43</v>
      </c>
      <c r="AF24" t="s">
        <v>57</v>
      </c>
      <c r="AH24" s="20" t="s">
        <v>7687</v>
      </c>
      <c r="AI24" s="20" t="s">
        <v>7687</v>
      </c>
      <c r="AK24" t="s">
        <v>7685</v>
      </c>
      <c r="AM24" t="s">
        <v>7688</v>
      </c>
      <c r="AN24">
        <f>IEEE456378910[[#This Row],[End Page]]-IEEE456378910[[#This Row],[Start Page]]</f>
        <v>5</v>
      </c>
      <c r="AS24" s="20"/>
      <c r="AU24" s="22" t="s">
        <v>551</v>
      </c>
      <c r="AV24" s="22" t="s">
        <v>550</v>
      </c>
      <c r="AW24" s="22" t="s">
        <v>553</v>
      </c>
      <c r="AX24" s="22" t="s">
        <v>57</v>
      </c>
      <c r="AY24" s="22">
        <v>2015</v>
      </c>
      <c r="AZ24" s="31" t="s">
        <v>7779</v>
      </c>
      <c r="BA24" t="s">
        <v>7725</v>
      </c>
      <c r="BB24" t="s">
        <v>7815</v>
      </c>
      <c r="BC24" t="s">
        <v>8036</v>
      </c>
      <c r="BD24" t="s">
        <v>7814</v>
      </c>
      <c r="BE24" t="s">
        <v>8075</v>
      </c>
      <c r="BF24" t="s">
        <v>8068</v>
      </c>
      <c r="BH24" t="s">
        <v>7816</v>
      </c>
      <c r="BI24" t="s">
        <v>8083</v>
      </c>
      <c r="BK24" t="s">
        <v>7813</v>
      </c>
    </row>
    <row r="25" spans="1:65" x14ac:dyDescent="0.3">
      <c r="A25" s="51">
        <v>45</v>
      </c>
      <c r="B25" s="14" t="s">
        <v>43</v>
      </c>
      <c r="C25" t="s">
        <v>575</v>
      </c>
      <c r="D25" t="s">
        <v>576</v>
      </c>
      <c r="E25" t="s">
        <v>577</v>
      </c>
      <c r="F25" t="s">
        <v>578</v>
      </c>
      <c r="G25" s="1">
        <v>43489</v>
      </c>
      <c r="H25">
        <v>2018</v>
      </c>
      <c r="I25" t="s">
        <v>2830</v>
      </c>
      <c r="K25">
        <v>781</v>
      </c>
      <c r="L25" t="s">
        <v>2881</v>
      </c>
      <c r="M25" t="s">
        <v>579</v>
      </c>
      <c r="N25" t="s">
        <v>2830</v>
      </c>
      <c r="O25" t="s">
        <v>580</v>
      </c>
      <c r="P25" t="s">
        <v>581</v>
      </c>
      <c r="Q25" t="s">
        <v>2830</v>
      </c>
      <c r="R25" t="s">
        <v>582</v>
      </c>
      <c r="S25" t="s">
        <v>583</v>
      </c>
      <c r="T25" t="s">
        <v>584</v>
      </c>
      <c r="U25" t="s">
        <v>585</v>
      </c>
      <c r="V25" t="s">
        <v>586</v>
      </c>
      <c r="W25" t="s">
        <v>2830</v>
      </c>
      <c r="X25">
        <v>3</v>
      </c>
      <c r="Z25">
        <v>35</v>
      </c>
      <c r="AA25" t="s">
        <v>43</v>
      </c>
      <c r="AB25" s="1">
        <v>43489</v>
      </c>
      <c r="AC25" t="s">
        <v>2830</v>
      </c>
      <c r="AD25" t="s">
        <v>2830</v>
      </c>
      <c r="AE25" t="s">
        <v>43</v>
      </c>
      <c r="AF25" t="s">
        <v>57</v>
      </c>
      <c r="AH25" s="20" t="s">
        <v>7687</v>
      </c>
      <c r="AI25" s="20" t="s">
        <v>7687</v>
      </c>
      <c r="AK25" t="s">
        <v>7685</v>
      </c>
      <c r="AM25" t="s">
        <v>7688</v>
      </c>
      <c r="AN25">
        <f>IEEE456378910[[#This Row],[End Page]]-IEEE456378910[[#This Row],[Start Page]]</f>
        <v>7</v>
      </c>
      <c r="AS25" s="20"/>
      <c r="AU25" s="22" t="s">
        <v>576</v>
      </c>
      <c r="AV25" s="22" t="s">
        <v>575</v>
      </c>
      <c r="AW25" s="22" t="s">
        <v>578</v>
      </c>
      <c r="AX25" s="22" t="s">
        <v>57</v>
      </c>
      <c r="AY25" s="22">
        <v>2018</v>
      </c>
      <c r="AZ25" s="31" t="s">
        <v>7779</v>
      </c>
      <c r="BA25" t="s">
        <v>7725</v>
      </c>
      <c r="BB25" t="s">
        <v>7823</v>
      </c>
      <c r="BC25" t="s">
        <v>8032</v>
      </c>
      <c r="BD25" t="s">
        <v>7822</v>
      </c>
      <c r="BE25" t="s">
        <v>8071</v>
      </c>
      <c r="BH25" t="s">
        <v>7824</v>
      </c>
      <c r="BI25" t="s">
        <v>8083</v>
      </c>
    </row>
    <row r="26" spans="1:65" x14ac:dyDescent="0.3">
      <c r="A26" s="50">
        <v>50</v>
      </c>
      <c r="B26" s="5" t="s">
        <v>43</v>
      </c>
      <c r="C26" t="s">
        <v>636</v>
      </c>
      <c r="D26" t="s">
        <v>637</v>
      </c>
      <c r="E26" t="s">
        <v>638</v>
      </c>
      <c r="F26" t="s">
        <v>146</v>
      </c>
      <c r="G26" s="1">
        <v>43276</v>
      </c>
      <c r="H26">
        <v>2018</v>
      </c>
      <c r="I26" t="s">
        <v>2833</v>
      </c>
      <c r="K26">
        <v>30602</v>
      </c>
      <c r="L26" t="s">
        <v>2886</v>
      </c>
      <c r="M26" t="s">
        <v>639</v>
      </c>
      <c r="N26" t="s">
        <v>148</v>
      </c>
      <c r="O26" t="s">
        <v>2830</v>
      </c>
      <c r="P26" t="s">
        <v>640</v>
      </c>
      <c r="Q26" t="s">
        <v>641</v>
      </c>
      <c r="R26" t="s">
        <v>642</v>
      </c>
      <c r="S26" t="s">
        <v>643</v>
      </c>
      <c r="T26" t="s">
        <v>644</v>
      </c>
      <c r="U26" t="s">
        <v>645</v>
      </c>
      <c r="V26" t="s">
        <v>646</v>
      </c>
      <c r="W26" t="s">
        <v>2830</v>
      </c>
      <c r="X26">
        <v>24</v>
      </c>
      <c r="Z26">
        <v>27</v>
      </c>
      <c r="AA26" t="s">
        <v>647</v>
      </c>
      <c r="AB26" s="1">
        <v>43255</v>
      </c>
      <c r="AC26" t="s">
        <v>2830</v>
      </c>
      <c r="AD26" t="s">
        <v>2830</v>
      </c>
      <c r="AE26" t="s">
        <v>43</v>
      </c>
      <c r="AF26" t="s">
        <v>44</v>
      </c>
      <c r="AH26" s="20" t="s">
        <v>7687</v>
      </c>
      <c r="AI26" s="20" t="s">
        <v>7687</v>
      </c>
      <c r="AK26" t="s">
        <v>7685</v>
      </c>
      <c r="AM26" t="s">
        <v>7688</v>
      </c>
      <c r="AN26">
        <f>IEEE456378910[[#This Row],[End Page]]-IEEE456378910[[#This Row],[Start Page]]</f>
        <v>9</v>
      </c>
      <c r="AS26" s="20"/>
      <c r="AU26" s="21" t="s">
        <v>637</v>
      </c>
      <c r="AV26" s="21" t="s">
        <v>636</v>
      </c>
      <c r="AW26" s="21" t="s">
        <v>146</v>
      </c>
      <c r="AX26" s="21" t="s">
        <v>44</v>
      </c>
      <c r="AY26" s="21">
        <v>2018</v>
      </c>
      <c r="AZ26" t="s">
        <v>7724</v>
      </c>
      <c r="BA26" t="s">
        <v>7725</v>
      </c>
      <c r="BB26" t="s">
        <v>7827</v>
      </c>
      <c r="BC26" t="s">
        <v>8024</v>
      </c>
      <c r="BD26" t="s">
        <v>7826</v>
      </c>
      <c r="BE26" t="s">
        <v>8067</v>
      </c>
      <c r="BF26" t="s">
        <v>8068</v>
      </c>
      <c r="BH26" t="s">
        <v>7828</v>
      </c>
      <c r="BI26" t="s">
        <v>8090</v>
      </c>
      <c r="BM26" t="s">
        <v>7825</v>
      </c>
    </row>
    <row r="27" spans="1:65" x14ac:dyDescent="0.3">
      <c r="A27" s="50">
        <v>52</v>
      </c>
      <c r="B27" s="6" t="s">
        <v>43</v>
      </c>
      <c r="C27" t="s">
        <v>658</v>
      </c>
      <c r="D27" t="s">
        <v>659</v>
      </c>
      <c r="E27" t="s">
        <v>660</v>
      </c>
      <c r="F27" t="s">
        <v>661</v>
      </c>
      <c r="G27" s="1">
        <v>44104</v>
      </c>
      <c r="H27">
        <v>2020</v>
      </c>
      <c r="I27" t="s">
        <v>2830</v>
      </c>
      <c r="K27">
        <v>1</v>
      </c>
      <c r="L27" t="s">
        <v>2887</v>
      </c>
      <c r="M27" t="s">
        <v>662</v>
      </c>
      <c r="N27" t="s">
        <v>663</v>
      </c>
      <c r="O27" t="s">
        <v>664</v>
      </c>
      <c r="P27" t="s">
        <v>665</v>
      </c>
      <c r="Q27" t="s">
        <v>2830</v>
      </c>
      <c r="R27" t="s">
        <v>666</v>
      </c>
      <c r="S27" t="s">
        <v>667</v>
      </c>
      <c r="T27" t="s">
        <v>668</v>
      </c>
      <c r="U27" t="s">
        <v>669</v>
      </c>
      <c r="V27" t="s">
        <v>670</v>
      </c>
      <c r="W27" t="s">
        <v>2830</v>
      </c>
      <c r="X27">
        <v>11</v>
      </c>
      <c r="Z27">
        <v>25</v>
      </c>
      <c r="AA27" t="s">
        <v>43</v>
      </c>
      <c r="AB27" s="1">
        <v>44104</v>
      </c>
      <c r="AC27" t="s">
        <v>2830</v>
      </c>
      <c r="AD27" t="s">
        <v>2830</v>
      </c>
      <c r="AE27" t="s">
        <v>43</v>
      </c>
      <c r="AF27" t="s">
        <v>57</v>
      </c>
      <c r="AH27" s="20" t="s">
        <v>7687</v>
      </c>
      <c r="AI27" s="20" t="s">
        <v>7687</v>
      </c>
      <c r="AK27" t="s">
        <v>7685</v>
      </c>
      <c r="AM27" t="s">
        <v>7688</v>
      </c>
      <c r="AN27">
        <f>IEEE456378910[[#This Row],[End Page]]-IEEE456378910[[#This Row],[Start Page]]</f>
        <v>6</v>
      </c>
      <c r="AS27" s="20"/>
      <c r="AU27" s="22" t="s">
        <v>659</v>
      </c>
      <c r="AV27" s="22" t="s">
        <v>658</v>
      </c>
      <c r="AW27" s="22" t="s">
        <v>661</v>
      </c>
      <c r="AX27" s="22" t="s">
        <v>57</v>
      </c>
      <c r="AY27" s="22">
        <v>2020</v>
      </c>
      <c r="AZ27" t="s">
        <v>7724</v>
      </c>
      <c r="BA27" t="s">
        <v>7725</v>
      </c>
      <c r="BB27" t="s">
        <v>7830</v>
      </c>
      <c r="BC27" t="s">
        <v>8032</v>
      </c>
      <c r="BD27" t="s">
        <v>7829</v>
      </c>
      <c r="BE27" t="s">
        <v>8072</v>
      </c>
      <c r="BH27" t="s">
        <v>7832</v>
      </c>
      <c r="BI27" t="s">
        <v>8091</v>
      </c>
      <c r="BM27" t="s">
        <v>7831</v>
      </c>
    </row>
    <row r="28" spans="1:65" x14ac:dyDescent="0.3">
      <c r="A28" s="50">
        <v>58</v>
      </c>
      <c r="B28" s="6" t="s">
        <v>43</v>
      </c>
      <c r="C28" t="s">
        <v>729</v>
      </c>
      <c r="D28" t="s">
        <v>730</v>
      </c>
      <c r="E28" t="s">
        <v>731</v>
      </c>
      <c r="F28" t="s">
        <v>732</v>
      </c>
      <c r="G28" s="1">
        <v>43916</v>
      </c>
      <c r="H28">
        <v>2019</v>
      </c>
      <c r="I28" t="s">
        <v>2830</v>
      </c>
      <c r="K28">
        <v>1244</v>
      </c>
      <c r="L28" t="s">
        <v>2893</v>
      </c>
      <c r="M28" t="s">
        <v>733</v>
      </c>
      <c r="N28" t="s">
        <v>2830</v>
      </c>
      <c r="O28" t="s">
        <v>734</v>
      </c>
      <c r="P28" t="s">
        <v>735</v>
      </c>
      <c r="Q28" t="s">
        <v>2830</v>
      </c>
      <c r="R28" t="s">
        <v>736</v>
      </c>
      <c r="S28" t="s">
        <v>737</v>
      </c>
      <c r="T28" t="s">
        <v>738</v>
      </c>
      <c r="U28" t="s">
        <v>739</v>
      </c>
      <c r="V28" t="s">
        <v>740</v>
      </c>
      <c r="W28" t="s">
        <v>2830</v>
      </c>
      <c r="X28">
        <v>2</v>
      </c>
      <c r="Z28">
        <v>29</v>
      </c>
      <c r="AA28" t="s">
        <v>43</v>
      </c>
      <c r="AB28" s="1">
        <v>43916</v>
      </c>
      <c r="AC28" t="s">
        <v>2830</v>
      </c>
      <c r="AD28" t="s">
        <v>2830</v>
      </c>
      <c r="AE28" t="s">
        <v>43</v>
      </c>
      <c r="AF28" t="s">
        <v>57</v>
      </c>
      <c r="AH28" s="20" t="s">
        <v>7687</v>
      </c>
      <c r="AI28" s="20" t="s">
        <v>7687</v>
      </c>
      <c r="AK28" t="s">
        <v>7685</v>
      </c>
      <c r="AM28" t="s">
        <v>7688</v>
      </c>
      <c r="AN28">
        <f>IEEE456378910[[#This Row],[End Page]]-IEEE456378910[[#This Row],[Start Page]]</f>
        <v>5</v>
      </c>
      <c r="AS28" s="20"/>
      <c r="AU28" s="22" t="s">
        <v>730</v>
      </c>
      <c r="AV28" s="22" t="s">
        <v>729</v>
      </c>
      <c r="AW28" s="22" t="s">
        <v>732</v>
      </c>
      <c r="AX28" s="22" t="s">
        <v>57</v>
      </c>
      <c r="AY28" s="22">
        <v>2019</v>
      </c>
      <c r="AZ28" s="31" t="s">
        <v>7779</v>
      </c>
      <c r="BA28" t="s">
        <v>7725</v>
      </c>
      <c r="BB28" t="s">
        <v>7835</v>
      </c>
      <c r="BC28" t="s">
        <v>8037</v>
      </c>
      <c r="BD28" t="s">
        <v>7834</v>
      </c>
      <c r="BE28" t="s">
        <v>8071</v>
      </c>
      <c r="BH28" t="s">
        <v>7836</v>
      </c>
      <c r="BI28" t="s">
        <v>8083</v>
      </c>
      <c r="BK28" t="s">
        <v>7833</v>
      </c>
    </row>
    <row r="29" spans="1:65" x14ac:dyDescent="0.3">
      <c r="A29" s="50">
        <v>62</v>
      </c>
      <c r="B29" s="5" t="s">
        <v>43</v>
      </c>
      <c r="C29" t="s">
        <v>778</v>
      </c>
      <c r="D29" t="s">
        <v>779</v>
      </c>
      <c r="E29" t="s">
        <v>780</v>
      </c>
      <c r="F29" t="s">
        <v>781</v>
      </c>
      <c r="G29" s="1">
        <v>43853</v>
      </c>
      <c r="H29">
        <v>2019</v>
      </c>
      <c r="I29" t="s">
        <v>2830</v>
      </c>
      <c r="K29">
        <v>337</v>
      </c>
      <c r="L29" t="s">
        <v>2896</v>
      </c>
      <c r="M29" t="s">
        <v>782</v>
      </c>
      <c r="N29" t="s">
        <v>2830</v>
      </c>
      <c r="O29" t="s">
        <v>783</v>
      </c>
      <c r="P29" t="s">
        <v>784</v>
      </c>
      <c r="Q29" t="s">
        <v>2830</v>
      </c>
      <c r="R29" t="s">
        <v>785</v>
      </c>
      <c r="S29" t="s">
        <v>786</v>
      </c>
      <c r="T29" t="s">
        <v>2830</v>
      </c>
      <c r="U29" t="s">
        <v>787</v>
      </c>
      <c r="V29" t="s">
        <v>788</v>
      </c>
      <c r="W29" t="s">
        <v>2830</v>
      </c>
      <c r="Z29">
        <v>40</v>
      </c>
      <c r="AA29" t="s">
        <v>43</v>
      </c>
      <c r="AB29" s="1">
        <v>43853</v>
      </c>
      <c r="AC29" t="s">
        <v>2830</v>
      </c>
      <c r="AD29" t="s">
        <v>2830</v>
      </c>
      <c r="AE29" t="s">
        <v>43</v>
      </c>
      <c r="AF29" t="s">
        <v>57</v>
      </c>
      <c r="AH29" s="20" t="s">
        <v>7687</v>
      </c>
      <c r="AI29" s="20" t="s">
        <v>7687</v>
      </c>
      <c r="AK29" t="s">
        <v>7685</v>
      </c>
      <c r="AM29" t="s">
        <v>7688</v>
      </c>
      <c r="AN29">
        <f>IEEE456378910[[#This Row],[End Page]]-IEEE456378910[[#This Row],[Start Page]]</f>
        <v>13</v>
      </c>
      <c r="AS29" s="20"/>
      <c r="AU29" s="21" t="s">
        <v>779</v>
      </c>
      <c r="AV29" s="21" t="s">
        <v>778</v>
      </c>
      <c r="AW29" s="21" t="s">
        <v>781</v>
      </c>
      <c r="AX29" s="21" t="s">
        <v>57</v>
      </c>
      <c r="AY29" s="21">
        <v>2019</v>
      </c>
      <c r="AZ29" t="s">
        <v>7724</v>
      </c>
      <c r="BA29" t="s">
        <v>7725</v>
      </c>
      <c r="BB29" t="s">
        <v>7837</v>
      </c>
      <c r="BC29" t="s">
        <v>8035</v>
      </c>
      <c r="BD29" t="s">
        <v>7838</v>
      </c>
      <c r="BE29" t="s">
        <v>8071</v>
      </c>
    </row>
    <row r="30" spans="1:65" x14ac:dyDescent="0.3">
      <c r="A30" s="50">
        <v>64</v>
      </c>
      <c r="B30" s="5" t="s">
        <v>43</v>
      </c>
      <c r="C30" t="s">
        <v>802</v>
      </c>
      <c r="D30" t="s">
        <v>803</v>
      </c>
      <c r="E30" t="s">
        <v>804</v>
      </c>
      <c r="F30" t="s">
        <v>805</v>
      </c>
      <c r="G30" s="1">
        <v>44767</v>
      </c>
      <c r="H30">
        <v>2022</v>
      </c>
      <c r="I30" t="s">
        <v>2830</v>
      </c>
      <c r="K30">
        <v>129</v>
      </c>
      <c r="L30" t="s">
        <v>2898</v>
      </c>
      <c r="M30" t="s">
        <v>806</v>
      </c>
      <c r="N30" t="s">
        <v>2830</v>
      </c>
      <c r="O30" t="s">
        <v>807</v>
      </c>
      <c r="P30" t="s">
        <v>808</v>
      </c>
      <c r="Q30" t="s">
        <v>2830</v>
      </c>
      <c r="R30" t="s">
        <v>809</v>
      </c>
      <c r="S30" t="s">
        <v>810</v>
      </c>
      <c r="T30" t="s">
        <v>811</v>
      </c>
      <c r="U30" t="s">
        <v>812</v>
      </c>
      <c r="V30" t="s">
        <v>813</v>
      </c>
      <c r="W30" t="s">
        <v>2830</v>
      </c>
      <c r="Z30">
        <v>24</v>
      </c>
      <c r="AA30" t="s">
        <v>43</v>
      </c>
      <c r="AB30" s="1">
        <v>44767</v>
      </c>
      <c r="AC30" t="s">
        <v>2830</v>
      </c>
      <c r="AD30" t="s">
        <v>2830</v>
      </c>
      <c r="AE30" t="s">
        <v>43</v>
      </c>
      <c r="AF30" t="s">
        <v>57</v>
      </c>
      <c r="AH30" s="20" t="s">
        <v>7687</v>
      </c>
      <c r="AI30" s="20" t="s">
        <v>7687</v>
      </c>
      <c r="AK30" t="s">
        <v>7685</v>
      </c>
      <c r="AM30" t="s">
        <v>7688</v>
      </c>
      <c r="AN30">
        <f>IEEE456378910[[#This Row],[End Page]]-IEEE456378910[[#This Row],[Start Page]]</f>
        <v>5</v>
      </c>
      <c r="AS30" s="20"/>
      <c r="AU30" s="21" t="s">
        <v>803</v>
      </c>
      <c r="AV30" s="21" t="s">
        <v>802</v>
      </c>
      <c r="AW30" s="21" t="s">
        <v>805</v>
      </c>
      <c r="AX30" s="21" t="s">
        <v>57</v>
      </c>
      <c r="AY30" s="21">
        <v>2022</v>
      </c>
      <c r="AZ30" t="s">
        <v>7724</v>
      </c>
      <c r="BA30" t="s">
        <v>7725</v>
      </c>
      <c r="BB30" t="s">
        <v>7840</v>
      </c>
      <c r="BC30" t="s">
        <v>8038</v>
      </c>
      <c r="BD30" t="s">
        <v>7839</v>
      </c>
      <c r="BE30" t="s">
        <v>8072</v>
      </c>
      <c r="BH30" t="s">
        <v>7841</v>
      </c>
      <c r="BI30" t="s">
        <v>8092</v>
      </c>
    </row>
    <row r="31" spans="1:65" x14ac:dyDescent="0.3">
      <c r="A31" s="51">
        <v>67</v>
      </c>
      <c r="B31" s="14" t="s">
        <v>43</v>
      </c>
      <c r="C31" t="s">
        <v>839</v>
      </c>
      <c r="D31" t="s">
        <v>840</v>
      </c>
      <c r="E31" t="s">
        <v>841</v>
      </c>
      <c r="F31" t="s">
        <v>842</v>
      </c>
      <c r="G31" s="1">
        <v>43401</v>
      </c>
      <c r="H31">
        <v>2018</v>
      </c>
      <c r="I31" t="s">
        <v>2830</v>
      </c>
      <c r="K31">
        <v>151</v>
      </c>
      <c r="L31" t="s">
        <v>2899</v>
      </c>
      <c r="M31" t="s">
        <v>843</v>
      </c>
      <c r="N31" t="s">
        <v>2830</v>
      </c>
      <c r="O31" t="s">
        <v>844</v>
      </c>
      <c r="P31" t="s">
        <v>845</v>
      </c>
      <c r="Q31" t="s">
        <v>2830</v>
      </c>
      <c r="R31" t="s">
        <v>846</v>
      </c>
      <c r="S31" t="s">
        <v>847</v>
      </c>
      <c r="T31" t="s">
        <v>848</v>
      </c>
      <c r="U31" t="s">
        <v>849</v>
      </c>
      <c r="V31" t="s">
        <v>850</v>
      </c>
      <c r="W31" t="s">
        <v>2830</v>
      </c>
      <c r="X31">
        <v>42</v>
      </c>
      <c r="Z31">
        <v>45</v>
      </c>
      <c r="AA31" t="s">
        <v>43</v>
      </c>
      <c r="AB31" s="1">
        <v>43401</v>
      </c>
      <c r="AC31" t="s">
        <v>2830</v>
      </c>
      <c r="AD31" t="s">
        <v>2830</v>
      </c>
      <c r="AE31" t="s">
        <v>43</v>
      </c>
      <c r="AF31" t="s">
        <v>57</v>
      </c>
      <c r="AH31" s="20" t="s">
        <v>7687</v>
      </c>
      <c r="AI31" s="20" t="s">
        <v>7687</v>
      </c>
      <c r="AK31" t="s">
        <v>7685</v>
      </c>
      <c r="AM31" t="s">
        <v>7688</v>
      </c>
      <c r="AN31">
        <f>IEEE456378910[[#This Row],[End Page]]-IEEE456378910[[#This Row],[Start Page]]</f>
        <v>7</v>
      </c>
      <c r="AS31" s="20"/>
      <c r="AU31" s="22" t="s">
        <v>840</v>
      </c>
      <c r="AV31" s="22" t="s">
        <v>839</v>
      </c>
      <c r="AW31" s="22" t="s">
        <v>842</v>
      </c>
      <c r="AX31" s="22" t="s">
        <v>57</v>
      </c>
      <c r="AY31" s="22">
        <v>2018</v>
      </c>
      <c r="AZ31" t="s">
        <v>7724</v>
      </c>
      <c r="BA31" t="s">
        <v>7725</v>
      </c>
      <c r="BB31" t="s">
        <v>7842</v>
      </c>
      <c r="BC31" t="s">
        <v>8039</v>
      </c>
      <c r="BD31" t="s">
        <v>7844</v>
      </c>
      <c r="BE31" t="s">
        <v>8068</v>
      </c>
      <c r="BH31" t="s">
        <v>7846</v>
      </c>
      <c r="BI31" t="s">
        <v>8085</v>
      </c>
      <c r="BK31" t="s">
        <v>7845</v>
      </c>
      <c r="BM31" t="s">
        <v>7843</v>
      </c>
    </row>
    <row r="32" spans="1:65" x14ac:dyDescent="0.3">
      <c r="A32" s="50">
        <v>68</v>
      </c>
      <c r="B32" s="5" t="s">
        <v>43</v>
      </c>
      <c r="C32" t="s">
        <v>851</v>
      </c>
      <c r="D32" t="s">
        <v>852</v>
      </c>
      <c r="E32" t="s">
        <v>853</v>
      </c>
      <c r="F32" t="s">
        <v>854</v>
      </c>
      <c r="G32" s="1">
        <v>42866</v>
      </c>
      <c r="H32">
        <v>2017</v>
      </c>
      <c r="I32" t="s">
        <v>2830</v>
      </c>
      <c r="K32">
        <v>1</v>
      </c>
      <c r="L32" t="s">
        <v>2833</v>
      </c>
      <c r="M32" t="s">
        <v>855</v>
      </c>
      <c r="N32" t="s">
        <v>2830</v>
      </c>
      <c r="O32" t="s">
        <v>856</v>
      </c>
      <c r="P32" t="s">
        <v>857</v>
      </c>
      <c r="Q32" t="s">
        <v>2830</v>
      </c>
      <c r="R32" t="s">
        <v>858</v>
      </c>
      <c r="S32" t="s">
        <v>859</v>
      </c>
      <c r="T32" t="s">
        <v>860</v>
      </c>
      <c r="U32" t="s">
        <v>861</v>
      </c>
      <c r="V32" t="s">
        <v>862</v>
      </c>
      <c r="W32" t="s">
        <v>2830</v>
      </c>
      <c r="X32">
        <v>17</v>
      </c>
      <c r="Z32">
        <v>20</v>
      </c>
      <c r="AA32" t="s">
        <v>43</v>
      </c>
      <c r="AB32" s="1">
        <v>42866</v>
      </c>
      <c r="AC32" t="s">
        <v>2830</v>
      </c>
      <c r="AD32" t="s">
        <v>2830</v>
      </c>
      <c r="AE32" t="s">
        <v>43</v>
      </c>
      <c r="AF32" t="s">
        <v>8103</v>
      </c>
      <c r="AH32" s="20" t="s">
        <v>7687</v>
      </c>
      <c r="AI32" s="20" t="s">
        <v>7687</v>
      </c>
      <c r="AK32" t="s">
        <v>7685</v>
      </c>
      <c r="AM32" t="s">
        <v>7688</v>
      </c>
      <c r="AN32">
        <f>IEEE456378910[[#This Row],[End Page]]-IEEE456378910[[#This Row],[Start Page]]</f>
        <v>5</v>
      </c>
      <c r="AS32" s="20"/>
      <c r="AU32" s="21" t="s">
        <v>852</v>
      </c>
      <c r="AV32" s="21" t="s">
        <v>851</v>
      </c>
      <c r="AW32" s="21" t="s">
        <v>854</v>
      </c>
      <c r="AX32" s="21" t="s">
        <v>57</v>
      </c>
      <c r="AY32" s="21">
        <v>2017</v>
      </c>
      <c r="AZ32" t="s">
        <v>7724</v>
      </c>
      <c r="BA32" t="s">
        <v>7725</v>
      </c>
      <c r="BB32" s="31" t="s">
        <v>7850</v>
      </c>
      <c r="BC32" s="31" t="s">
        <v>8040</v>
      </c>
      <c r="BD32" t="s">
        <v>7848</v>
      </c>
      <c r="BE32" t="s">
        <v>8075</v>
      </c>
      <c r="BF32" t="s">
        <v>8067</v>
      </c>
      <c r="BH32" t="s">
        <v>8093</v>
      </c>
      <c r="BI32" t="s">
        <v>8083</v>
      </c>
    </row>
    <row r="33" spans="1:65" x14ac:dyDescent="0.3">
      <c r="A33" s="51">
        <v>71</v>
      </c>
      <c r="B33" s="14" t="s">
        <v>43</v>
      </c>
      <c r="C33" t="s">
        <v>887</v>
      </c>
      <c r="D33" t="s">
        <v>888</v>
      </c>
      <c r="E33" t="s">
        <v>889</v>
      </c>
      <c r="F33" t="s">
        <v>890</v>
      </c>
      <c r="G33" s="1">
        <v>44096</v>
      </c>
      <c r="H33">
        <v>2020</v>
      </c>
      <c r="I33" t="s">
        <v>2830</v>
      </c>
      <c r="K33">
        <v>1005</v>
      </c>
      <c r="L33" t="s">
        <v>2901</v>
      </c>
      <c r="M33" t="s">
        <v>891</v>
      </c>
      <c r="N33" t="s">
        <v>892</v>
      </c>
      <c r="O33" t="s">
        <v>893</v>
      </c>
      <c r="P33" t="s">
        <v>894</v>
      </c>
      <c r="Q33" t="s">
        <v>2830</v>
      </c>
      <c r="R33" t="s">
        <v>895</v>
      </c>
      <c r="S33" t="s">
        <v>896</v>
      </c>
      <c r="T33" t="s">
        <v>897</v>
      </c>
      <c r="U33" t="s">
        <v>898</v>
      </c>
      <c r="V33" t="s">
        <v>899</v>
      </c>
      <c r="W33" t="s">
        <v>2830</v>
      </c>
      <c r="Z33">
        <v>15</v>
      </c>
      <c r="AA33" t="s">
        <v>43</v>
      </c>
      <c r="AB33" s="1">
        <v>44096</v>
      </c>
      <c r="AC33" t="s">
        <v>2830</v>
      </c>
      <c r="AD33" t="s">
        <v>2830</v>
      </c>
      <c r="AE33" t="s">
        <v>43</v>
      </c>
      <c r="AF33" t="s">
        <v>57</v>
      </c>
      <c r="AH33" s="20" t="s">
        <v>7687</v>
      </c>
      <c r="AI33" s="20" t="s">
        <v>7687</v>
      </c>
      <c r="AK33" t="s">
        <v>7685</v>
      </c>
      <c r="AM33" t="s">
        <v>7688</v>
      </c>
      <c r="AN33">
        <f>IEEE456378910[[#This Row],[End Page]]-IEEE456378910[[#This Row],[Start Page]]</f>
        <v>5</v>
      </c>
      <c r="AS33" s="20"/>
      <c r="AU33" s="22" t="s">
        <v>888</v>
      </c>
      <c r="AV33" s="22" t="s">
        <v>887</v>
      </c>
      <c r="AW33" s="22" t="s">
        <v>890</v>
      </c>
      <c r="AX33" s="22" t="s">
        <v>57</v>
      </c>
      <c r="AY33" s="22">
        <v>2020</v>
      </c>
      <c r="AZ33" t="s">
        <v>7724</v>
      </c>
      <c r="BA33" t="s">
        <v>7725</v>
      </c>
      <c r="BB33" t="s">
        <v>7851</v>
      </c>
      <c r="BC33" t="s">
        <v>8041</v>
      </c>
      <c r="BD33" t="s">
        <v>7852</v>
      </c>
      <c r="BE33" t="s">
        <v>8068</v>
      </c>
      <c r="BH33" t="s">
        <v>7853</v>
      </c>
      <c r="BI33" t="s">
        <v>8083</v>
      </c>
    </row>
    <row r="34" spans="1:65" x14ac:dyDescent="0.3">
      <c r="A34" s="50">
        <v>86</v>
      </c>
      <c r="B34" s="6" t="s">
        <v>43</v>
      </c>
      <c r="C34" t="s">
        <v>1064</v>
      </c>
      <c r="D34" t="s">
        <v>1065</v>
      </c>
      <c r="E34" t="s">
        <v>1066</v>
      </c>
      <c r="F34" t="s">
        <v>1067</v>
      </c>
      <c r="G34" s="1">
        <v>44910</v>
      </c>
      <c r="H34">
        <v>2022</v>
      </c>
      <c r="I34" t="s">
        <v>2830</v>
      </c>
      <c r="K34">
        <v>1</v>
      </c>
      <c r="L34" t="s">
        <v>2833</v>
      </c>
      <c r="M34" t="s">
        <v>1068</v>
      </c>
      <c r="N34" t="s">
        <v>2830</v>
      </c>
      <c r="O34" t="s">
        <v>1069</v>
      </c>
      <c r="P34" t="s">
        <v>1070</v>
      </c>
      <c r="Q34" t="s">
        <v>1071</v>
      </c>
      <c r="R34" t="s">
        <v>1072</v>
      </c>
      <c r="S34" t="s">
        <v>1073</v>
      </c>
      <c r="T34" t="s">
        <v>1074</v>
      </c>
      <c r="U34" t="s">
        <v>1075</v>
      </c>
      <c r="V34" t="s">
        <v>1076</v>
      </c>
      <c r="W34" t="s">
        <v>2830</v>
      </c>
      <c r="Z34">
        <v>25</v>
      </c>
      <c r="AA34" t="s">
        <v>43</v>
      </c>
      <c r="AB34" s="1">
        <v>44910</v>
      </c>
      <c r="AC34" t="s">
        <v>2830</v>
      </c>
      <c r="AD34" t="s">
        <v>2830</v>
      </c>
      <c r="AE34" t="s">
        <v>43</v>
      </c>
      <c r="AF34" t="s">
        <v>57</v>
      </c>
      <c r="AH34" s="20" t="s">
        <v>7687</v>
      </c>
      <c r="AI34" s="20" t="s">
        <v>7687</v>
      </c>
      <c r="AK34" t="s">
        <v>7685</v>
      </c>
      <c r="AM34" t="s">
        <v>7688</v>
      </c>
      <c r="AN34">
        <f>IEEE456378910[[#This Row],[End Page]]-IEEE456378910[[#This Row],[Start Page]]</f>
        <v>5</v>
      </c>
      <c r="AS34" s="20"/>
      <c r="AU34" s="22" t="s">
        <v>1065</v>
      </c>
      <c r="AV34" s="22" t="s">
        <v>1064</v>
      </c>
      <c r="AW34" s="22" t="s">
        <v>1067</v>
      </c>
      <c r="AX34" s="22" t="s">
        <v>57</v>
      </c>
      <c r="AY34" s="22">
        <v>2022</v>
      </c>
      <c r="AZ34" s="31" t="s">
        <v>7779</v>
      </c>
      <c r="BA34" s="31" t="s">
        <v>7780</v>
      </c>
      <c r="BB34" t="s">
        <v>7862</v>
      </c>
      <c r="BC34" t="s">
        <v>8035</v>
      </c>
      <c r="BD34" t="s">
        <v>7858</v>
      </c>
      <c r="BE34" t="s">
        <v>8074</v>
      </c>
      <c r="BH34" t="s">
        <v>7860</v>
      </c>
      <c r="BI34" t="s">
        <v>8083</v>
      </c>
      <c r="BK34" t="s">
        <v>7859</v>
      </c>
      <c r="BL34" t="s">
        <v>7857</v>
      </c>
    </row>
    <row r="35" spans="1:65" x14ac:dyDescent="0.3">
      <c r="A35" s="51">
        <v>89</v>
      </c>
      <c r="B35" s="3" t="s">
        <v>43</v>
      </c>
      <c r="C35" t="s">
        <v>1102</v>
      </c>
      <c r="D35" t="s">
        <v>1103</v>
      </c>
      <c r="E35" t="s">
        <v>1104</v>
      </c>
      <c r="F35" t="s">
        <v>1105</v>
      </c>
      <c r="G35" s="1">
        <v>43605</v>
      </c>
      <c r="H35">
        <v>2019</v>
      </c>
      <c r="I35" t="s">
        <v>2830</v>
      </c>
      <c r="K35">
        <v>1</v>
      </c>
      <c r="L35" t="s">
        <v>2833</v>
      </c>
      <c r="M35" t="s">
        <v>1106</v>
      </c>
      <c r="N35" t="s">
        <v>1107</v>
      </c>
      <c r="O35" t="s">
        <v>1108</v>
      </c>
      <c r="P35" t="s">
        <v>2830</v>
      </c>
      <c r="Q35" t="s">
        <v>2830</v>
      </c>
      <c r="R35" t="s">
        <v>1109</v>
      </c>
      <c r="S35" t="s">
        <v>1110</v>
      </c>
      <c r="T35" t="s">
        <v>1111</v>
      </c>
      <c r="U35" t="s">
        <v>1112</v>
      </c>
      <c r="V35" t="s">
        <v>1113</v>
      </c>
      <c r="W35" t="s">
        <v>2830</v>
      </c>
      <c r="Z35">
        <v>20</v>
      </c>
      <c r="AA35" t="s">
        <v>2830</v>
      </c>
      <c r="AB35" s="1">
        <v>43605</v>
      </c>
      <c r="AC35" t="s">
        <v>2830</v>
      </c>
      <c r="AD35" t="s">
        <v>2830</v>
      </c>
      <c r="AE35" t="s">
        <v>43</v>
      </c>
      <c r="AF35" t="s">
        <v>8104</v>
      </c>
      <c r="AH35" s="20" t="s">
        <v>7687</v>
      </c>
      <c r="AI35" s="20" t="s">
        <v>7687</v>
      </c>
      <c r="AK35" t="s">
        <v>7685</v>
      </c>
      <c r="AM35" t="s">
        <v>7688</v>
      </c>
      <c r="AN35">
        <f>IEEE456378910[[#This Row],[End Page]]-IEEE456378910[[#This Row],[Start Page]]</f>
        <v>5</v>
      </c>
      <c r="AS35" s="20"/>
      <c r="AU35" s="21" t="s">
        <v>1103</v>
      </c>
      <c r="AV35" s="21" t="s">
        <v>1102</v>
      </c>
      <c r="AW35" s="21" t="s">
        <v>1105</v>
      </c>
      <c r="AX35" s="21" t="s">
        <v>57</v>
      </c>
      <c r="AY35" s="21">
        <v>2019</v>
      </c>
      <c r="AZ35" t="s">
        <v>7724</v>
      </c>
      <c r="BA35" t="s">
        <v>7725</v>
      </c>
      <c r="BB35" s="31" t="s">
        <v>7863</v>
      </c>
      <c r="BC35" t="s">
        <v>8032</v>
      </c>
      <c r="BD35" t="s">
        <v>7865</v>
      </c>
      <c r="BE35" t="s">
        <v>8076</v>
      </c>
      <c r="BH35" t="s">
        <v>7866</v>
      </c>
      <c r="BI35" t="s">
        <v>8081</v>
      </c>
      <c r="BK35" t="s">
        <v>7864</v>
      </c>
    </row>
    <row r="36" spans="1:65" x14ac:dyDescent="0.3">
      <c r="A36" s="50">
        <v>96</v>
      </c>
      <c r="B36" s="6" t="s">
        <v>43</v>
      </c>
      <c r="C36" t="s">
        <v>1184</v>
      </c>
      <c r="D36" t="s">
        <v>1185</v>
      </c>
      <c r="E36" t="s">
        <v>1186</v>
      </c>
      <c r="F36" t="s">
        <v>146</v>
      </c>
      <c r="G36" s="1">
        <v>44881</v>
      </c>
      <c r="H36">
        <v>2022</v>
      </c>
      <c r="I36" t="s">
        <v>2876</v>
      </c>
      <c r="K36">
        <v>118953</v>
      </c>
      <c r="L36" t="s">
        <v>2916</v>
      </c>
      <c r="M36" t="s">
        <v>1187</v>
      </c>
      <c r="N36" t="s">
        <v>148</v>
      </c>
      <c r="O36" t="s">
        <v>2830</v>
      </c>
      <c r="P36" t="s">
        <v>1188</v>
      </c>
      <c r="Q36" t="s">
        <v>1189</v>
      </c>
      <c r="R36" t="s">
        <v>1190</v>
      </c>
      <c r="S36" t="s">
        <v>1191</v>
      </c>
      <c r="T36" t="s">
        <v>1192</v>
      </c>
      <c r="U36" t="s">
        <v>1193</v>
      </c>
      <c r="V36" t="s">
        <v>1194</v>
      </c>
      <c r="W36" t="s">
        <v>2830</v>
      </c>
      <c r="Z36">
        <v>52</v>
      </c>
      <c r="AA36" t="s">
        <v>156</v>
      </c>
      <c r="AB36" s="1">
        <v>44875</v>
      </c>
      <c r="AC36" t="s">
        <v>2830</v>
      </c>
      <c r="AD36" t="s">
        <v>2830</v>
      </c>
      <c r="AE36" t="s">
        <v>43</v>
      </c>
      <c r="AF36" t="s">
        <v>44</v>
      </c>
      <c r="AH36" s="20" t="s">
        <v>7687</v>
      </c>
      <c r="AI36" s="20" t="s">
        <v>7687</v>
      </c>
      <c r="AK36" t="s">
        <v>7685</v>
      </c>
      <c r="AM36" t="s">
        <v>7688</v>
      </c>
      <c r="AN36">
        <f>IEEE456378910[[#This Row],[End Page]]-IEEE456378910[[#This Row],[Start Page]]</f>
        <v>11</v>
      </c>
      <c r="AS36" s="20"/>
      <c r="AU36" s="22" t="s">
        <v>1185</v>
      </c>
      <c r="AV36" s="22" t="s">
        <v>1184</v>
      </c>
      <c r="AW36" s="22" t="s">
        <v>146</v>
      </c>
      <c r="AX36" s="22" t="s">
        <v>44</v>
      </c>
      <c r="AY36" s="22">
        <v>2022</v>
      </c>
      <c r="AZ36" t="s">
        <v>7724</v>
      </c>
      <c r="BA36" t="s">
        <v>7725</v>
      </c>
      <c r="BB36" t="s">
        <v>7871</v>
      </c>
      <c r="BC36" t="s">
        <v>8032</v>
      </c>
      <c r="BD36" t="s">
        <v>7868</v>
      </c>
      <c r="BE36" t="s">
        <v>8068</v>
      </c>
      <c r="BH36" t="s">
        <v>8094</v>
      </c>
      <c r="BI36" t="s">
        <v>8085</v>
      </c>
      <c r="BJ36" t="s">
        <v>7869</v>
      </c>
      <c r="BK36" t="s">
        <v>7867</v>
      </c>
    </row>
    <row r="37" spans="1:65" x14ac:dyDescent="0.3">
      <c r="A37" s="50">
        <v>100</v>
      </c>
      <c r="B37" s="5" t="s">
        <v>43</v>
      </c>
      <c r="C37" t="s">
        <v>1231</v>
      </c>
      <c r="D37" t="s">
        <v>1232</v>
      </c>
      <c r="E37" t="s">
        <v>1233</v>
      </c>
      <c r="F37" t="s">
        <v>1234</v>
      </c>
      <c r="G37" s="1">
        <v>43087</v>
      </c>
      <c r="H37">
        <v>2017</v>
      </c>
      <c r="I37" t="s">
        <v>2830</v>
      </c>
      <c r="K37">
        <v>1058</v>
      </c>
      <c r="L37" t="s">
        <v>2919</v>
      </c>
      <c r="M37" t="s">
        <v>1235</v>
      </c>
      <c r="N37" t="s">
        <v>1236</v>
      </c>
      <c r="O37" t="s">
        <v>1237</v>
      </c>
      <c r="P37" t="s">
        <v>1238</v>
      </c>
      <c r="Q37" t="s">
        <v>2830</v>
      </c>
      <c r="R37" t="s">
        <v>1239</v>
      </c>
      <c r="S37" t="s">
        <v>1240</v>
      </c>
      <c r="T37" t="s">
        <v>1241</v>
      </c>
      <c r="U37" t="s">
        <v>1242</v>
      </c>
      <c r="V37" t="s">
        <v>1243</v>
      </c>
      <c r="W37" t="s">
        <v>2830</v>
      </c>
      <c r="X37">
        <v>134</v>
      </c>
      <c r="Z37">
        <v>28</v>
      </c>
      <c r="AA37" t="s">
        <v>43</v>
      </c>
      <c r="AB37" s="1">
        <v>43087</v>
      </c>
      <c r="AC37" t="s">
        <v>2830</v>
      </c>
      <c r="AD37" t="s">
        <v>2830</v>
      </c>
      <c r="AE37" t="s">
        <v>43</v>
      </c>
      <c r="AF37" t="s">
        <v>57</v>
      </c>
      <c r="AH37" s="20" t="s">
        <v>7687</v>
      </c>
      <c r="AI37" s="20" t="s">
        <v>7687</v>
      </c>
      <c r="AK37" t="s">
        <v>7685</v>
      </c>
      <c r="AM37" t="s">
        <v>7688</v>
      </c>
      <c r="AN37">
        <f>IEEE456378910[[#This Row],[End Page]]-IEEE456378910[[#This Row],[Start Page]]</f>
        <v>7</v>
      </c>
      <c r="AS37" s="20"/>
      <c r="AU37" s="21" t="s">
        <v>1232</v>
      </c>
      <c r="AV37" s="21" t="s">
        <v>1231</v>
      </c>
      <c r="AW37" s="21" t="s">
        <v>1234</v>
      </c>
      <c r="AX37" s="21" t="s">
        <v>57</v>
      </c>
      <c r="AY37" s="21">
        <v>2017</v>
      </c>
      <c r="AZ37" s="31" t="s">
        <v>7779</v>
      </c>
      <c r="BA37" s="31" t="s">
        <v>7780</v>
      </c>
      <c r="BC37" s="31" t="s">
        <v>8109</v>
      </c>
      <c r="BD37" t="s">
        <v>7873</v>
      </c>
      <c r="BE37" t="s">
        <v>8067</v>
      </c>
      <c r="BF37" t="s">
        <v>8068</v>
      </c>
      <c r="BH37" s="31" t="s">
        <v>7874</v>
      </c>
      <c r="BI37" t="s">
        <v>8083</v>
      </c>
      <c r="BK37" t="s">
        <v>7872</v>
      </c>
    </row>
    <row r="38" spans="1:65" x14ac:dyDescent="0.3">
      <c r="A38" s="51">
        <v>101</v>
      </c>
      <c r="B38" s="14" t="s">
        <v>43</v>
      </c>
      <c r="C38" t="s">
        <v>1244</v>
      </c>
      <c r="D38" t="s">
        <v>1245</v>
      </c>
      <c r="E38" t="s">
        <v>1246</v>
      </c>
      <c r="F38" t="s">
        <v>1247</v>
      </c>
      <c r="G38" s="1">
        <v>43741</v>
      </c>
      <c r="H38">
        <v>2019</v>
      </c>
      <c r="I38" t="s">
        <v>2830</v>
      </c>
      <c r="K38">
        <v>2270</v>
      </c>
      <c r="L38" t="s">
        <v>2920</v>
      </c>
      <c r="M38" t="s">
        <v>1248</v>
      </c>
      <c r="N38" t="s">
        <v>2830</v>
      </c>
      <c r="O38" t="s">
        <v>1249</v>
      </c>
      <c r="P38" t="s">
        <v>1250</v>
      </c>
      <c r="Q38" t="s">
        <v>2830</v>
      </c>
      <c r="R38" t="s">
        <v>1251</v>
      </c>
      <c r="S38" t="s">
        <v>1252</v>
      </c>
      <c r="T38" t="s">
        <v>1253</v>
      </c>
      <c r="U38" t="s">
        <v>1254</v>
      </c>
      <c r="V38" t="s">
        <v>1255</v>
      </c>
      <c r="W38" t="s">
        <v>2830</v>
      </c>
      <c r="Z38">
        <v>18</v>
      </c>
      <c r="AA38" t="s">
        <v>43</v>
      </c>
      <c r="AB38" s="1">
        <v>43741</v>
      </c>
      <c r="AC38" t="s">
        <v>2830</v>
      </c>
      <c r="AD38" t="s">
        <v>2830</v>
      </c>
      <c r="AE38" t="s">
        <v>43</v>
      </c>
      <c r="AF38" t="s">
        <v>57</v>
      </c>
      <c r="AH38" s="20" t="s">
        <v>7687</v>
      </c>
      <c r="AI38" s="20" t="s">
        <v>7687</v>
      </c>
      <c r="AK38" t="s">
        <v>7685</v>
      </c>
      <c r="AM38" t="s">
        <v>7688</v>
      </c>
      <c r="AN38">
        <f>IEEE456378910[[#This Row],[End Page]]-IEEE456378910[[#This Row],[Start Page]]</f>
        <v>7</v>
      </c>
      <c r="AS38" s="20"/>
      <c r="AU38" s="22" t="s">
        <v>1245</v>
      </c>
      <c r="AV38" s="22" t="s">
        <v>1244</v>
      </c>
      <c r="AW38" s="22" t="s">
        <v>1247</v>
      </c>
      <c r="AX38" s="22" t="s">
        <v>57</v>
      </c>
      <c r="AY38" s="22">
        <v>2019</v>
      </c>
      <c r="AZ38" t="s">
        <v>7724</v>
      </c>
      <c r="BA38" t="s">
        <v>7725</v>
      </c>
      <c r="BB38" t="s">
        <v>7877</v>
      </c>
      <c r="BC38" t="s">
        <v>8032</v>
      </c>
      <c r="BD38" t="s">
        <v>7876</v>
      </c>
      <c r="BE38" t="s">
        <v>8069</v>
      </c>
      <c r="BM38" t="s">
        <v>7875</v>
      </c>
    </row>
    <row r="39" spans="1:65" x14ac:dyDescent="0.3">
      <c r="A39" s="50">
        <v>104</v>
      </c>
      <c r="B39" s="5" t="s">
        <v>43</v>
      </c>
      <c r="C39" t="s">
        <v>1281</v>
      </c>
      <c r="D39" t="s">
        <v>1282</v>
      </c>
      <c r="E39" t="s">
        <v>1283</v>
      </c>
      <c r="F39" t="s">
        <v>1284</v>
      </c>
      <c r="G39" s="1">
        <v>44581</v>
      </c>
      <c r="H39">
        <v>2021</v>
      </c>
      <c r="I39" t="s">
        <v>2830</v>
      </c>
      <c r="K39">
        <v>1353</v>
      </c>
      <c r="L39" t="s">
        <v>2923</v>
      </c>
      <c r="M39" t="s">
        <v>1285</v>
      </c>
      <c r="N39" t="s">
        <v>1286</v>
      </c>
      <c r="O39" t="s">
        <v>1287</v>
      </c>
      <c r="P39" t="s">
        <v>1288</v>
      </c>
      <c r="Q39" t="s">
        <v>2830</v>
      </c>
      <c r="R39" t="s">
        <v>1289</v>
      </c>
      <c r="S39" t="s">
        <v>1290</v>
      </c>
      <c r="T39" t="s">
        <v>1291</v>
      </c>
      <c r="U39" t="s">
        <v>1292</v>
      </c>
      <c r="V39" t="s">
        <v>1293</v>
      </c>
      <c r="W39" t="s">
        <v>2830</v>
      </c>
      <c r="Z39">
        <v>18</v>
      </c>
      <c r="AA39" t="s">
        <v>43</v>
      </c>
      <c r="AB39" s="1">
        <v>44581</v>
      </c>
      <c r="AC39" t="s">
        <v>2830</v>
      </c>
      <c r="AD39" t="s">
        <v>2830</v>
      </c>
      <c r="AE39" t="s">
        <v>43</v>
      </c>
      <c r="AF39" t="s">
        <v>57</v>
      </c>
      <c r="AH39" s="20" t="s">
        <v>7687</v>
      </c>
      <c r="AK39" t="s">
        <v>7685</v>
      </c>
      <c r="AM39" t="s">
        <v>7688</v>
      </c>
      <c r="AN39">
        <f>IEEE456378910[[#This Row],[End Page]]-IEEE456378910[[#This Row],[Start Page]]</f>
        <v>4</v>
      </c>
      <c r="AS39" s="20"/>
      <c r="AU39" s="21" t="s">
        <v>1282</v>
      </c>
      <c r="AV39" s="21" t="s">
        <v>1281</v>
      </c>
      <c r="AW39" s="21" t="s">
        <v>1284</v>
      </c>
      <c r="AX39" s="21" t="s">
        <v>57</v>
      </c>
      <c r="AY39" s="21">
        <v>2021</v>
      </c>
      <c r="AZ39" t="s">
        <v>7724</v>
      </c>
      <c r="BA39" t="s">
        <v>7725</v>
      </c>
      <c r="BB39" t="s">
        <v>7879</v>
      </c>
      <c r="BC39" s="31" t="s">
        <v>8030</v>
      </c>
      <c r="BD39" t="s">
        <v>7878</v>
      </c>
      <c r="BE39" t="s">
        <v>8071</v>
      </c>
      <c r="BH39" t="s">
        <v>7881</v>
      </c>
      <c r="BI39" t="s">
        <v>8083</v>
      </c>
      <c r="BK39" t="s">
        <v>7880</v>
      </c>
    </row>
    <row r="40" spans="1:65" x14ac:dyDescent="0.3">
      <c r="A40" s="50">
        <v>106</v>
      </c>
      <c r="B40" s="5" t="s">
        <v>43</v>
      </c>
      <c r="C40" t="s">
        <v>1306</v>
      </c>
      <c r="D40" t="s">
        <v>1307</v>
      </c>
      <c r="E40" t="s">
        <v>1308</v>
      </c>
      <c r="F40" t="s">
        <v>1309</v>
      </c>
      <c r="G40" s="1">
        <v>43489</v>
      </c>
      <c r="H40">
        <v>2018</v>
      </c>
      <c r="I40" t="s">
        <v>2830</v>
      </c>
      <c r="K40">
        <v>982</v>
      </c>
      <c r="L40" t="s">
        <v>2925</v>
      </c>
      <c r="M40" t="s">
        <v>1310</v>
      </c>
      <c r="N40" t="s">
        <v>2830</v>
      </c>
      <c r="O40" t="s">
        <v>1311</v>
      </c>
      <c r="P40" t="s">
        <v>1312</v>
      </c>
      <c r="Q40" t="s">
        <v>2830</v>
      </c>
      <c r="R40" t="s">
        <v>1313</v>
      </c>
      <c r="S40" t="s">
        <v>1314</v>
      </c>
      <c r="T40" t="s">
        <v>1315</v>
      </c>
      <c r="U40" t="s">
        <v>1316</v>
      </c>
      <c r="V40" t="s">
        <v>1317</v>
      </c>
      <c r="W40" t="s">
        <v>2830</v>
      </c>
      <c r="X40">
        <v>6</v>
      </c>
      <c r="Z40">
        <v>33</v>
      </c>
      <c r="AA40" t="s">
        <v>43</v>
      </c>
      <c r="AB40" s="1">
        <v>43489</v>
      </c>
      <c r="AC40" t="s">
        <v>2830</v>
      </c>
      <c r="AD40" t="s">
        <v>2830</v>
      </c>
      <c r="AE40" t="s">
        <v>43</v>
      </c>
      <c r="AF40" t="s">
        <v>57</v>
      </c>
      <c r="AH40" s="20" t="s">
        <v>7687</v>
      </c>
      <c r="AI40" s="20" t="s">
        <v>7687</v>
      </c>
      <c r="AK40" t="s">
        <v>7685</v>
      </c>
      <c r="AM40" t="s">
        <v>7688</v>
      </c>
      <c r="AN40">
        <f>IEEE456378910[[#This Row],[End Page]]-IEEE456378910[[#This Row],[Start Page]]</f>
        <v>10</v>
      </c>
      <c r="AS40" s="20"/>
      <c r="AU40" s="21" t="s">
        <v>1307</v>
      </c>
      <c r="AV40" s="21" t="s">
        <v>1306</v>
      </c>
      <c r="AW40" s="21" t="s">
        <v>1309</v>
      </c>
      <c r="AX40" s="21" t="s">
        <v>57</v>
      </c>
      <c r="AY40" s="21">
        <v>2018</v>
      </c>
      <c r="AZ40" t="s">
        <v>7724</v>
      </c>
      <c r="BA40" t="s">
        <v>7725</v>
      </c>
      <c r="BB40" t="s">
        <v>7886</v>
      </c>
      <c r="BC40" t="s">
        <v>8042</v>
      </c>
      <c r="BD40" t="s">
        <v>7887</v>
      </c>
      <c r="BE40" t="s">
        <v>8071</v>
      </c>
      <c r="BH40" t="s">
        <v>7889</v>
      </c>
      <c r="BI40" t="s">
        <v>8085</v>
      </c>
      <c r="BK40" t="s">
        <v>7888</v>
      </c>
    </row>
    <row r="41" spans="1:65" x14ac:dyDescent="0.3">
      <c r="A41" s="51">
        <v>109</v>
      </c>
      <c r="B41" s="14" t="s">
        <v>43</v>
      </c>
      <c r="C41" t="s">
        <v>1342</v>
      </c>
      <c r="D41" t="s">
        <v>1343</v>
      </c>
      <c r="E41" t="s">
        <v>1344</v>
      </c>
      <c r="F41" t="s">
        <v>1345</v>
      </c>
      <c r="G41" s="1">
        <v>42929</v>
      </c>
      <c r="H41">
        <v>2017</v>
      </c>
      <c r="I41" t="s">
        <v>2830</v>
      </c>
      <c r="K41">
        <v>472</v>
      </c>
      <c r="L41" t="s">
        <v>2927</v>
      </c>
      <c r="M41" t="s">
        <v>1346</v>
      </c>
      <c r="N41" t="s">
        <v>2830</v>
      </c>
      <c r="O41" t="s">
        <v>1347</v>
      </c>
      <c r="P41" t="s">
        <v>1348</v>
      </c>
      <c r="Q41" t="s">
        <v>2830</v>
      </c>
      <c r="R41" t="s">
        <v>1349</v>
      </c>
      <c r="S41" t="s">
        <v>2830</v>
      </c>
      <c r="T41" t="s">
        <v>1350</v>
      </c>
      <c r="U41" t="s">
        <v>1351</v>
      </c>
      <c r="V41" t="s">
        <v>1352</v>
      </c>
      <c r="W41" t="s">
        <v>2830</v>
      </c>
      <c r="X41">
        <v>1</v>
      </c>
      <c r="Z41">
        <v>27</v>
      </c>
      <c r="AA41" t="s">
        <v>2830</v>
      </c>
      <c r="AB41" s="1">
        <v>42929</v>
      </c>
      <c r="AC41" t="s">
        <v>2830</v>
      </c>
      <c r="AD41" t="s">
        <v>2830</v>
      </c>
      <c r="AE41" t="s">
        <v>43</v>
      </c>
      <c r="AF41" t="s">
        <v>8105</v>
      </c>
      <c r="AH41" s="20" t="s">
        <v>7687</v>
      </c>
      <c r="AI41" s="20" t="s">
        <v>7687</v>
      </c>
      <c r="AK41" t="s">
        <v>7685</v>
      </c>
      <c r="AM41" t="s">
        <v>7688</v>
      </c>
      <c r="AN41">
        <f>IEEE456378910[[#This Row],[End Page]]-IEEE456378910[[#This Row],[Start Page]]</f>
        <v>5</v>
      </c>
      <c r="AS41" s="20"/>
      <c r="AU41" s="22" t="s">
        <v>1343</v>
      </c>
      <c r="AV41" s="22" t="s">
        <v>1342</v>
      </c>
      <c r="AW41" s="22" t="s">
        <v>1345</v>
      </c>
      <c r="AX41" s="22" t="s">
        <v>57</v>
      </c>
      <c r="AY41" s="22">
        <v>2017</v>
      </c>
      <c r="AZ41" t="s">
        <v>7724</v>
      </c>
      <c r="BA41" t="s">
        <v>7725</v>
      </c>
      <c r="BB41" t="s">
        <v>7890</v>
      </c>
      <c r="BC41" t="s">
        <v>8043</v>
      </c>
      <c r="BD41" t="s">
        <v>7891</v>
      </c>
      <c r="BE41" t="s">
        <v>8073</v>
      </c>
      <c r="BH41" t="s">
        <v>8096</v>
      </c>
      <c r="BI41" t="s">
        <v>8095</v>
      </c>
    </row>
    <row r="42" spans="1:65" x14ac:dyDescent="0.3">
      <c r="A42" s="50">
        <v>110</v>
      </c>
      <c r="B42" s="5" t="s">
        <v>43</v>
      </c>
      <c r="C42" t="s">
        <v>1353</v>
      </c>
      <c r="D42" t="s">
        <v>1354</v>
      </c>
      <c r="E42" t="s">
        <v>1355</v>
      </c>
      <c r="F42" t="s">
        <v>146</v>
      </c>
      <c r="G42" s="1">
        <v>43529</v>
      </c>
      <c r="H42">
        <v>2019</v>
      </c>
      <c r="I42" t="s">
        <v>2887</v>
      </c>
      <c r="K42">
        <v>24788</v>
      </c>
      <c r="L42" t="s">
        <v>2928</v>
      </c>
      <c r="M42" t="s">
        <v>1356</v>
      </c>
      <c r="N42" t="s">
        <v>148</v>
      </c>
      <c r="O42" t="s">
        <v>2830</v>
      </c>
      <c r="P42" t="s">
        <v>1357</v>
      </c>
      <c r="Q42" t="s">
        <v>1358</v>
      </c>
      <c r="R42" t="s">
        <v>1359</v>
      </c>
      <c r="S42" t="s">
        <v>1360</v>
      </c>
      <c r="T42" t="s">
        <v>1361</v>
      </c>
      <c r="U42" t="s">
        <v>1362</v>
      </c>
      <c r="V42" t="s">
        <v>1363</v>
      </c>
      <c r="W42" t="s">
        <v>2830</v>
      </c>
      <c r="X42">
        <v>36</v>
      </c>
      <c r="Z42">
        <v>36</v>
      </c>
      <c r="AA42" t="s">
        <v>647</v>
      </c>
      <c r="AB42" s="1">
        <v>43496</v>
      </c>
      <c r="AC42" t="s">
        <v>2830</v>
      </c>
      <c r="AD42" t="s">
        <v>2830</v>
      </c>
      <c r="AE42" t="s">
        <v>43</v>
      </c>
      <c r="AF42" t="s">
        <v>44</v>
      </c>
      <c r="AH42" s="20" t="s">
        <v>7687</v>
      </c>
      <c r="AI42" s="20" t="s">
        <v>7687</v>
      </c>
      <c r="AK42" t="s">
        <v>7685</v>
      </c>
      <c r="AM42" t="s">
        <v>7688</v>
      </c>
      <c r="AN42">
        <f>IEEE456378910[[#This Row],[End Page]]-IEEE456378910[[#This Row],[Start Page]]</f>
        <v>17</v>
      </c>
      <c r="AS42" s="20"/>
      <c r="AU42" s="21" t="s">
        <v>1354</v>
      </c>
      <c r="AV42" s="21" t="s">
        <v>1353</v>
      </c>
      <c r="AW42" s="21" t="s">
        <v>146</v>
      </c>
      <c r="AX42" s="21" t="s">
        <v>44</v>
      </c>
      <c r="AY42" s="21">
        <v>2019</v>
      </c>
      <c r="AZ42" t="s">
        <v>7724</v>
      </c>
      <c r="BA42" t="s">
        <v>7725</v>
      </c>
      <c r="BB42" t="s">
        <v>7894</v>
      </c>
      <c r="BC42" t="s">
        <v>8044</v>
      </c>
      <c r="BD42" t="s">
        <v>7893</v>
      </c>
      <c r="BE42" t="s">
        <v>8068</v>
      </c>
      <c r="BH42" t="s">
        <v>7895</v>
      </c>
      <c r="BI42" t="s">
        <v>8095</v>
      </c>
    </row>
    <row r="43" spans="1:65" x14ac:dyDescent="0.3">
      <c r="A43" s="50">
        <v>130</v>
      </c>
      <c r="B43" s="6" t="s">
        <v>43</v>
      </c>
      <c r="C43" t="s">
        <v>1590</v>
      </c>
      <c r="D43" t="s">
        <v>1591</v>
      </c>
      <c r="E43" t="s">
        <v>1592</v>
      </c>
      <c r="F43" t="s">
        <v>1593</v>
      </c>
      <c r="G43" s="1">
        <v>43804</v>
      </c>
      <c r="H43">
        <v>2019</v>
      </c>
      <c r="I43" t="s">
        <v>2830</v>
      </c>
      <c r="K43">
        <v>1</v>
      </c>
      <c r="L43" t="s">
        <v>2894</v>
      </c>
      <c r="M43" t="s">
        <v>1594</v>
      </c>
      <c r="N43" t="s">
        <v>1595</v>
      </c>
      <c r="O43" t="s">
        <v>1596</v>
      </c>
      <c r="P43" t="s">
        <v>1597</v>
      </c>
      <c r="Q43" t="s">
        <v>2830</v>
      </c>
      <c r="R43" t="s">
        <v>1598</v>
      </c>
      <c r="S43" t="s">
        <v>1599</v>
      </c>
      <c r="T43" t="s">
        <v>1600</v>
      </c>
      <c r="U43" t="s">
        <v>1601</v>
      </c>
      <c r="V43" t="s">
        <v>1602</v>
      </c>
      <c r="W43" t="s">
        <v>2830</v>
      </c>
      <c r="X43">
        <v>2</v>
      </c>
      <c r="Z43">
        <v>11</v>
      </c>
      <c r="AA43" t="s">
        <v>43</v>
      </c>
      <c r="AB43" s="1">
        <v>43804</v>
      </c>
      <c r="AC43" t="s">
        <v>2830</v>
      </c>
      <c r="AD43" t="s">
        <v>2830</v>
      </c>
      <c r="AE43" t="s">
        <v>43</v>
      </c>
      <c r="AF43" t="s">
        <v>57</v>
      </c>
      <c r="AH43" s="20" t="s">
        <v>7687</v>
      </c>
      <c r="AI43" s="20" t="s">
        <v>7687</v>
      </c>
      <c r="AK43" t="s">
        <v>7685</v>
      </c>
      <c r="AM43" t="s">
        <v>7688</v>
      </c>
      <c r="AN43">
        <f>IEEE456378910[[#This Row],[End Page]]-IEEE456378910[[#This Row],[Start Page]]</f>
        <v>4</v>
      </c>
      <c r="AS43" s="20"/>
      <c r="AU43" s="22" t="s">
        <v>1591</v>
      </c>
      <c r="AV43" s="22" t="s">
        <v>1590</v>
      </c>
      <c r="AW43" s="22" t="s">
        <v>1593</v>
      </c>
      <c r="AX43" s="22" t="s">
        <v>57</v>
      </c>
      <c r="AY43" s="22">
        <v>2019</v>
      </c>
      <c r="AZ43" t="s">
        <v>7724</v>
      </c>
      <c r="BA43" t="s">
        <v>7725</v>
      </c>
      <c r="BB43" t="s">
        <v>7897</v>
      </c>
      <c r="BC43" t="s">
        <v>8025</v>
      </c>
      <c r="BD43" t="s">
        <v>7896</v>
      </c>
      <c r="BE43" t="s">
        <v>8068</v>
      </c>
      <c r="BH43" t="s">
        <v>7898</v>
      </c>
      <c r="BI43" t="s">
        <v>8091</v>
      </c>
    </row>
    <row r="44" spans="1:65" x14ac:dyDescent="0.3">
      <c r="A44" s="50">
        <v>134</v>
      </c>
      <c r="B44" s="5" t="s">
        <v>43</v>
      </c>
      <c r="C44" t="s">
        <v>1638</v>
      </c>
      <c r="D44" t="s">
        <v>1639</v>
      </c>
      <c r="E44" t="s">
        <v>1640</v>
      </c>
      <c r="F44" t="s">
        <v>1641</v>
      </c>
      <c r="G44" s="1">
        <v>42779</v>
      </c>
      <c r="H44">
        <v>2016</v>
      </c>
      <c r="I44" t="s">
        <v>2830</v>
      </c>
      <c r="K44">
        <v>1</v>
      </c>
      <c r="L44" t="s">
        <v>2883</v>
      </c>
      <c r="M44" t="s">
        <v>1642</v>
      </c>
      <c r="N44" t="s">
        <v>2830</v>
      </c>
      <c r="O44" t="s">
        <v>1643</v>
      </c>
      <c r="P44" t="s">
        <v>1644</v>
      </c>
      <c r="Q44" t="s">
        <v>2830</v>
      </c>
      <c r="R44" t="s">
        <v>1645</v>
      </c>
      <c r="S44" t="s">
        <v>2830</v>
      </c>
      <c r="T44" t="s">
        <v>1646</v>
      </c>
      <c r="U44" t="s">
        <v>1647</v>
      </c>
      <c r="V44" t="s">
        <v>1648</v>
      </c>
      <c r="W44" t="s">
        <v>2830</v>
      </c>
      <c r="Z44">
        <v>12</v>
      </c>
      <c r="AA44" t="s">
        <v>43</v>
      </c>
      <c r="AB44" s="1">
        <v>42779</v>
      </c>
      <c r="AC44" t="s">
        <v>2830</v>
      </c>
      <c r="AD44" t="s">
        <v>2830</v>
      </c>
      <c r="AE44" t="s">
        <v>43</v>
      </c>
      <c r="AF44" t="s">
        <v>8104</v>
      </c>
      <c r="AH44" s="20" t="s">
        <v>7687</v>
      </c>
      <c r="AI44" s="20" t="s">
        <v>7687</v>
      </c>
      <c r="AK44" t="s">
        <v>7685</v>
      </c>
      <c r="AM44" t="s">
        <v>7688</v>
      </c>
      <c r="AN44">
        <f>IEEE456378910[[#This Row],[End Page]]-IEEE456378910[[#This Row],[Start Page]]</f>
        <v>7</v>
      </c>
      <c r="AS44" s="20"/>
      <c r="AU44" s="21" t="s">
        <v>1639</v>
      </c>
      <c r="AV44" s="21" t="s">
        <v>1638</v>
      </c>
      <c r="AW44" s="21" t="s">
        <v>1641</v>
      </c>
      <c r="AX44" s="21" t="s">
        <v>57</v>
      </c>
      <c r="AY44" s="21">
        <v>2016</v>
      </c>
      <c r="AZ44" t="s">
        <v>7724</v>
      </c>
      <c r="BA44" t="s">
        <v>7725</v>
      </c>
      <c r="BB44" t="s">
        <v>7902</v>
      </c>
      <c r="BC44" t="s">
        <v>8045</v>
      </c>
      <c r="BD44" t="s">
        <v>7900</v>
      </c>
      <c r="BE44" t="s">
        <v>8069</v>
      </c>
      <c r="BH44" t="s">
        <v>7901</v>
      </c>
      <c r="BK44" t="s">
        <v>7899</v>
      </c>
    </row>
    <row r="45" spans="1:65" x14ac:dyDescent="0.3">
      <c r="A45" s="51">
        <v>167</v>
      </c>
      <c r="B45" s="14" t="s">
        <v>43</v>
      </c>
      <c r="C45" t="s">
        <v>2031</v>
      </c>
      <c r="D45" t="s">
        <v>2032</v>
      </c>
      <c r="E45" t="s">
        <v>2033</v>
      </c>
      <c r="F45" t="s">
        <v>2034</v>
      </c>
      <c r="G45" s="1">
        <v>44026</v>
      </c>
      <c r="H45">
        <v>2020</v>
      </c>
      <c r="I45" t="s">
        <v>2830</v>
      </c>
      <c r="K45">
        <v>1092</v>
      </c>
      <c r="L45" t="s">
        <v>2937</v>
      </c>
      <c r="M45" t="s">
        <v>2035</v>
      </c>
      <c r="N45" t="s">
        <v>2036</v>
      </c>
      <c r="O45" t="s">
        <v>2037</v>
      </c>
      <c r="P45" t="s">
        <v>2038</v>
      </c>
      <c r="Q45" t="s">
        <v>2830</v>
      </c>
      <c r="R45" t="s">
        <v>2039</v>
      </c>
      <c r="S45" t="s">
        <v>2040</v>
      </c>
      <c r="T45" t="s">
        <v>2041</v>
      </c>
      <c r="U45" t="s">
        <v>2042</v>
      </c>
      <c r="V45" t="s">
        <v>2043</v>
      </c>
      <c r="W45" t="s">
        <v>2830</v>
      </c>
      <c r="X45">
        <v>14</v>
      </c>
      <c r="Z45">
        <v>43</v>
      </c>
      <c r="AA45" t="s">
        <v>43</v>
      </c>
      <c r="AB45" s="1">
        <v>44026</v>
      </c>
      <c r="AC45" t="s">
        <v>2830</v>
      </c>
      <c r="AD45" t="s">
        <v>2830</v>
      </c>
      <c r="AE45" t="s">
        <v>43</v>
      </c>
      <c r="AF45" t="s">
        <v>8104</v>
      </c>
      <c r="AH45" s="20" t="s">
        <v>7687</v>
      </c>
      <c r="AI45" s="20" t="s">
        <v>7687</v>
      </c>
      <c r="AK45" t="s">
        <v>7685</v>
      </c>
      <c r="AM45" t="s">
        <v>7688</v>
      </c>
      <c r="AN45">
        <f>IEEE456378910[[#This Row],[End Page]]-IEEE456378910[[#This Row],[Start Page]]</f>
        <v>9</v>
      </c>
      <c r="AS45" s="20"/>
      <c r="AU45" s="22" t="s">
        <v>2032</v>
      </c>
      <c r="AV45" s="22" t="s">
        <v>2031</v>
      </c>
      <c r="AW45" s="22" t="s">
        <v>2034</v>
      </c>
      <c r="AX45" s="22" t="s">
        <v>57</v>
      </c>
      <c r="AY45" s="22">
        <v>2020</v>
      </c>
      <c r="AZ45" t="s">
        <v>7724</v>
      </c>
      <c r="BA45" t="s">
        <v>7725</v>
      </c>
      <c r="BB45" t="s">
        <v>7904</v>
      </c>
      <c r="BC45" t="s">
        <v>8032</v>
      </c>
      <c r="BD45" t="s">
        <v>7903</v>
      </c>
      <c r="BE45" t="s">
        <v>8076</v>
      </c>
    </row>
    <row r="46" spans="1:65" x14ac:dyDescent="0.3">
      <c r="A46" s="50">
        <v>172</v>
      </c>
      <c r="B46" s="6" t="s">
        <v>43</v>
      </c>
      <c r="C46" t="s">
        <v>2091</v>
      </c>
      <c r="D46" t="s">
        <v>2092</v>
      </c>
      <c r="E46" t="s">
        <v>2093</v>
      </c>
      <c r="F46" t="s">
        <v>146</v>
      </c>
      <c r="G46" s="1">
        <v>43747</v>
      </c>
      <c r="H46">
        <v>2019</v>
      </c>
      <c r="I46" t="s">
        <v>2887</v>
      </c>
      <c r="K46">
        <v>142692</v>
      </c>
      <c r="L46" t="s">
        <v>2971</v>
      </c>
      <c r="M46" t="s">
        <v>2094</v>
      </c>
      <c r="N46" t="s">
        <v>148</v>
      </c>
      <c r="O46" t="s">
        <v>2830</v>
      </c>
      <c r="P46" t="s">
        <v>2095</v>
      </c>
      <c r="Q46" t="s">
        <v>2096</v>
      </c>
      <c r="R46" t="s">
        <v>2097</v>
      </c>
      <c r="S46" t="s">
        <v>2098</v>
      </c>
      <c r="T46" t="s">
        <v>2099</v>
      </c>
      <c r="U46" t="s">
        <v>2100</v>
      </c>
      <c r="V46" t="s">
        <v>2101</v>
      </c>
      <c r="W46" t="s">
        <v>2830</v>
      </c>
      <c r="X46">
        <v>9</v>
      </c>
      <c r="Z46">
        <v>28</v>
      </c>
      <c r="AA46" t="s">
        <v>156</v>
      </c>
      <c r="AB46" s="1">
        <v>43738</v>
      </c>
      <c r="AC46" t="s">
        <v>2830</v>
      </c>
      <c r="AD46" t="s">
        <v>2830</v>
      </c>
      <c r="AE46" t="s">
        <v>43</v>
      </c>
      <c r="AF46" t="s">
        <v>44</v>
      </c>
      <c r="AH46" s="20" t="s">
        <v>7687</v>
      </c>
      <c r="AI46" s="20" t="s">
        <v>7687</v>
      </c>
      <c r="AK46" t="s">
        <v>7685</v>
      </c>
      <c r="AM46" t="s">
        <v>7688</v>
      </c>
      <c r="AN46">
        <f>IEEE456378910[[#This Row],[End Page]]-IEEE456378910[[#This Row],[Start Page]]</f>
        <v>10</v>
      </c>
      <c r="AS46" s="20"/>
      <c r="AU46" s="22" t="s">
        <v>2092</v>
      </c>
      <c r="AV46" s="22" t="s">
        <v>2091</v>
      </c>
      <c r="AW46" s="22" t="s">
        <v>146</v>
      </c>
      <c r="AX46" s="22" t="s">
        <v>44</v>
      </c>
      <c r="AY46" s="22">
        <v>2019</v>
      </c>
      <c r="AZ46" t="s">
        <v>7724</v>
      </c>
      <c r="BA46" t="s">
        <v>7905</v>
      </c>
      <c r="BB46" t="s">
        <v>7907</v>
      </c>
      <c r="BC46" s="31" t="s">
        <v>8023</v>
      </c>
      <c r="BD46" t="s">
        <v>7906</v>
      </c>
      <c r="BE46" t="s">
        <v>8069</v>
      </c>
      <c r="BH46" t="s">
        <v>7909</v>
      </c>
      <c r="BI46" t="s">
        <v>8083</v>
      </c>
      <c r="BK46" t="s">
        <v>7908</v>
      </c>
    </row>
    <row r="47" spans="1:65" x14ac:dyDescent="0.3">
      <c r="A47" s="50">
        <v>204</v>
      </c>
      <c r="B47" s="5" t="s">
        <v>43</v>
      </c>
      <c r="C47" t="s">
        <v>2463</v>
      </c>
      <c r="D47" t="s">
        <v>2464</v>
      </c>
      <c r="E47" t="s">
        <v>2465</v>
      </c>
      <c r="F47" t="s">
        <v>2466</v>
      </c>
      <c r="G47" s="1">
        <v>44775</v>
      </c>
      <c r="H47">
        <v>2022</v>
      </c>
      <c r="I47" t="s">
        <v>2830</v>
      </c>
      <c r="K47">
        <v>2549</v>
      </c>
      <c r="L47" t="s">
        <v>2990</v>
      </c>
      <c r="M47" t="s">
        <v>2467</v>
      </c>
      <c r="N47" t="s">
        <v>2468</v>
      </c>
      <c r="O47" t="s">
        <v>2469</v>
      </c>
      <c r="P47" t="s">
        <v>2470</v>
      </c>
      <c r="Q47" t="s">
        <v>2471</v>
      </c>
      <c r="R47" t="s">
        <v>2472</v>
      </c>
      <c r="S47" t="s">
        <v>2473</v>
      </c>
      <c r="T47" t="s">
        <v>2474</v>
      </c>
      <c r="U47" t="s">
        <v>2475</v>
      </c>
      <c r="V47" t="s">
        <v>2476</v>
      </c>
      <c r="W47" t="s">
        <v>2830</v>
      </c>
      <c r="Z47">
        <v>47</v>
      </c>
      <c r="AA47" t="s">
        <v>43</v>
      </c>
      <c r="AB47" s="1">
        <v>44775</v>
      </c>
      <c r="AC47" t="s">
        <v>2830</v>
      </c>
      <c r="AD47" t="s">
        <v>2830</v>
      </c>
      <c r="AE47" t="s">
        <v>43</v>
      </c>
      <c r="AF47" t="s">
        <v>57</v>
      </c>
      <c r="AH47" s="20" t="s">
        <v>7687</v>
      </c>
      <c r="AI47" s="20" t="s">
        <v>7687</v>
      </c>
      <c r="AK47" t="s">
        <v>7685</v>
      </c>
      <c r="AM47" t="s">
        <v>7688</v>
      </c>
      <c r="AN47">
        <f>IEEE456378910[[#This Row],[End Page]]-IEEE456378910[[#This Row],[Start Page]]</f>
        <v>12</v>
      </c>
      <c r="AS47" s="20"/>
      <c r="AU47" s="21" t="s">
        <v>2464</v>
      </c>
      <c r="AV47" s="21" t="s">
        <v>2463</v>
      </c>
      <c r="AW47" s="21" t="s">
        <v>2466</v>
      </c>
      <c r="AX47" s="21" t="s">
        <v>57</v>
      </c>
      <c r="AY47" s="21">
        <v>2022</v>
      </c>
      <c r="AZ47" s="31" t="s">
        <v>7779</v>
      </c>
      <c r="BA47" t="s">
        <v>7725</v>
      </c>
      <c r="BB47" t="s">
        <v>7911</v>
      </c>
      <c r="BC47" t="s">
        <v>8046</v>
      </c>
      <c r="BD47" t="s">
        <v>7912</v>
      </c>
      <c r="BE47" t="s">
        <v>8073</v>
      </c>
      <c r="BH47" t="s">
        <v>7914</v>
      </c>
      <c r="BI47" t="s">
        <v>8095</v>
      </c>
      <c r="BK47" t="s">
        <v>7913</v>
      </c>
    </row>
    <row r="48" spans="1:65" s="40" customFormat="1" x14ac:dyDescent="0.3">
      <c r="A48" s="50">
        <v>208</v>
      </c>
      <c r="B48" s="45" t="s">
        <v>43</v>
      </c>
      <c r="C48" s="40" t="s">
        <v>2512</v>
      </c>
      <c r="D48" s="40" t="s">
        <v>2513</v>
      </c>
      <c r="E48" s="40" t="s">
        <v>2514</v>
      </c>
      <c r="F48" s="40" t="s">
        <v>2515</v>
      </c>
      <c r="G48" s="41">
        <v>44853</v>
      </c>
      <c r="H48" s="40">
        <v>2022</v>
      </c>
      <c r="I48" s="40" t="s">
        <v>2830</v>
      </c>
      <c r="K48" s="40">
        <v>153</v>
      </c>
      <c r="L48" s="40" t="s">
        <v>2993</v>
      </c>
      <c r="M48" s="40" t="s">
        <v>2516</v>
      </c>
      <c r="N48" s="40" t="s">
        <v>2517</v>
      </c>
      <c r="O48" s="40" t="s">
        <v>2518</v>
      </c>
      <c r="P48" s="40" t="s">
        <v>2519</v>
      </c>
      <c r="Q48" s="40" t="s">
        <v>2520</v>
      </c>
      <c r="R48" s="40" t="s">
        <v>2521</v>
      </c>
      <c r="S48" s="40" t="s">
        <v>2522</v>
      </c>
      <c r="T48" s="40" t="s">
        <v>2523</v>
      </c>
      <c r="U48" s="40" t="s">
        <v>2524</v>
      </c>
      <c r="V48" s="40" t="s">
        <v>2525</v>
      </c>
      <c r="W48" s="40" t="s">
        <v>2830</v>
      </c>
      <c r="Z48" s="40">
        <v>47</v>
      </c>
      <c r="AA48" s="40" t="s">
        <v>43</v>
      </c>
      <c r="AB48" s="41">
        <v>44853</v>
      </c>
      <c r="AC48" s="40" t="s">
        <v>2830</v>
      </c>
      <c r="AD48" s="40" t="s">
        <v>2830</v>
      </c>
      <c r="AE48" s="40" t="s">
        <v>43</v>
      </c>
      <c r="AF48" s="40" t="s">
        <v>57</v>
      </c>
      <c r="AH48" s="40" t="s">
        <v>7687</v>
      </c>
      <c r="AI48" s="40" t="s">
        <v>7687</v>
      </c>
      <c r="AK48" s="40" t="s">
        <v>7685</v>
      </c>
      <c r="AM48" s="40" t="s">
        <v>7688</v>
      </c>
      <c r="AN48" s="40">
        <f>IEEE456378910[[#This Row],[End Page]]-IEEE456378910[[#This Row],[Start Page]]</f>
        <v>12</v>
      </c>
      <c r="AU48" s="46" t="s">
        <v>2513</v>
      </c>
      <c r="AV48" s="46" t="s">
        <v>2512</v>
      </c>
      <c r="AW48" s="46" t="s">
        <v>2515</v>
      </c>
      <c r="AX48" s="46" t="s">
        <v>57</v>
      </c>
      <c r="AY48" s="46">
        <v>2022</v>
      </c>
      <c r="AZ48" t="s">
        <v>7724</v>
      </c>
      <c r="BA48" t="s">
        <v>7725</v>
      </c>
      <c r="BB48" s="40" t="s">
        <v>7915</v>
      </c>
      <c r="BC48" t="s">
        <v>8029</v>
      </c>
      <c r="BD48" s="40" t="s">
        <v>7916</v>
      </c>
      <c r="BE48" s="40" t="s">
        <v>8068</v>
      </c>
      <c r="BH48" s="40" t="s">
        <v>7917</v>
      </c>
      <c r="BI48" s="31" t="s">
        <v>8084</v>
      </c>
    </row>
    <row r="49" spans="1:65" x14ac:dyDescent="0.3">
      <c r="A49" s="50">
        <v>236</v>
      </c>
      <c r="B49" s="6" t="s">
        <v>3014</v>
      </c>
      <c r="C49" t="s">
        <v>3015</v>
      </c>
      <c r="D49" t="s">
        <v>3034</v>
      </c>
      <c r="F49" t="s">
        <v>3055</v>
      </c>
      <c r="G49" s="1"/>
      <c r="H49">
        <v>2021</v>
      </c>
      <c r="K49">
        <v>1</v>
      </c>
      <c r="L49">
        <v>11</v>
      </c>
      <c r="M49" t="s">
        <v>3125</v>
      </c>
      <c r="N49" t="s">
        <v>2830</v>
      </c>
      <c r="O49" t="s">
        <v>3071</v>
      </c>
      <c r="P49" t="s">
        <v>3087</v>
      </c>
      <c r="R49" t="s">
        <v>3106</v>
      </c>
      <c r="S49" t="s">
        <v>3141</v>
      </c>
      <c r="AB49" s="1">
        <v>44425</v>
      </c>
      <c r="AE49" t="s">
        <v>3155</v>
      </c>
      <c r="AF49" t="s">
        <v>3053</v>
      </c>
      <c r="AH49" s="20" t="s">
        <v>7687</v>
      </c>
      <c r="AI49" s="20" t="s">
        <v>7687</v>
      </c>
      <c r="AK49" t="s">
        <v>7685</v>
      </c>
      <c r="AM49" t="s">
        <v>7688</v>
      </c>
      <c r="AN49">
        <f>IEEE456378910[[#This Row],[End Page]]-IEEE456378910[[#This Row],[Start Page]]</f>
        <v>10</v>
      </c>
      <c r="AS49" s="20"/>
      <c r="AU49" s="22" t="s">
        <v>3034</v>
      </c>
      <c r="AV49" s="22" t="s">
        <v>3015</v>
      </c>
      <c r="AW49" s="22" t="s">
        <v>3055</v>
      </c>
      <c r="AX49" s="22" t="s">
        <v>3053</v>
      </c>
      <c r="AY49" s="22">
        <v>2021</v>
      </c>
      <c r="AZ49" t="s">
        <v>7724</v>
      </c>
      <c r="BA49" s="31" t="s">
        <v>7780</v>
      </c>
      <c r="BB49" t="s">
        <v>7920</v>
      </c>
      <c r="BC49" t="s">
        <v>8047</v>
      </c>
      <c r="BD49" t="s">
        <v>7919</v>
      </c>
      <c r="BE49" t="s">
        <v>8069</v>
      </c>
      <c r="BH49" t="s">
        <v>7921</v>
      </c>
      <c r="BI49" t="s">
        <v>8097</v>
      </c>
      <c r="BM49" t="s">
        <v>7918</v>
      </c>
    </row>
    <row r="50" spans="1:65" x14ac:dyDescent="0.3">
      <c r="A50" s="50">
        <v>258</v>
      </c>
      <c r="B50" s="5" t="s">
        <v>3157</v>
      </c>
      <c r="C50" t="s">
        <v>3161</v>
      </c>
      <c r="D50" t="s">
        <v>3491</v>
      </c>
      <c r="F50" t="s">
        <v>3843</v>
      </c>
      <c r="G50" s="1"/>
      <c r="H50">
        <v>2022</v>
      </c>
      <c r="I50" t="s">
        <v>4111</v>
      </c>
      <c r="J50" t="s">
        <v>2830</v>
      </c>
      <c r="M50" t="s">
        <v>4256</v>
      </c>
      <c r="N50" t="s">
        <v>4657</v>
      </c>
      <c r="O50" t="s">
        <v>2830</v>
      </c>
      <c r="P50" t="s">
        <v>5050</v>
      </c>
      <c r="R50" t="s">
        <v>5247</v>
      </c>
      <c r="S50" t="s">
        <v>5656</v>
      </c>
      <c r="AB50" s="1"/>
      <c r="AE50" t="s">
        <v>5896</v>
      </c>
      <c r="AF50" t="s">
        <v>5981</v>
      </c>
      <c r="AG50" t="s">
        <v>5988</v>
      </c>
      <c r="AH50" s="20" t="s">
        <v>7687</v>
      </c>
      <c r="AI50" s="20" t="s">
        <v>7687</v>
      </c>
      <c r="AK50" t="s">
        <v>7685</v>
      </c>
      <c r="AM50" t="s">
        <v>7688</v>
      </c>
      <c r="AN50">
        <f>IEEE456378910[[#This Row],[End Page]]-IEEE456378910[[#This Row],[Start Page]]</f>
        <v>0</v>
      </c>
      <c r="AS50" s="20"/>
      <c r="AU50" s="21" t="s">
        <v>3491</v>
      </c>
      <c r="AV50" s="21" t="s">
        <v>3161</v>
      </c>
      <c r="AW50" s="21" t="s">
        <v>3843</v>
      </c>
      <c r="AX50" s="21" t="s">
        <v>5981</v>
      </c>
      <c r="AY50" s="21">
        <v>2022</v>
      </c>
      <c r="AZ50" t="s">
        <v>7724</v>
      </c>
      <c r="BA50" s="31" t="s">
        <v>7780</v>
      </c>
      <c r="BB50" t="s">
        <v>7922</v>
      </c>
      <c r="BC50" t="s">
        <v>8032</v>
      </c>
      <c r="BD50" t="s">
        <v>7923</v>
      </c>
      <c r="BE50" t="s">
        <v>8073</v>
      </c>
      <c r="BH50" t="s">
        <v>7924</v>
      </c>
      <c r="BI50" t="s">
        <v>8083</v>
      </c>
    </row>
    <row r="51" spans="1:65" x14ac:dyDescent="0.3">
      <c r="A51" s="51">
        <v>261</v>
      </c>
      <c r="B51" s="14" t="s">
        <v>3157</v>
      </c>
      <c r="C51" t="s">
        <v>3163</v>
      </c>
      <c r="D51" t="s">
        <v>3494</v>
      </c>
      <c r="F51" t="s">
        <v>3845</v>
      </c>
      <c r="G51" s="1"/>
      <c r="H51">
        <v>2022</v>
      </c>
      <c r="I51" t="s">
        <v>4112</v>
      </c>
      <c r="J51" t="s">
        <v>2830</v>
      </c>
      <c r="M51" t="s">
        <v>4259</v>
      </c>
      <c r="N51" t="s">
        <v>4659</v>
      </c>
      <c r="O51" t="s">
        <v>2830</v>
      </c>
      <c r="P51" t="s">
        <v>5052</v>
      </c>
      <c r="R51" t="s">
        <v>5250</v>
      </c>
      <c r="S51" t="s">
        <v>5659</v>
      </c>
      <c r="AB51" s="1"/>
      <c r="AE51" t="s">
        <v>5899</v>
      </c>
      <c r="AF51" t="s">
        <v>5981</v>
      </c>
      <c r="AG51" t="s">
        <v>5988</v>
      </c>
      <c r="AH51" s="20" t="s">
        <v>7687</v>
      </c>
      <c r="AI51" s="20" t="s">
        <v>7687</v>
      </c>
      <c r="AK51" t="s">
        <v>7685</v>
      </c>
      <c r="AM51" t="s">
        <v>7688</v>
      </c>
      <c r="AN51">
        <f>IEEE456378910[[#This Row],[End Page]]-IEEE456378910[[#This Row],[Start Page]]</f>
        <v>0</v>
      </c>
      <c r="AS51" s="20"/>
      <c r="AU51" s="22" t="s">
        <v>3494</v>
      </c>
      <c r="AV51" s="22" t="s">
        <v>3163</v>
      </c>
      <c r="AW51" s="22" t="s">
        <v>3845</v>
      </c>
      <c r="AX51" s="22" t="s">
        <v>5981</v>
      </c>
      <c r="AY51" s="22">
        <v>2022</v>
      </c>
      <c r="AZ51" t="s">
        <v>7724</v>
      </c>
      <c r="BA51" s="31" t="s">
        <v>7780</v>
      </c>
      <c r="BB51" t="s">
        <v>7925</v>
      </c>
      <c r="BC51" t="s">
        <v>8045</v>
      </c>
      <c r="BD51" t="s">
        <v>7926</v>
      </c>
      <c r="BE51" t="s">
        <v>8068</v>
      </c>
      <c r="BH51" t="s">
        <v>7927</v>
      </c>
      <c r="BI51" t="s">
        <v>8090</v>
      </c>
    </row>
    <row r="52" spans="1:65" x14ac:dyDescent="0.3">
      <c r="A52" s="50">
        <v>266</v>
      </c>
      <c r="B52" s="6" t="s">
        <v>3157</v>
      </c>
      <c r="C52" t="s">
        <v>3168</v>
      </c>
      <c r="D52" t="s">
        <v>3499</v>
      </c>
      <c r="F52" t="s">
        <v>3849</v>
      </c>
      <c r="G52" s="1"/>
      <c r="H52">
        <v>2022</v>
      </c>
      <c r="I52" t="s">
        <v>4113</v>
      </c>
      <c r="J52" t="s">
        <v>2883</v>
      </c>
      <c r="M52" t="s">
        <v>4264</v>
      </c>
      <c r="N52" t="s">
        <v>4662</v>
      </c>
      <c r="O52" t="s">
        <v>2830</v>
      </c>
      <c r="P52" t="s">
        <v>5057</v>
      </c>
      <c r="R52" t="s">
        <v>5255</v>
      </c>
      <c r="S52" t="s">
        <v>5664</v>
      </c>
      <c r="AB52" s="1"/>
      <c r="AE52" t="s">
        <v>5895</v>
      </c>
      <c r="AF52" t="s">
        <v>5981</v>
      </c>
      <c r="AG52" t="s">
        <v>5988</v>
      </c>
      <c r="AH52" s="20" t="s">
        <v>7687</v>
      </c>
      <c r="AI52" s="20" t="s">
        <v>7687</v>
      </c>
      <c r="AK52" t="s">
        <v>7685</v>
      </c>
      <c r="AM52" t="s">
        <v>7688</v>
      </c>
      <c r="AN52">
        <f>IEEE456378910[[#This Row],[End Page]]-IEEE456378910[[#This Row],[Start Page]]</f>
        <v>0</v>
      </c>
      <c r="AS52" s="20"/>
      <c r="AU52" s="22" t="s">
        <v>3499</v>
      </c>
      <c r="AV52" s="22" t="s">
        <v>3168</v>
      </c>
      <c r="AW52" s="22" t="s">
        <v>3849</v>
      </c>
      <c r="AX52" s="22" t="s">
        <v>5981</v>
      </c>
      <c r="AY52" s="22">
        <v>2022</v>
      </c>
      <c r="AZ52" t="s">
        <v>7724</v>
      </c>
      <c r="BA52" s="31" t="s">
        <v>7780</v>
      </c>
      <c r="BB52" t="s">
        <v>7928</v>
      </c>
      <c r="BC52" t="s">
        <v>8048</v>
      </c>
      <c r="BD52" t="s">
        <v>7929</v>
      </c>
      <c r="BE52" t="s">
        <v>8072</v>
      </c>
      <c r="BF52" t="s">
        <v>8067</v>
      </c>
      <c r="BH52" t="s">
        <v>7930</v>
      </c>
      <c r="BI52" t="s">
        <v>8085</v>
      </c>
    </row>
    <row r="53" spans="1:65" s="40" customFormat="1" x14ac:dyDescent="0.3">
      <c r="A53" s="50">
        <v>274</v>
      </c>
      <c r="B53" s="39" t="s">
        <v>3157</v>
      </c>
      <c r="C53" s="40" t="s">
        <v>3175</v>
      </c>
      <c r="D53" s="40" t="s">
        <v>3507</v>
      </c>
      <c r="F53" s="40" t="s">
        <v>3855</v>
      </c>
      <c r="G53" s="41"/>
      <c r="H53" s="40">
        <v>2022</v>
      </c>
      <c r="I53" s="40" t="s">
        <v>4117</v>
      </c>
      <c r="J53" s="40" t="s">
        <v>2869</v>
      </c>
      <c r="K53" s="40">
        <v>234</v>
      </c>
      <c r="L53" s="40">
        <v>250</v>
      </c>
      <c r="M53" s="40" t="s">
        <v>4272</v>
      </c>
      <c r="N53" s="40" t="s">
        <v>4668</v>
      </c>
      <c r="O53" s="40" t="s">
        <v>2830</v>
      </c>
      <c r="P53" s="40" t="s">
        <v>5064</v>
      </c>
      <c r="R53" s="40" t="s">
        <v>5263</v>
      </c>
      <c r="S53" s="40" t="s">
        <v>5672</v>
      </c>
      <c r="AB53" s="41"/>
      <c r="AE53" s="40" t="s">
        <v>5894</v>
      </c>
      <c r="AF53" s="40" t="s">
        <v>5981</v>
      </c>
      <c r="AG53" s="40" t="s">
        <v>5988</v>
      </c>
      <c r="AH53" s="40" t="s">
        <v>7687</v>
      </c>
      <c r="AI53" s="40" t="s">
        <v>7687</v>
      </c>
      <c r="AK53" s="40" t="s">
        <v>7685</v>
      </c>
      <c r="AM53" s="40" t="s">
        <v>7688</v>
      </c>
      <c r="AN53" s="40">
        <f>IEEE456378910[[#This Row],[End Page]]-IEEE456378910[[#This Row],[Start Page]]</f>
        <v>16</v>
      </c>
      <c r="AT53" s="40" t="s">
        <v>7694</v>
      </c>
      <c r="AU53" s="42" t="s">
        <v>3507</v>
      </c>
      <c r="AV53" s="42" t="s">
        <v>3175</v>
      </c>
      <c r="AW53" s="42" t="s">
        <v>3855</v>
      </c>
      <c r="AX53" s="42" t="s">
        <v>5981</v>
      </c>
      <c r="AY53" s="42">
        <v>2022</v>
      </c>
      <c r="AZ53" t="s">
        <v>7724</v>
      </c>
      <c r="BA53" t="s">
        <v>7725</v>
      </c>
      <c r="BC53" s="40" t="s">
        <v>8049</v>
      </c>
      <c r="BD53" s="40" t="s">
        <v>7931</v>
      </c>
      <c r="BE53" s="40" t="s">
        <v>8074</v>
      </c>
      <c r="BF53" s="40" t="s">
        <v>8076</v>
      </c>
      <c r="BH53" s="40" t="s">
        <v>7932</v>
      </c>
      <c r="BI53" t="s">
        <v>8083</v>
      </c>
    </row>
    <row r="54" spans="1:65" s="40" customFormat="1" x14ac:dyDescent="0.3">
      <c r="A54" s="51">
        <v>279</v>
      </c>
      <c r="B54" s="45" t="s">
        <v>3157</v>
      </c>
      <c r="C54" s="40" t="s">
        <v>3180</v>
      </c>
      <c r="D54" s="40" t="s">
        <v>3512</v>
      </c>
      <c r="F54" s="40" t="s">
        <v>3859</v>
      </c>
      <c r="G54" s="41"/>
      <c r="H54" s="40">
        <v>2022</v>
      </c>
      <c r="I54" s="40" t="s">
        <v>4119</v>
      </c>
      <c r="J54" s="40" t="s">
        <v>2830</v>
      </c>
      <c r="M54" s="40" t="s">
        <v>4277</v>
      </c>
      <c r="N54" s="40" t="s">
        <v>4672</v>
      </c>
      <c r="O54" s="40" t="s">
        <v>2830</v>
      </c>
      <c r="P54" s="40" t="s">
        <v>5069</v>
      </c>
      <c r="R54" s="40" t="s">
        <v>5268</v>
      </c>
      <c r="S54" s="40" t="s">
        <v>5677</v>
      </c>
      <c r="AB54" s="41"/>
      <c r="AE54" s="40" t="s">
        <v>5900</v>
      </c>
      <c r="AF54" s="40" t="s">
        <v>5981</v>
      </c>
      <c r="AG54" s="40" t="s">
        <v>5988</v>
      </c>
      <c r="AH54" s="40" t="s">
        <v>7687</v>
      </c>
      <c r="AI54" s="40" t="s">
        <v>7687</v>
      </c>
      <c r="AK54" s="40" t="s">
        <v>7685</v>
      </c>
      <c r="AM54" s="40" t="s">
        <v>7688</v>
      </c>
      <c r="AN54" s="40">
        <f>IEEE456378910[[#This Row],[End Page]]-IEEE456378910[[#This Row],[Start Page]]</f>
        <v>0</v>
      </c>
      <c r="AU54" s="46" t="s">
        <v>3512</v>
      </c>
      <c r="AV54" s="46" t="s">
        <v>3180</v>
      </c>
      <c r="AW54" s="46" t="s">
        <v>3859</v>
      </c>
      <c r="AX54" s="46" t="s">
        <v>5981</v>
      </c>
      <c r="AY54" s="46">
        <v>2022</v>
      </c>
      <c r="AZ54" t="s">
        <v>7724</v>
      </c>
      <c r="BA54" t="s">
        <v>7725</v>
      </c>
      <c r="BB54" s="40" t="s">
        <v>7934</v>
      </c>
      <c r="BC54" t="s">
        <v>8050</v>
      </c>
      <c r="BD54" s="40" t="s">
        <v>7935</v>
      </c>
      <c r="BE54" s="40" t="s">
        <v>8076</v>
      </c>
      <c r="BH54" s="40" t="s">
        <v>7936</v>
      </c>
      <c r="BI54" t="s">
        <v>8085</v>
      </c>
      <c r="BK54" s="40" t="s">
        <v>7933</v>
      </c>
    </row>
    <row r="55" spans="1:65" x14ac:dyDescent="0.3">
      <c r="A55" s="51">
        <v>283</v>
      </c>
      <c r="B55" s="3" t="s">
        <v>3157</v>
      </c>
      <c r="C55" t="s">
        <v>3184</v>
      </c>
      <c r="D55" t="s">
        <v>3516</v>
      </c>
      <c r="F55" t="s">
        <v>3862</v>
      </c>
      <c r="G55" s="1"/>
      <c r="H55">
        <v>2022</v>
      </c>
      <c r="I55" t="s">
        <v>4121</v>
      </c>
      <c r="J55" t="s">
        <v>4243</v>
      </c>
      <c r="K55">
        <v>2467</v>
      </c>
      <c r="L55">
        <v>2479</v>
      </c>
      <c r="M55" t="s">
        <v>4281</v>
      </c>
      <c r="N55" t="s">
        <v>4675</v>
      </c>
      <c r="O55" t="s">
        <v>2830</v>
      </c>
      <c r="P55" t="s">
        <v>5073</v>
      </c>
      <c r="R55" t="s">
        <v>5272</v>
      </c>
      <c r="S55" t="s">
        <v>5680</v>
      </c>
      <c r="AB55" s="1"/>
      <c r="AE55" t="s">
        <v>5904</v>
      </c>
      <c r="AF55" t="s">
        <v>5981</v>
      </c>
      <c r="AG55" t="s">
        <v>5988</v>
      </c>
      <c r="AH55" s="20" t="s">
        <v>7687</v>
      </c>
      <c r="AI55" s="20" t="s">
        <v>7687</v>
      </c>
      <c r="AK55" t="s">
        <v>7685</v>
      </c>
      <c r="AM55" t="s">
        <v>7688</v>
      </c>
      <c r="AN55">
        <f>IEEE456378910[[#This Row],[End Page]]-IEEE456378910[[#This Row],[Start Page]]</f>
        <v>12</v>
      </c>
      <c r="AS55" s="20"/>
      <c r="AU55" s="21" t="s">
        <v>3516</v>
      </c>
      <c r="AV55" s="21" t="s">
        <v>3184</v>
      </c>
      <c r="AW55" s="21" t="s">
        <v>3862</v>
      </c>
      <c r="AX55" s="21" t="s">
        <v>5981</v>
      </c>
      <c r="AY55" s="21">
        <v>2022</v>
      </c>
      <c r="AZ55" t="s">
        <v>7724</v>
      </c>
      <c r="BA55" t="s">
        <v>7725</v>
      </c>
      <c r="BC55" t="s">
        <v>8051</v>
      </c>
      <c r="BD55" t="s">
        <v>7938</v>
      </c>
      <c r="BE55" t="s">
        <v>8075</v>
      </c>
      <c r="BF55" t="s">
        <v>8067</v>
      </c>
      <c r="BK55" t="s">
        <v>7937</v>
      </c>
    </row>
    <row r="56" spans="1:65" x14ac:dyDescent="0.3">
      <c r="A56" s="50">
        <v>286</v>
      </c>
      <c r="B56" s="6" t="s">
        <v>3157</v>
      </c>
      <c r="C56" t="s">
        <v>3186</v>
      </c>
      <c r="D56" t="s">
        <v>3519</v>
      </c>
      <c r="F56" t="s">
        <v>3864</v>
      </c>
      <c r="G56" s="1"/>
      <c r="H56">
        <v>2022</v>
      </c>
      <c r="I56" t="s">
        <v>4123</v>
      </c>
      <c r="J56" t="s">
        <v>2830</v>
      </c>
      <c r="K56">
        <v>333</v>
      </c>
      <c r="L56">
        <v>339</v>
      </c>
      <c r="M56" t="s">
        <v>4284</v>
      </c>
      <c r="N56" t="s">
        <v>4677</v>
      </c>
      <c r="O56" t="s">
        <v>4814</v>
      </c>
      <c r="P56" t="s">
        <v>5074</v>
      </c>
      <c r="R56" t="s">
        <v>5275</v>
      </c>
      <c r="S56" t="s">
        <v>5682</v>
      </c>
      <c r="AB56" s="1"/>
      <c r="AE56" t="s">
        <v>5904</v>
      </c>
      <c r="AF56" t="s">
        <v>5982</v>
      </c>
      <c r="AG56" t="s">
        <v>5988</v>
      </c>
      <c r="AH56" s="20" t="s">
        <v>7687</v>
      </c>
      <c r="AI56" s="20" t="s">
        <v>7687</v>
      </c>
      <c r="AK56" t="s">
        <v>7685</v>
      </c>
      <c r="AM56" t="s">
        <v>7688</v>
      </c>
      <c r="AN56">
        <f>IEEE456378910[[#This Row],[End Page]]-IEEE456378910[[#This Row],[Start Page]]</f>
        <v>6</v>
      </c>
      <c r="AS56" s="20"/>
      <c r="AU56" s="22" t="s">
        <v>3519</v>
      </c>
      <c r="AV56" s="22" t="s">
        <v>3186</v>
      </c>
      <c r="AW56" s="22" t="s">
        <v>3864</v>
      </c>
      <c r="AX56" s="22" t="s">
        <v>5982</v>
      </c>
      <c r="AY56" s="22">
        <v>2022</v>
      </c>
      <c r="AZ56" t="s">
        <v>7724</v>
      </c>
      <c r="BA56" s="31" t="s">
        <v>7780</v>
      </c>
      <c r="BB56" t="s">
        <v>7940</v>
      </c>
      <c r="BC56" t="s">
        <v>8054</v>
      </c>
      <c r="BD56" t="s">
        <v>7941</v>
      </c>
      <c r="BE56" t="s">
        <v>8075</v>
      </c>
      <c r="BF56" t="s">
        <v>8071</v>
      </c>
      <c r="BH56" t="s">
        <v>7942</v>
      </c>
      <c r="BI56" t="s">
        <v>8098</v>
      </c>
      <c r="BK56" t="s">
        <v>7939</v>
      </c>
    </row>
    <row r="57" spans="1:65" x14ac:dyDescent="0.3">
      <c r="A57" s="50">
        <v>304</v>
      </c>
      <c r="B57" s="6" t="s">
        <v>3157</v>
      </c>
      <c r="C57" t="s">
        <v>3194</v>
      </c>
      <c r="D57" t="s">
        <v>3531</v>
      </c>
      <c r="F57" t="s">
        <v>3864</v>
      </c>
      <c r="G57" s="1"/>
      <c r="H57">
        <v>2022</v>
      </c>
      <c r="I57" t="s">
        <v>4131</v>
      </c>
      <c r="J57" t="s">
        <v>2830</v>
      </c>
      <c r="K57">
        <v>139</v>
      </c>
      <c r="L57">
        <v>150</v>
      </c>
      <c r="M57" t="s">
        <v>4299</v>
      </c>
      <c r="N57" t="s">
        <v>4677</v>
      </c>
      <c r="O57" t="s">
        <v>4828</v>
      </c>
      <c r="P57" t="s">
        <v>5078</v>
      </c>
      <c r="R57" t="s">
        <v>5293</v>
      </c>
      <c r="S57" t="s">
        <v>5693</v>
      </c>
      <c r="AB57" s="1"/>
      <c r="AE57" t="s">
        <v>5904</v>
      </c>
      <c r="AF57" t="s">
        <v>5982</v>
      </c>
      <c r="AG57" t="s">
        <v>5988</v>
      </c>
      <c r="AH57" s="20" t="s">
        <v>7687</v>
      </c>
      <c r="AI57" s="20" t="s">
        <v>7687</v>
      </c>
      <c r="AK57" t="s">
        <v>7685</v>
      </c>
      <c r="AM57" t="s">
        <v>7688</v>
      </c>
      <c r="AN57">
        <f>IEEE456378910[[#This Row],[End Page]]-IEEE456378910[[#This Row],[Start Page]]</f>
        <v>11</v>
      </c>
      <c r="AS57" s="20"/>
      <c r="AU57" s="22" t="s">
        <v>3531</v>
      </c>
      <c r="AV57" s="22" t="s">
        <v>3194</v>
      </c>
      <c r="AW57" s="22" t="s">
        <v>3864</v>
      </c>
      <c r="AX57" s="22" t="s">
        <v>5982</v>
      </c>
      <c r="AY57" s="22">
        <v>2022</v>
      </c>
      <c r="AZ57" t="s">
        <v>7724</v>
      </c>
      <c r="BA57" s="31" t="s">
        <v>7780</v>
      </c>
      <c r="BB57" t="s">
        <v>7943</v>
      </c>
      <c r="BC57" t="s">
        <v>8035</v>
      </c>
      <c r="BD57" t="s">
        <v>7944</v>
      </c>
      <c r="BE57" t="s">
        <v>8075</v>
      </c>
    </row>
    <row r="58" spans="1:65" x14ac:dyDescent="0.3">
      <c r="A58" s="50">
        <v>306</v>
      </c>
      <c r="B58" s="6" t="s">
        <v>3157</v>
      </c>
      <c r="C58" t="s">
        <v>3196</v>
      </c>
      <c r="D58" t="s">
        <v>3532</v>
      </c>
      <c r="F58" t="s">
        <v>3875</v>
      </c>
      <c r="G58" s="1"/>
      <c r="H58">
        <v>2022</v>
      </c>
      <c r="I58" t="s">
        <v>4132</v>
      </c>
      <c r="J58" t="s">
        <v>2830</v>
      </c>
      <c r="K58">
        <v>383</v>
      </c>
      <c r="L58">
        <v>391</v>
      </c>
      <c r="M58" t="s">
        <v>4301</v>
      </c>
      <c r="N58" t="s">
        <v>4687</v>
      </c>
      <c r="O58" t="s">
        <v>4829</v>
      </c>
      <c r="P58" t="s">
        <v>5080</v>
      </c>
      <c r="R58" t="s">
        <v>5295</v>
      </c>
      <c r="S58" t="s">
        <v>5695</v>
      </c>
      <c r="AB58" s="1"/>
      <c r="AE58" t="s">
        <v>5904</v>
      </c>
      <c r="AF58" t="s">
        <v>8106</v>
      </c>
      <c r="AG58" t="s">
        <v>5988</v>
      </c>
      <c r="AH58" s="20" t="s">
        <v>7687</v>
      </c>
      <c r="AI58" s="20" t="s">
        <v>7687</v>
      </c>
      <c r="AK58" t="s">
        <v>7685</v>
      </c>
      <c r="AM58" t="s">
        <v>7688</v>
      </c>
      <c r="AN58">
        <f>IEEE456378910[[#This Row],[End Page]]-IEEE456378910[[#This Row],[Start Page]]</f>
        <v>8</v>
      </c>
      <c r="AS58" s="20"/>
      <c r="AU58" s="22" t="s">
        <v>3532</v>
      </c>
      <c r="AV58" s="22" t="s">
        <v>3196</v>
      </c>
      <c r="AW58" s="22" t="s">
        <v>3875</v>
      </c>
      <c r="AX58" s="22" t="s">
        <v>5982</v>
      </c>
      <c r="AY58" s="22">
        <v>2022</v>
      </c>
      <c r="AZ58" t="s">
        <v>7724</v>
      </c>
      <c r="BA58" t="s">
        <v>7725</v>
      </c>
      <c r="BB58" t="s">
        <v>7947</v>
      </c>
      <c r="BC58" t="s">
        <v>8026</v>
      </c>
      <c r="BD58" t="s">
        <v>7945</v>
      </c>
      <c r="BE58" t="s">
        <v>8069</v>
      </c>
      <c r="BF58" t="s">
        <v>8074</v>
      </c>
      <c r="BH58" t="s">
        <v>7946</v>
      </c>
      <c r="BI58" t="s">
        <v>8099</v>
      </c>
    </row>
    <row r="59" spans="1:65" x14ac:dyDescent="0.3">
      <c r="A59" s="51">
        <v>331</v>
      </c>
      <c r="B59" s="14" t="s">
        <v>3157</v>
      </c>
      <c r="C59" t="s">
        <v>3212</v>
      </c>
      <c r="D59" t="s">
        <v>3554</v>
      </c>
      <c r="F59" t="s">
        <v>3894</v>
      </c>
      <c r="G59" s="1"/>
      <c r="H59">
        <v>2021</v>
      </c>
      <c r="I59" t="s">
        <v>2830</v>
      </c>
      <c r="J59" t="s">
        <v>2830</v>
      </c>
      <c r="K59">
        <v>4373</v>
      </c>
      <c r="L59">
        <v>4382</v>
      </c>
      <c r="M59" t="s">
        <v>4326</v>
      </c>
      <c r="N59" t="s">
        <v>2830</v>
      </c>
      <c r="O59" t="s">
        <v>4841</v>
      </c>
      <c r="P59" t="s">
        <v>5093</v>
      </c>
      <c r="R59" t="s">
        <v>5320</v>
      </c>
      <c r="S59" t="s">
        <v>5714</v>
      </c>
      <c r="AB59" s="1"/>
      <c r="AE59" t="s">
        <v>3155</v>
      </c>
      <c r="AF59" t="s">
        <v>5982</v>
      </c>
      <c r="AG59" t="s">
        <v>5988</v>
      </c>
      <c r="AH59" s="20" t="s">
        <v>7687</v>
      </c>
      <c r="AI59" s="20" t="s">
        <v>7687</v>
      </c>
      <c r="AK59" t="s">
        <v>7685</v>
      </c>
      <c r="AM59" t="s">
        <v>7688</v>
      </c>
      <c r="AN59">
        <f>IEEE456378910[[#This Row],[End Page]]-IEEE456378910[[#This Row],[Start Page]]</f>
        <v>9</v>
      </c>
      <c r="AS59" s="20"/>
      <c r="AU59" s="22" t="s">
        <v>3554</v>
      </c>
      <c r="AV59" s="22" t="s">
        <v>3212</v>
      </c>
      <c r="AW59" s="22" t="s">
        <v>3894</v>
      </c>
      <c r="AX59" s="22" t="s">
        <v>5982</v>
      </c>
      <c r="AY59" s="22">
        <v>2021</v>
      </c>
      <c r="AZ59" t="s">
        <v>7724</v>
      </c>
      <c r="BA59" s="31" t="s">
        <v>7780</v>
      </c>
      <c r="BB59" t="s">
        <v>7949</v>
      </c>
      <c r="BC59" t="s">
        <v>8052</v>
      </c>
      <c r="BD59" t="s">
        <v>7948</v>
      </c>
      <c r="BE59" t="s">
        <v>8067</v>
      </c>
      <c r="BH59" t="s">
        <v>7950</v>
      </c>
      <c r="BI59" t="s">
        <v>8095</v>
      </c>
      <c r="BK59" t="s">
        <v>7908</v>
      </c>
    </row>
    <row r="60" spans="1:65" x14ac:dyDescent="0.3">
      <c r="A60" s="50">
        <v>368</v>
      </c>
      <c r="B60" s="5" t="s">
        <v>3157</v>
      </c>
      <c r="C60" t="s">
        <v>3239</v>
      </c>
      <c r="D60" t="s">
        <v>3585</v>
      </c>
      <c r="F60" t="s">
        <v>3864</v>
      </c>
      <c r="G60" s="1"/>
      <c r="H60">
        <v>2021</v>
      </c>
      <c r="I60" t="s">
        <v>4155</v>
      </c>
      <c r="J60" t="s">
        <v>2830</v>
      </c>
      <c r="K60">
        <v>335</v>
      </c>
      <c r="L60">
        <v>347</v>
      </c>
      <c r="M60" t="s">
        <v>4362</v>
      </c>
      <c r="N60" t="s">
        <v>4677</v>
      </c>
      <c r="O60" t="s">
        <v>4865</v>
      </c>
      <c r="P60" t="s">
        <v>5110</v>
      </c>
      <c r="R60" t="s">
        <v>5357</v>
      </c>
      <c r="S60" t="s">
        <v>5741</v>
      </c>
      <c r="AB60" s="1"/>
      <c r="AE60" t="s">
        <v>5904</v>
      </c>
      <c r="AF60" t="s">
        <v>5982</v>
      </c>
      <c r="AG60" t="s">
        <v>5988</v>
      </c>
      <c r="AH60" s="20" t="s">
        <v>7687</v>
      </c>
      <c r="AI60" s="20" t="s">
        <v>7687</v>
      </c>
      <c r="AK60" t="s">
        <v>7685</v>
      </c>
      <c r="AM60" t="s">
        <v>7688</v>
      </c>
      <c r="AN60">
        <f>IEEE456378910[[#This Row],[End Page]]-IEEE456378910[[#This Row],[Start Page]]</f>
        <v>12</v>
      </c>
      <c r="AS60" s="20"/>
      <c r="AU60" s="21" t="s">
        <v>3585</v>
      </c>
      <c r="AV60" s="21" t="s">
        <v>3239</v>
      </c>
      <c r="AW60" s="21" t="s">
        <v>3864</v>
      </c>
      <c r="AX60" s="21" t="s">
        <v>5982</v>
      </c>
      <c r="AY60" s="21">
        <v>2021</v>
      </c>
      <c r="AZ60" t="s">
        <v>7724</v>
      </c>
      <c r="BA60" s="31" t="s">
        <v>7780</v>
      </c>
      <c r="BB60" s="31" t="s">
        <v>7951</v>
      </c>
      <c r="BC60" t="s">
        <v>8032</v>
      </c>
      <c r="BD60" t="s">
        <v>7952</v>
      </c>
      <c r="BE60" t="s">
        <v>8075</v>
      </c>
      <c r="BK60" t="s">
        <v>7953</v>
      </c>
    </row>
    <row r="61" spans="1:65" x14ac:dyDescent="0.3">
      <c r="A61" s="50">
        <v>370</v>
      </c>
      <c r="B61" s="6" t="s">
        <v>3157</v>
      </c>
      <c r="C61" t="s">
        <v>3240</v>
      </c>
      <c r="D61" t="s">
        <v>3587</v>
      </c>
      <c r="F61" t="s">
        <v>3864</v>
      </c>
      <c r="G61" s="1"/>
      <c r="H61">
        <v>2021</v>
      </c>
      <c r="I61" t="s">
        <v>4156</v>
      </c>
      <c r="J61" t="s">
        <v>2830</v>
      </c>
      <c r="K61">
        <v>150</v>
      </c>
      <c r="L61">
        <v>161</v>
      </c>
      <c r="M61" t="s">
        <v>4364</v>
      </c>
      <c r="N61" t="s">
        <v>4677</v>
      </c>
      <c r="O61" t="s">
        <v>4866</v>
      </c>
      <c r="P61" t="s">
        <v>5111</v>
      </c>
      <c r="R61" t="s">
        <v>5359</v>
      </c>
      <c r="S61" t="s">
        <v>5743</v>
      </c>
      <c r="AB61" s="1"/>
      <c r="AE61" t="s">
        <v>5904</v>
      </c>
      <c r="AF61" t="s">
        <v>5982</v>
      </c>
      <c r="AG61" t="s">
        <v>5988</v>
      </c>
      <c r="AH61" s="20" t="s">
        <v>7687</v>
      </c>
      <c r="AI61" s="20" t="s">
        <v>7687</v>
      </c>
      <c r="AK61" t="s">
        <v>7685</v>
      </c>
      <c r="AM61" t="s">
        <v>7688</v>
      </c>
      <c r="AN61">
        <f>IEEE456378910[[#This Row],[End Page]]-IEEE456378910[[#This Row],[Start Page]]</f>
        <v>11</v>
      </c>
      <c r="AS61" s="20"/>
      <c r="AU61" s="22" t="s">
        <v>3587</v>
      </c>
      <c r="AV61" s="22" t="s">
        <v>3240</v>
      </c>
      <c r="AW61" s="22" t="s">
        <v>3864</v>
      </c>
      <c r="AX61" s="22" t="s">
        <v>5982</v>
      </c>
      <c r="AY61" s="22">
        <v>2021</v>
      </c>
      <c r="AZ61" s="31" t="s">
        <v>7779</v>
      </c>
      <c r="BA61" s="31" t="s">
        <v>7780</v>
      </c>
      <c r="BB61" t="s">
        <v>7956</v>
      </c>
      <c r="BC61" t="s">
        <v>8053</v>
      </c>
      <c r="BD61" t="s">
        <v>7955</v>
      </c>
      <c r="BE61" t="s">
        <v>8076</v>
      </c>
      <c r="BH61" t="s">
        <v>7954</v>
      </c>
      <c r="BI61" t="s">
        <v>8083</v>
      </c>
    </row>
    <row r="62" spans="1:65" x14ac:dyDescent="0.3">
      <c r="A62" s="51">
        <v>409</v>
      </c>
      <c r="B62" s="3" t="s">
        <v>3157</v>
      </c>
      <c r="C62" t="s">
        <v>3270</v>
      </c>
      <c r="D62" t="s">
        <v>3621</v>
      </c>
      <c r="F62" t="s">
        <v>3864</v>
      </c>
      <c r="G62" s="1"/>
      <c r="H62">
        <v>2020</v>
      </c>
      <c r="I62" t="s">
        <v>4171</v>
      </c>
      <c r="J62" t="s">
        <v>2830</v>
      </c>
      <c r="K62">
        <v>380</v>
      </c>
      <c r="L62">
        <v>385</v>
      </c>
      <c r="M62" t="s">
        <v>4403</v>
      </c>
      <c r="N62" t="s">
        <v>4677</v>
      </c>
      <c r="O62" t="s">
        <v>4890</v>
      </c>
      <c r="P62" t="s">
        <v>5129</v>
      </c>
      <c r="R62" t="s">
        <v>5398</v>
      </c>
      <c r="S62" t="s">
        <v>5773</v>
      </c>
      <c r="AB62" s="1"/>
      <c r="AE62" t="s">
        <v>5904</v>
      </c>
      <c r="AF62" t="s">
        <v>5982</v>
      </c>
      <c r="AG62" t="s">
        <v>5988</v>
      </c>
      <c r="AH62" s="20" t="s">
        <v>7687</v>
      </c>
      <c r="AI62" s="20" t="s">
        <v>7687</v>
      </c>
      <c r="AK62" t="s">
        <v>7685</v>
      </c>
      <c r="AM62" t="s">
        <v>7688</v>
      </c>
      <c r="AN62">
        <f>IEEE456378910[[#This Row],[End Page]]-IEEE456378910[[#This Row],[Start Page]]</f>
        <v>5</v>
      </c>
      <c r="AS62" s="20"/>
      <c r="AU62" s="21" t="s">
        <v>3621</v>
      </c>
      <c r="AV62" s="21" t="s">
        <v>3270</v>
      </c>
      <c r="AW62" s="21" t="s">
        <v>3864</v>
      </c>
      <c r="AX62" s="21" t="s">
        <v>5982</v>
      </c>
      <c r="AY62" s="21">
        <v>2020</v>
      </c>
      <c r="AZ62" t="s">
        <v>7724</v>
      </c>
      <c r="BA62" t="s">
        <v>7725</v>
      </c>
      <c r="BB62" t="s">
        <v>7958</v>
      </c>
      <c r="BC62" s="31" t="s">
        <v>8055</v>
      </c>
      <c r="BD62" t="s">
        <v>7957</v>
      </c>
      <c r="BE62" t="s">
        <v>8076</v>
      </c>
      <c r="BH62" t="s">
        <v>7959</v>
      </c>
      <c r="BI62" t="s">
        <v>8097</v>
      </c>
    </row>
    <row r="63" spans="1:65" x14ac:dyDescent="0.3">
      <c r="A63" s="51">
        <v>429</v>
      </c>
      <c r="B63" s="3" t="s">
        <v>3157</v>
      </c>
      <c r="C63" t="s">
        <v>3289</v>
      </c>
      <c r="D63" t="s">
        <v>3634</v>
      </c>
      <c r="F63" t="s">
        <v>3927</v>
      </c>
      <c r="G63" s="1"/>
      <c r="H63">
        <v>2019</v>
      </c>
      <c r="I63" t="s">
        <v>2839</v>
      </c>
      <c r="J63" t="s">
        <v>4149</v>
      </c>
      <c r="M63" t="s">
        <v>4423</v>
      </c>
      <c r="N63" t="s">
        <v>4717</v>
      </c>
      <c r="O63" t="s">
        <v>2830</v>
      </c>
      <c r="P63" t="s">
        <v>5138</v>
      </c>
      <c r="R63" t="s">
        <v>5418</v>
      </c>
      <c r="S63" t="s">
        <v>5783</v>
      </c>
      <c r="AB63" s="1"/>
      <c r="AE63" t="s">
        <v>5918</v>
      </c>
      <c r="AF63" t="s">
        <v>5981</v>
      </c>
      <c r="AG63" t="s">
        <v>5988</v>
      </c>
      <c r="AH63" s="20" t="s">
        <v>7687</v>
      </c>
      <c r="AI63" s="20" t="s">
        <v>7687</v>
      </c>
      <c r="AK63" t="s">
        <v>7685</v>
      </c>
      <c r="AM63" t="s">
        <v>7688</v>
      </c>
      <c r="AN63">
        <f>IEEE456378910[[#This Row],[End Page]]-IEEE456378910[[#This Row],[Start Page]]</f>
        <v>0</v>
      </c>
      <c r="AS63" s="20"/>
      <c r="AU63" s="21" t="s">
        <v>3634</v>
      </c>
      <c r="AV63" s="21" t="s">
        <v>3289</v>
      </c>
      <c r="AW63" s="21" t="s">
        <v>3927</v>
      </c>
      <c r="AX63" s="21" t="s">
        <v>5981</v>
      </c>
      <c r="AY63" s="21">
        <v>2019</v>
      </c>
      <c r="AZ63" t="s">
        <v>7724</v>
      </c>
      <c r="BA63" s="31" t="s">
        <v>7780</v>
      </c>
      <c r="BB63" t="s">
        <v>7960</v>
      </c>
      <c r="BC63" s="31" t="s">
        <v>8056</v>
      </c>
      <c r="BD63" t="s">
        <v>7961</v>
      </c>
      <c r="BE63" t="s">
        <v>8071</v>
      </c>
      <c r="BF63" t="s">
        <v>8075</v>
      </c>
      <c r="BH63" t="s">
        <v>7962</v>
      </c>
      <c r="BI63" t="s">
        <v>8095</v>
      </c>
    </row>
    <row r="64" spans="1:65" x14ac:dyDescent="0.3">
      <c r="A64" s="51">
        <v>449</v>
      </c>
      <c r="B64" s="3" t="s">
        <v>3157</v>
      </c>
      <c r="C64" t="s">
        <v>3303</v>
      </c>
      <c r="D64" t="s">
        <v>3654</v>
      </c>
      <c r="F64" t="s">
        <v>3864</v>
      </c>
      <c r="G64" s="1"/>
      <c r="H64">
        <v>2019</v>
      </c>
      <c r="I64" t="s">
        <v>4185</v>
      </c>
      <c r="J64" t="s">
        <v>2830</v>
      </c>
      <c r="K64">
        <v>63</v>
      </c>
      <c r="L64">
        <v>78</v>
      </c>
      <c r="M64" t="s">
        <v>4443</v>
      </c>
      <c r="N64" t="s">
        <v>4677</v>
      </c>
      <c r="O64" t="s">
        <v>4916</v>
      </c>
      <c r="P64" t="s">
        <v>5149</v>
      </c>
      <c r="R64" t="s">
        <v>5438</v>
      </c>
      <c r="S64" t="s">
        <v>5798</v>
      </c>
      <c r="AB64" s="1"/>
      <c r="AE64" t="s">
        <v>5894</v>
      </c>
      <c r="AF64" t="s">
        <v>5982</v>
      </c>
      <c r="AG64" t="s">
        <v>5988</v>
      </c>
      <c r="AH64" s="20" t="s">
        <v>7687</v>
      </c>
      <c r="AI64" s="20" t="s">
        <v>7687</v>
      </c>
      <c r="AK64" t="s">
        <v>7685</v>
      </c>
      <c r="AM64" t="s">
        <v>7688</v>
      </c>
      <c r="AN64">
        <f>IEEE456378910[[#This Row],[End Page]]-IEEE456378910[[#This Row],[Start Page]]</f>
        <v>15</v>
      </c>
      <c r="AS64" s="20"/>
      <c r="AU64" s="21" t="s">
        <v>3654</v>
      </c>
      <c r="AV64" s="21" t="s">
        <v>3303</v>
      </c>
      <c r="AW64" s="21" t="s">
        <v>3864</v>
      </c>
      <c r="AX64" s="21" t="s">
        <v>5982</v>
      </c>
      <c r="AY64" s="21">
        <v>2019</v>
      </c>
      <c r="AZ64" t="s">
        <v>7724</v>
      </c>
      <c r="BA64" t="s">
        <v>7725</v>
      </c>
      <c r="BB64" t="s">
        <v>7963</v>
      </c>
      <c r="BC64" t="s">
        <v>8031</v>
      </c>
      <c r="BD64" t="s">
        <v>7964</v>
      </c>
      <c r="BE64" t="s">
        <v>8067</v>
      </c>
      <c r="BF64" t="s">
        <v>8075</v>
      </c>
    </row>
    <row r="65" spans="1:65" x14ac:dyDescent="0.3">
      <c r="A65" s="50">
        <v>468</v>
      </c>
      <c r="B65" s="6" t="s">
        <v>3157</v>
      </c>
      <c r="C65" t="s">
        <v>3318</v>
      </c>
      <c r="D65" t="s">
        <v>3668</v>
      </c>
      <c r="F65" t="s">
        <v>3982</v>
      </c>
      <c r="G65" s="1"/>
      <c r="H65">
        <v>2018</v>
      </c>
      <c r="I65" t="s">
        <v>2830</v>
      </c>
      <c r="J65" t="s">
        <v>2830</v>
      </c>
      <c r="K65">
        <v>60</v>
      </c>
      <c r="L65">
        <v>70</v>
      </c>
      <c r="M65" t="s">
        <v>4461</v>
      </c>
      <c r="N65" t="s">
        <v>2830</v>
      </c>
      <c r="O65" t="s">
        <v>4931</v>
      </c>
      <c r="P65" t="s">
        <v>5155</v>
      </c>
      <c r="R65" t="s">
        <v>5457</v>
      </c>
      <c r="S65" t="s">
        <v>5811</v>
      </c>
      <c r="AB65" s="1"/>
      <c r="AE65" t="s">
        <v>5898</v>
      </c>
      <c r="AF65" t="s">
        <v>8107</v>
      </c>
      <c r="AG65" t="s">
        <v>5988</v>
      </c>
      <c r="AH65" s="20" t="s">
        <v>7687</v>
      </c>
      <c r="AI65" s="20" t="s">
        <v>7687</v>
      </c>
      <c r="AK65" t="s">
        <v>7685</v>
      </c>
      <c r="AM65" t="s">
        <v>7688</v>
      </c>
      <c r="AN65">
        <f>IEEE456378910[[#This Row],[End Page]]-IEEE456378910[[#This Row],[Start Page]]</f>
        <v>10</v>
      </c>
      <c r="AS65" s="20"/>
      <c r="AU65" s="22" t="s">
        <v>3668</v>
      </c>
      <c r="AV65" s="22" t="s">
        <v>3318</v>
      </c>
      <c r="AW65" s="22" t="s">
        <v>3982</v>
      </c>
      <c r="AX65" s="22" t="s">
        <v>5982</v>
      </c>
      <c r="AY65" s="22">
        <v>2018</v>
      </c>
      <c r="AZ65" t="s">
        <v>7724</v>
      </c>
      <c r="BA65" t="s">
        <v>7725</v>
      </c>
      <c r="BB65" t="s">
        <v>7965</v>
      </c>
      <c r="BC65" t="s">
        <v>8031</v>
      </c>
      <c r="BD65" t="s">
        <v>7967</v>
      </c>
      <c r="BE65" t="s">
        <v>8067</v>
      </c>
      <c r="BF65" t="s">
        <v>8075</v>
      </c>
      <c r="BH65" t="s">
        <v>7968</v>
      </c>
      <c r="BI65" t="s">
        <v>8077</v>
      </c>
      <c r="BK65" t="s">
        <v>7966</v>
      </c>
    </row>
    <row r="66" spans="1:65" x14ac:dyDescent="0.3">
      <c r="A66" s="50">
        <v>474</v>
      </c>
      <c r="B66" s="5" t="s">
        <v>3157</v>
      </c>
      <c r="C66" t="s">
        <v>3324</v>
      </c>
      <c r="D66" t="s">
        <v>3674</v>
      </c>
      <c r="F66" t="s">
        <v>3935</v>
      </c>
      <c r="G66" s="1"/>
      <c r="H66">
        <v>2018</v>
      </c>
      <c r="I66" t="s">
        <v>2986</v>
      </c>
      <c r="J66" t="s">
        <v>2830</v>
      </c>
      <c r="K66">
        <v>103</v>
      </c>
      <c r="L66">
        <v>125</v>
      </c>
      <c r="M66" t="s">
        <v>4467</v>
      </c>
      <c r="N66" t="s">
        <v>4723</v>
      </c>
      <c r="O66" t="s">
        <v>2830</v>
      </c>
      <c r="P66" t="s">
        <v>5159</v>
      </c>
      <c r="R66" t="s">
        <v>5463</v>
      </c>
      <c r="S66" t="s">
        <v>5816</v>
      </c>
      <c r="AB66" s="1"/>
      <c r="AE66" t="s">
        <v>5900</v>
      </c>
      <c r="AF66" t="s">
        <v>5981</v>
      </c>
      <c r="AG66" t="s">
        <v>5988</v>
      </c>
      <c r="AH66" s="20" t="s">
        <v>7687</v>
      </c>
      <c r="AI66" s="20" t="s">
        <v>7687</v>
      </c>
      <c r="AK66" t="s">
        <v>7685</v>
      </c>
      <c r="AM66" t="s">
        <v>7688</v>
      </c>
      <c r="AN66">
        <f>IEEE456378910[[#This Row],[End Page]]-IEEE456378910[[#This Row],[Start Page]]</f>
        <v>22</v>
      </c>
      <c r="AS66" s="20"/>
      <c r="AU66" s="21" t="s">
        <v>3674</v>
      </c>
      <c r="AV66" s="21" t="s">
        <v>3324</v>
      </c>
      <c r="AW66" s="21" t="s">
        <v>3935</v>
      </c>
      <c r="AX66" s="21" t="s">
        <v>5981</v>
      </c>
      <c r="AY66" s="21">
        <v>2018</v>
      </c>
      <c r="AZ66" t="s">
        <v>7724</v>
      </c>
      <c r="BA66" s="31" t="s">
        <v>7780</v>
      </c>
      <c r="BB66" s="31" t="s">
        <v>7970</v>
      </c>
      <c r="BC66" t="s">
        <v>8032</v>
      </c>
      <c r="BD66" t="s">
        <v>7969</v>
      </c>
      <c r="BE66" t="s">
        <v>8074</v>
      </c>
      <c r="BF66" t="s">
        <v>8075</v>
      </c>
      <c r="BH66" t="s">
        <v>7971</v>
      </c>
      <c r="BI66" t="s">
        <v>8100</v>
      </c>
    </row>
    <row r="67" spans="1:65" x14ac:dyDescent="0.3">
      <c r="A67" s="51">
        <v>475</v>
      </c>
      <c r="B67" s="14" t="s">
        <v>3157</v>
      </c>
      <c r="C67" t="s">
        <v>3325</v>
      </c>
      <c r="D67" t="s">
        <v>3675</v>
      </c>
      <c r="F67" t="s">
        <v>3987</v>
      </c>
      <c r="G67" s="1"/>
      <c r="H67">
        <v>2018</v>
      </c>
      <c r="I67" t="s">
        <v>2859</v>
      </c>
      <c r="J67" t="s">
        <v>2830</v>
      </c>
      <c r="K67">
        <v>172</v>
      </c>
      <c r="L67">
        <v>186</v>
      </c>
      <c r="M67" t="s">
        <v>4468</v>
      </c>
      <c r="N67" t="s">
        <v>4747</v>
      </c>
      <c r="O67" t="s">
        <v>2830</v>
      </c>
      <c r="P67" t="s">
        <v>5160</v>
      </c>
      <c r="R67" t="s">
        <v>5464</v>
      </c>
      <c r="S67" t="s">
        <v>5817</v>
      </c>
      <c r="AB67" s="1"/>
      <c r="AE67" t="s">
        <v>5928</v>
      </c>
      <c r="AF67" t="s">
        <v>5981</v>
      </c>
      <c r="AG67" t="s">
        <v>5988</v>
      </c>
      <c r="AH67" s="20" t="s">
        <v>7687</v>
      </c>
      <c r="AI67" s="20" t="s">
        <v>7687</v>
      </c>
      <c r="AK67" t="s">
        <v>7685</v>
      </c>
      <c r="AM67" t="s">
        <v>7688</v>
      </c>
      <c r="AN67">
        <f>IEEE456378910[[#This Row],[End Page]]-IEEE456378910[[#This Row],[Start Page]]</f>
        <v>14</v>
      </c>
      <c r="AS67" s="20"/>
      <c r="AU67" s="22" t="s">
        <v>3675</v>
      </c>
      <c r="AV67" s="22" t="s">
        <v>3325</v>
      </c>
      <c r="AW67" s="22" t="s">
        <v>3987</v>
      </c>
      <c r="AX67" s="22" t="s">
        <v>5981</v>
      </c>
      <c r="AY67" s="22">
        <v>2018</v>
      </c>
      <c r="AZ67" t="s">
        <v>7724</v>
      </c>
      <c r="BA67" s="31" t="s">
        <v>7780</v>
      </c>
      <c r="BB67" t="s">
        <v>7973</v>
      </c>
      <c r="BC67" t="s">
        <v>8057</v>
      </c>
      <c r="BD67" t="s">
        <v>7972</v>
      </c>
      <c r="BE67" t="s">
        <v>8075</v>
      </c>
      <c r="BH67" t="s">
        <v>7974</v>
      </c>
      <c r="BI67" t="s">
        <v>8087</v>
      </c>
    </row>
    <row r="68" spans="1:65" x14ac:dyDescent="0.3">
      <c r="A68" s="50">
        <v>476</v>
      </c>
      <c r="B68" s="5" t="s">
        <v>3157</v>
      </c>
      <c r="C68" t="s">
        <v>3326</v>
      </c>
      <c r="D68" t="s">
        <v>3648</v>
      </c>
      <c r="F68" t="s">
        <v>3846</v>
      </c>
      <c r="G68" s="1"/>
      <c r="H68">
        <v>2018</v>
      </c>
      <c r="I68" t="s">
        <v>2830</v>
      </c>
      <c r="J68" t="s">
        <v>2830</v>
      </c>
      <c r="M68" t="s">
        <v>4469</v>
      </c>
      <c r="N68" t="s">
        <v>2830</v>
      </c>
      <c r="O68" t="s">
        <v>4935</v>
      </c>
      <c r="P68" t="s">
        <v>5161</v>
      </c>
      <c r="R68" t="s">
        <v>5465</v>
      </c>
      <c r="S68" t="s">
        <v>5818</v>
      </c>
      <c r="AB68" s="1"/>
      <c r="AE68" t="s">
        <v>3155</v>
      </c>
      <c r="AF68" t="s">
        <v>5982</v>
      </c>
      <c r="AG68" t="s">
        <v>5988</v>
      </c>
      <c r="AH68" s="20" t="s">
        <v>7687</v>
      </c>
      <c r="AI68" s="20" t="s">
        <v>7687</v>
      </c>
      <c r="AK68" t="s">
        <v>7685</v>
      </c>
      <c r="AM68" t="s">
        <v>7688</v>
      </c>
      <c r="AN68">
        <f>IEEE456378910[[#This Row],[End Page]]-IEEE456378910[[#This Row],[Start Page]]</f>
        <v>0</v>
      </c>
      <c r="AS68" s="20"/>
      <c r="AT68" t="s">
        <v>7694</v>
      </c>
      <c r="AU68" s="21" t="s">
        <v>3648</v>
      </c>
      <c r="AV68" s="21" t="s">
        <v>3326</v>
      </c>
      <c r="AW68" s="21" t="s">
        <v>3846</v>
      </c>
      <c r="AX68" s="21" t="s">
        <v>5982</v>
      </c>
      <c r="AY68" s="21">
        <v>2018</v>
      </c>
      <c r="AZ68" t="s">
        <v>7724</v>
      </c>
      <c r="BA68" s="31" t="s">
        <v>7780</v>
      </c>
      <c r="BB68" t="s">
        <v>7975</v>
      </c>
      <c r="BC68" t="s">
        <v>8032</v>
      </c>
      <c r="BD68" t="s">
        <v>7976</v>
      </c>
      <c r="BE68" t="s">
        <v>8075</v>
      </c>
      <c r="BH68" t="s">
        <v>7977</v>
      </c>
      <c r="BI68" t="s">
        <v>8095</v>
      </c>
    </row>
    <row r="69" spans="1:65" x14ac:dyDescent="0.3">
      <c r="A69" s="50">
        <v>494</v>
      </c>
      <c r="B69" s="6" t="s">
        <v>3157</v>
      </c>
      <c r="C69" t="s">
        <v>3341</v>
      </c>
      <c r="D69" t="s">
        <v>3691</v>
      </c>
      <c r="F69" t="s">
        <v>3998</v>
      </c>
      <c r="G69" s="1"/>
      <c r="H69">
        <v>2017</v>
      </c>
      <c r="I69" t="s">
        <v>4203</v>
      </c>
      <c r="J69" t="s">
        <v>2830</v>
      </c>
      <c r="K69">
        <v>447</v>
      </c>
      <c r="L69">
        <v>455</v>
      </c>
      <c r="M69" t="s">
        <v>4487</v>
      </c>
      <c r="N69" t="s">
        <v>4753</v>
      </c>
      <c r="O69" t="s">
        <v>4948</v>
      </c>
      <c r="P69" t="s">
        <v>5173</v>
      </c>
      <c r="R69" t="s">
        <v>5483</v>
      </c>
      <c r="S69" t="s">
        <v>5831</v>
      </c>
      <c r="AB69" s="1"/>
      <c r="AE69" t="s">
        <v>5908</v>
      </c>
      <c r="AF69" t="s">
        <v>5982</v>
      </c>
      <c r="AG69" t="s">
        <v>5988</v>
      </c>
      <c r="AH69" s="20" t="s">
        <v>7687</v>
      </c>
      <c r="AI69" s="20" t="s">
        <v>7687</v>
      </c>
      <c r="AK69" t="s">
        <v>7685</v>
      </c>
      <c r="AM69" t="s">
        <v>7688</v>
      </c>
      <c r="AN69">
        <f>IEEE456378910[[#This Row],[End Page]]-IEEE456378910[[#This Row],[Start Page]]</f>
        <v>8</v>
      </c>
      <c r="AS69" s="20"/>
      <c r="AU69" s="22" t="s">
        <v>3691</v>
      </c>
      <c r="AV69" s="22" t="s">
        <v>3341</v>
      </c>
      <c r="AW69" s="22" t="s">
        <v>3998</v>
      </c>
      <c r="AX69" s="22" t="s">
        <v>5982</v>
      </c>
      <c r="AY69" s="22">
        <v>2017</v>
      </c>
      <c r="AZ69" t="s">
        <v>7724</v>
      </c>
      <c r="BA69" s="31" t="s">
        <v>7780</v>
      </c>
      <c r="BB69" t="s">
        <v>7980</v>
      </c>
      <c r="BC69" t="s">
        <v>8031</v>
      </c>
      <c r="BD69" t="s">
        <v>7979</v>
      </c>
      <c r="BE69" t="s">
        <v>8075</v>
      </c>
      <c r="BH69" t="s">
        <v>7981</v>
      </c>
      <c r="BI69" t="s">
        <v>8101</v>
      </c>
      <c r="BK69" t="s">
        <v>7978</v>
      </c>
    </row>
    <row r="70" spans="1:65" s="40" customFormat="1" x14ac:dyDescent="0.3">
      <c r="A70" s="51">
        <v>511</v>
      </c>
      <c r="B70" s="39" t="s">
        <v>3157</v>
      </c>
      <c r="C70" s="40" t="s">
        <v>3355</v>
      </c>
      <c r="D70" s="40" t="s">
        <v>3705</v>
      </c>
      <c r="F70" s="40" t="s">
        <v>3894</v>
      </c>
      <c r="G70" s="41"/>
      <c r="H70" s="40">
        <v>2016</v>
      </c>
      <c r="I70" s="40" t="s">
        <v>4209</v>
      </c>
      <c r="J70" s="40" t="s">
        <v>2830</v>
      </c>
      <c r="K70" s="40">
        <v>1573</v>
      </c>
      <c r="L70" s="40">
        <v>1582</v>
      </c>
      <c r="M70" s="40" t="s">
        <v>4504</v>
      </c>
      <c r="N70" s="40" t="s">
        <v>2830</v>
      </c>
      <c r="O70" s="40" t="s">
        <v>4961</v>
      </c>
      <c r="P70" s="40" t="s">
        <v>5183</v>
      </c>
      <c r="R70" s="40" t="s">
        <v>5500</v>
      </c>
      <c r="S70" s="40" t="s">
        <v>5839</v>
      </c>
      <c r="AB70" s="41"/>
      <c r="AE70" s="40" t="s">
        <v>3155</v>
      </c>
      <c r="AF70" s="40" t="s">
        <v>5982</v>
      </c>
      <c r="AG70" s="40" t="s">
        <v>5988</v>
      </c>
      <c r="AH70" s="40" t="s">
        <v>7687</v>
      </c>
      <c r="AI70" s="40" t="s">
        <v>7687</v>
      </c>
      <c r="AK70" s="40" t="s">
        <v>7685</v>
      </c>
      <c r="AM70" s="40" t="s">
        <v>7688</v>
      </c>
      <c r="AN70" s="40">
        <f>IEEE456378910[[#This Row],[End Page]]-IEEE456378910[[#This Row],[Start Page]]</f>
        <v>9</v>
      </c>
      <c r="AU70" s="42" t="s">
        <v>3705</v>
      </c>
      <c r="AV70" s="42" t="s">
        <v>3355</v>
      </c>
      <c r="AW70" s="42" t="s">
        <v>3894</v>
      </c>
      <c r="AX70" s="42" t="s">
        <v>5982</v>
      </c>
      <c r="AY70" s="42">
        <v>2016</v>
      </c>
      <c r="AZ70" t="s">
        <v>7724</v>
      </c>
      <c r="BA70" s="31" t="s">
        <v>7780</v>
      </c>
      <c r="BB70" s="40" t="s">
        <v>7983</v>
      </c>
      <c r="BC70" t="s">
        <v>8058</v>
      </c>
      <c r="BD70" s="40" t="s">
        <v>7984</v>
      </c>
      <c r="BE70" s="40" t="s">
        <v>8076</v>
      </c>
      <c r="BM70" s="40" t="s">
        <v>7982</v>
      </c>
    </row>
    <row r="71" spans="1:65" x14ac:dyDescent="0.3">
      <c r="A71" s="51">
        <v>519</v>
      </c>
      <c r="B71" s="3" t="s">
        <v>3157</v>
      </c>
      <c r="C71" t="s">
        <v>3361</v>
      </c>
      <c r="D71" t="s">
        <v>3713</v>
      </c>
      <c r="F71" t="s">
        <v>4015</v>
      </c>
      <c r="G71" s="1"/>
      <c r="H71">
        <v>2016</v>
      </c>
      <c r="I71" t="s">
        <v>4212</v>
      </c>
      <c r="J71" t="s">
        <v>2830</v>
      </c>
      <c r="K71">
        <v>147</v>
      </c>
      <c r="L71">
        <v>153</v>
      </c>
      <c r="M71" t="s">
        <v>4512</v>
      </c>
      <c r="N71" t="s">
        <v>4762</v>
      </c>
      <c r="O71" t="s">
        <v>4966</v>
      </c>
      <c r="P71" t="s">
        <v>2830</v>
      </c>
      <c r="R71" t="s">
        <v>5508</v>
      </c>
      <c r="S71" t="s">
        <v>2830</v>
      </c>
      <c r="AB71" s="1"/>
      <c r="AE71" t="s">
        <v>5913</v>
      </c>
      <c r="AF71" t="s">
        <v>5982</v>
      </c>
      <c r="AG71" t="s">
        <v>5988</v>
      </c>
      <c r="AH71" s="20" t="s">
        <v>7687</v>
      </c>
      <c r="AI71" s="20" t="s">
        <v>7687</v>
      </c>
      <c r="AK71" t="s">
        <v>7685</v>
      </c>
      <c r="AM71" t="s">
        <v>7688</v>
      </c>
      <c r="AN71">
        <f>IEEE456378910[[#This Row],[End Page]]-IEEE456378910[[#This Row],[Start Page]]</f>
        <v>6</v>
      </c>
      <c r="AS71" s="20"/>
      <c r="AU71" s="21" t="s">
        <v>3713</v>
      </c>
      <c r="AV71" s="21" t="s">
        <v>3361</v>
      </c>
      <c r="AW71" s="21" t="s">
        <v>4015</v>
      </c>
      <c r="AX71" s="21" t="s">
        <v>5982</v>
      </c>
      <c r="AY71" s="21">
        <v>2016</v>
      </c>
      <c r="AZ71" s="31" t="s">
        <v>7779</v>
      </c>
      <c r="BA71" s="31" t="s">
        <v>7985</v>
      </c>
      <c r="BB71" s="31" t="s">
        <v>7947</v>
      </c>
      <c r="BC71" t="s">
        <v>8026</v>
      </c>
      <c r="BD71" t="s">
        <v>7986</v>
      </c>
      <c r="BE71" t="s">
        <v>8071</v>
      </c>
      <c r="BH71" t="s">
        <v>7987</v>
      </c>
      <c r="BI71" t="s">
        <v>8087</v>
      </c>
    </row>
    <row r="72" spans="1:65" x14ac:dyDescent="0.3">
      <c r="A72" s="50">
        <v>520</v>
      </c>
      <c r="B72" s="6" t="s">
        <v>3157</v>
      </c>
      <c r="C72" t="s">
        <v>3362</v>
      </c>
      <c r="D72" t="s">
        <v>3687</v>
      </c>
      <c r="F72" t="s">
        <v>4016</v>
      </c>
      <c r="G72" s="1"/>
      <c r="H72">
        <v>2016</v>
      </c>
      <c r="I72" t="s">
        <v>4213</v>
      </c>
      <c r="J72" t="s">
        <v>2830</v>
      </c>
      <c r="M72" t="s">
        <v>4513</v>
      </c>
      <c r="N72" t="s">
        <v>4763</v>
      </c>
      <c r="O72" t="s">
        <v>2830</v>
      </c>
      <c r="P72" t="s">
        <v>5189</v>
      </c>
      <c r="R72" t="s">
        <v>5509</v>
      </c>
      <c r="S72" t="s">
        <v>2830</v>
      </c>
      <c r="AB72" s="1"/>
      <c r="AE72" t="s">
        <v>5910</v>
      </c>
      <c r="AF72" t="s">
        <v>5981</v>
      </c>
      <c r="AG72" t="s">
        <v>5988</v>
      </c>
      <c r="AH72" s="20" t="s">
        <v>7687</v>
      </c>
      <c r="AI72" s="20" t="s">
        <v>7687</v>
      </c>
      <c r="AK72" t="s">
        <v>7685</v>
      </c>
      <c r="AM72" t="s">
        <v>7688</v>
      </c>
      <c r="AN72">
        <f>IEEE456378910[[#This Row],[End Page]]-IEEE456378910[[#This Row],[Start Page]]</f>
        <v>0</v>
      </c>
      <c r="AS72" s="20"/>
      <c r="AU72" s="22" t="s">
        <v>3687</v>
      </c>
      <c r="AV72" s="22" t="s">
        <v>3362</v>
      </c>
      <c r="AW72" s="22" t="s">
        <v>4016</v>
      </c>
      <c r="AX72" s="22" t="s">
        <v>5981</v>
      </c>
      <c r="AY72" s="22">
        <v>2016</v>
      </c>
      <c r="AZ72" t="s">
        <v>7724</v>
      </c>
      <c r="BA72" t="s">
        <v>7725</v>
      </c>
      <c r="BB72" t="s">
        <v>7990</v>
      </c>
      <c r="BC72" t="s">
        <v>8042</v>
      </c>
      <c r="BD72" t="s">
        <v>7988</v>
      </c>
      <c r="BE72" t="s">
        <v>8076</v>
      </c>
      <c r="BH72" t="s">
        <v>7991</v>
      </c>
      <c r="BI72" t="s">
        <v>8102</v>
      </c>
      <c r="BJ72" t="s">
        <v>7989</v>
      </c>
    </row>
    <row r="73" spans="1:65" x14ac:dyDescent="0.3">
      <c r="A73" s="51">
        <v>527</v>
      </c>
      <c r="B73" s="3" t="s">
        <v>3157</v>
      </c>
      <c r="C73" t="s">
        <v>3364</v>
      </c>
      <c r="D73" t="s">
        <v>3720</v>
      </c>
      <c r="F73" t="s">
        <v>4022</v>
      </c>
      <c r="G73" s="1"/>
      <c r="H73">
        <v>2015</v>
      </c>
      <c r="I73" t="s">
        <v>2830</v>
      </c>
      <c r="J73" t="s">
        <v>2830</v>
      </c>
      <c r="K73">
        <v>73</v>
      </c>
      <c r="L73">
        <v>80</v>
      </c>
      <c r="M73" t="s">
        <v>4520</v>
      </c>
      <c r="N73" t="s">
        <v>2830</v>
      </c>
      <c r="O73" t="s">
        <v>2830</v>
      </c>
      <c r="P73" t="s">
        <v>5191</v>
      </c>
      <c r="R73" t="s">
        <v>5516</v>
      </c>
      <c r="S73" t="s">
        <v>5849</v>
      </c>
      <c r="AB73" s="1"/>
      <c r="AE73" t="s">
        <v>5954</v>
      </c>
      <c r="AF73" t="s">
        <v>5982</v>
      </c>
      <c r="AG73" t="s">
        <v>5988</v>
      </c>
      <c r="AH73" s="20" t="s">
        <v>7687</v>
      </c>
      <c r="AI73" s="20" t="s">
        <v>7687</v>
      </c>
      <c r="AK73" t="s">
        <v>7685</v>
      </c>
      <c r="AM73" t="s">
        <v>7688</v>
      </c>
      <c r="AN73">
        <f>IEEE456378910[[#This Row],[End Page]]-IEEE456378910[[#This Row],[Start Page]]</f>
        <v>7</v>
      </c>
      <c r="AS73" s="20"/>
      <c r="AU73" s="21" t="s">
        <v>3720</v>
      </c>
      <c r="AV73" s="21" t="s">
        <v>3364</v>
      </c>
      <c r="AW73" s="21" t="s">
        <v>4022</v>
      </c>
      <c r="AX73" s="21" t="s">
        <v>5982</v>
      </c>
      <c r="AY73" s="21">
        <v>2015</v>
      </c>
      <c r="AZ73" t="s">
        <v>7724</v>
      </c>
      <c r="BA73" s="31" t="s">
        <v>7780</v>
      </c>
      <c r="BB73" t="s">
        <v>8059</v>
      </c>
      <c r="BC73" s="31" t="s">
        <v>8058</v>
      </c>
      <c r="BD73" t="s">
        <v>8060</v>
      </c>
      <c r="BE73" t="s">
        <v>8076</v>
      </c>
      <c r="BH73" t="s">
        <v>7993</v>
      </c>
      <c r="BI73" t="s">
        <v>8098</v>
      </c>
    </row>
    <row r="74" spans="1:65" x14ac:dyDescent="0.3">
      <c r="A74" s="51">
        <v>671</v>
      </c>
      <c r="B74" s="3" t="s">
        <v>5992</v>
      </c>
      <c r="C74" t="s">
        <v>5995</v>
      </c>
      <c r="D74" t="s">
        <v>6143</v>
      </c>
      <c r="E74" t="s">
        <v>6414</v>
      </c>
      <c r="F74" t="s">
        <v>6647</v>
      </c>
      <c r="G74" s="1"/>
      <c r="H74">
        <v>2021</v>
      </c>
      <c r="K74">
        <v>1448</v>
      </c>
      <c r="L74">
        <v>1460</v>
      </c>
      <c r="M74" t="s">
        <v>6885</v>
      </c>
      <c r="N74" t="s">
        <v>7194</v>
      </c>
      <c r="O74" t="s">
        <v>7327</v>
      </c>
      <c r="P74" t="s">
        <v>7104</v>
      </c>
      <c r="R74" t="str">
        <f>HYPERLINK("http://dx.doi.org/10.1109/ICSE43902.2021.00130","http://dx.doi.org/10.1109/ICSE43902.2021.00130")</f>
        <v>http://dx.doi.org/10.1109/ICSE43902.2021.00130</v>
      </c>
      <c r="S74" t="s">
        <v>7395</v>
      </c>
      <c r="AB74" s="1"/>
      <c r="AE74" t="s">
        <v>7612</v>
      </c>
      <c r="AF74" t="s">
        <v>5982</v>
      </c>
      <c r="AG74" t="s">
        <v>5988</v>
      </c>
      <c r="AH74" s="20" t="s">
        <v>7687</v>
      </c>
      <c r="AI74" s="20" t="s">
        <v>7687</v>
      </c>
      <c r="AK74" t="s">
        <v>7685</v>
      </c>
      <c r="AM74" t="s">
        <v>7688</v>
      </c>
      <c r="AN74">
        <f>IEEE456378910[[#This Row],[End Page]]-IEEE456378910[[#This Row],[Start Page]]</f>
        <v>12</v>
      </c>
      <c r="AS74" s="20"/>
      <c r="AU74" s="21" t="s">
        <v>6143</v>
      </c>
      <c r="AV74" s="21" t="s">
        <v>5995</v>
      </c>
      <c r="AW74" s="21" t="s">
        <v>6647</v>
      </c>
      <c r="AX74" s="21" t="s">
        <v>7607</v>
      </c>
      <c r="AY74" s="21">
        <v>2021</v>
      </c>
      <c r="AZ74" t="s">
        <v>7724</v>
      </c>
      <c r="BA74" s="31" t="s">
        <v>7780</v>
      </c>
      <c r="BB74" t="s">
        <v>7997</v>
      </c>
      <c r="BC74" s="31" t="s">
        <v>8061</v>
      </c>
      <c r="BD74" t="s">
        <v>7998</v>
      </c>
      <c r="BE74" t="s">
        <v>8067</v>
      </c>
      <c r="BF74" t="s">
        <v>8076</v>
      </c>
      <c r="BH74" t="s">
        <v>7999</v>
      </c>
      <c r="BI74" t="s">
        <v>8083</v>
      </c>
    </row>
    <row r="75" spans="1:65" ht="15" x14ac:dyDescent="0.35">
      <c r="A75" s="51">
        <v>689</v>
      </c>
      <c r="B75" s="14" t="s">
        <v>5992</v>
      </c>
      <c r="C75" t="s">
        <v>6002</v>
      </c>
      <c r="D75" t="s">
        <v>6161</v>
      </c>
      <c r="E75" t="s">
        <v>6430</v>
      </c>
      <c r="F75" t="s">
        <v>6664</v>
      </c>
      <c r="G75" s="1"/>
      <c r="H75">
        <v>2021</v>
      </c>
      <c r="K75">
        <v>222</v>
      </c>
      <c r="L75">
        <v>235</v>
      </c>
      <c r="M75" t="s">
        <v>6899</v>
      </c>
      <c r="N75" t="s">
        <v>7195</v>
      </c>
      <c r="O75" t="s">
        <v>7333</v>
      </c>
      <c r="P75" t="s">
        <v>7109</v>
      </c>
      <c r="R75" t="str">
        <f>HYPERLINK("http://dx.doi.org/10.1007/978-3-030-82153-1_19","http://dx.doi.org/10.1007/978-3-030-82153-1_19")</f>
        <v>http://dx.doi.org/10.1007/978-3-030-82153-1_19</v>
      </c>
      <c r="S75" t="s">
        <v>7413</v>
      </c>
      <c r="AB75" s="1"/>
      <c r="AE75" t="s">
        <v>7615</v>
      </c>
      <c r="AF75" t="s">
        <v>5982</v>
      </c>
      <c r="AG75" t="s">
        <v>5988</v>
      </c>
      <c r="AH75" s="20" t="s">
        <v>7687</v>
      </c>
      <c r="AI75" s="20" t="s">
        <v>7687</v>
      </c>
      <c r="AK75" t="s">
        <v>7685</v>
      </c>
      <c r="AM75" t="s">
        <v>7688</v>
      </c>
      <c r="AN75">
        <f>IEEE456378910[[#This Row],[End Page]]-IEEE456378910[[#This Row],[Start Page]]</f>
        <v>13</v>
      </c>
      <c r="AS75" s="20"/>
      <c r="AU75" s="22" t="s">
        <v>6161</v>
      </c>
      <c r="AV75" s="22" t="s">
        <v>6002</v>
      </c>
      <c r="AW75" s="22" t="s">
        <v>6664</v>
      </c>
      <c r="AX75" s="22" t="s">
        <v>7607</v>
      </c>
      <c r="AY75" s="22">
        <v>2021</v>
      </c>
      <c r="AZ75" t="s">
        <v>7724</v>
      </c>
      <c r="BA75" s="31" t="s">
        <v>7780</v>
      </c>
      <c r="BB75" t="s">
        <v>8003</v>
      </c>
      <c r="BC75" t="s">
        <v>8054</v>
      </c>
      <c r="BD75" t="s">
        <v>8000</v>
      </c>
      <c r="BE75" t="s">
        <v>8075</v>
      </c>
      <c r="BH75" s="47" t="s">
        <v>8002</v>
      </c>
      <c r="BI75" t="s">
        <v>8085</v>
      </c>
      <c r="BK75" t="s">
        <v>8001</v>
      </c>
    </row>
    <row r="76" spans="1:65" x14ac:dyDescent="0.3">
      <c r="A76" s="50">
        <v>748</v>
      </c>
      <c r="B76" s="6" t="s">
        <v>5992</v>
      </c>
      <c r="C76" t="s">
        <v>6033</v>
      </c>
      <c r="D76" t="s">
        <v>6217</v>
      </c>
      <c r="E76" t="s">
        <v>6481</v>
      </c>
      <c r="F76" t="s">
        <v>6675</v>
      </c>
      <c r="G76" s="1"/>
      <c r="H76">
        <v>2018</v>
      </c>
      <c r="K76">
        <v>661</v>
      </c>
      <c r="L76">
        <v>671</v>
      </c>
      <c r="M76" t="s">
        <v>6946</v>
      </c>
      <c r="N76" t="s">
        <v>7197</v>
      </c>
      <c r="O76" t="s">
        <v>7338</v>
      </c>
      <c r="P76" t="s">
        <v>7124</v>
      </c>
      <c r="R76" t="str">
        <f>HYPERLINK("http://dx.doi.org/10.1007/978-3-319-67180-2_64","http://dx.doi.org/10.1007/978-3-319-67180-2_64")</f>
        <v>http://dx.doi.org/10.1007/978-3-319-67180-2_64</v>
      </c>
      <c r="S76" t="s">
        <v>7456</v>
      </c>
      <c r="AB76" s="1"/>
      <c r="AE76" t="s">
        <v>7615</v>
      </c>
      <c r="AF76" t="s">
        <v>5982</v>
      </c>
      <c r="AG76" t="s">
        <v>5988</v>
      </c>
      <c r="AH76" s="20" t="s">
        <v>7687</v>
      </c>
      <c r="AI76" s="20" t="s">
        <v>7687</v>
      </c>
      <c r="AK76" t="s">
        <v>7685</v>
      </c>
      <c r="AM76" t="s">
        <v>7688</v>
      </c>
      <c r="AN76">
        <f>IEEE456378910[[#This Row],[End Page]]-IEEE456378910[[#This Row],[Start Page]]</f>
        <v>10</v>
      </c>
      <c r="AS76" s="20"/>
      <c r="AU76" s="22" t="s">
        <v>6217</v>
      </c>
      <c r="AV76" s="22" t="s">
        <v>6033</v>
      </c>
      <c r="AW76" s="22" t="s">
        <v>6675</v>
      </c>
      <c r="AX76" s="22" t="s">
        <v>7607</v>
      </c>
      <c r="AY76" s="22">
        <v>2018</v>
      </c>
      <c r="AZ76" s="31" t="s">
        <v>7779</v>
      </c>
      <c r="BA76" s="31" t="s">
        <v>7780</v>
      </c>
      <c r="BB76" t="s">
        <v>8016</v>
      </c>
      <c r="BC76" t="s">
        <v>8062</v>
      </c>
      <c r="BD76" t="s">
        <v>8014</v>
      </c>
      <c r="BE76" t="s">
        <v>8076</v>
      </c>
      <c r="BH76" t="s">
        <v>8015</v>
      </c>
      <c r="BI76" t="s">
        <v>8085</v>
      </c>
      <c r="BK76" t="s">
        <v>8013</v>
      </c>
    </row>
    <row r="77" spans="1:65" x14ac:dyDescent="0.3">
      <c r="A77" s="51">
        <v>787</v>
      </c>
      <c r="B77" s="3" t="s">
        <v>5992</v>
      </c>
      <c r="C77" t="s">
        <v>6047</v>
      </c>
      <c r="D77" t="s">
        <v>6255</v>
      </c>
      <c r="E77" t="s">
        <v>6517</v>
      </c>
      <c r="F77" t="s">
        <v>6748</v>
      </c>
      <c r="G77" s="1"/>
      <c r="H77">
        <v>2017</v>
      </c>
      <c r="K77">
        <v>432</v>
      </c>
      <c r="L77">
        <v>436</v>
      </c>
      <c r="M77" t="s">
        <v>6974</v>
      </c>
      <c r="N77" t="s">
        <v>2830</v>
      </c>
      <c r="O77" t="s">
        <v>7362</v>
      </c>
      <c r="P77" t="s">
        <v>7130</v>
      </c>
      <c r="R77" t="str">
        <f>HYPERLINK("http://dx.doi.org/10.1109/ICMLA.2017.0-123","http://dx.doi.org/10.1109/ICMLA.2017.0-123")</f>
        <v>http://dx.doi.org/10.1109/ICMLA.2017.0-123</v>
      </c>
      <c r="S77" t="s">
        <v>7491</v>
      </c>
      <c r="AB77" s="1"/>
      <c r="AE77" t="s">
        <v>43</v>
      </c>
      <c r="AF77" t="s">
        <v>5982</v>
      </c>
      <c r="AG77" t="s">
        <v>5988</v>
      </c>
      <c r="AH77" s="20" t="s">
        <v>7687</v>
      </c>
      <c r="AI77" s="20" t="s">
        <v>7687</v>
      </c>
      <c r="AK77" t="s">
        <v>7685</v>
      </c>
      <c r="AM77" t="s">
        <v>7688</v>
      </c>
      <c r="AN77">
        <f>IEEE456378910[[#This Row],[End Page]]-IEEE456378910[[#This Row],[Start Page]]</f>
        <v>4</v>
      </c>
      <c r="AS77" s="20"/>
      <c r="AU77" s="21" t="s">
        <v>6255</v>
      </c>
      <c r="AV77" s="21" t="s">
        <v>6047</v>
      </c>
      <c r="AW77" s="21" t="s">
        <v>6748</v>
      </c>
      <c r="AX77" s="21" t="s">
        <v>7607</v>
      </c>
      <c r="AY77" s="21">
        <v>2017</v>
      </c>
      <c r="AZ77" t="s">
        <v>7724</v>
      </c>
      <c r="BA77" s="31" t="s">
        <v>7780</v>
      </c>
      <c r="BB77" t="s">
        <v>8017</v>
      </c>
      <c r="BC77" s="31" t="s">
        <v>8063</v>
      </c>
      <c r="BD77" t="s">
        <v>8018</v>
      </c>
      <c r="BE77" t="s">
        <v>8076</v>
      </c>
      <c r="BH77" t="s">
        <v>8019</v>
      </c>
      <c r="BI77" t="s">
        <v>8087</v>
      </c>
    </row>
    <row r="80" spans="1:65" ht="15" x14ac:dyDescent="0.35">
      <c r="BE80" s="47" t="s">
        <v>8067</v>
      </c>
    </row>
    <row r="81" spans="57:57" ht="15" x14ac:dyDescent="0.35">
      <c r="BE81" s="47" t="s">
        <v>8068</v>
      </c>
    </row>
    <row r="82" spans="57:57" ht="15" x14ac:dyDescent="0.35">
      <c r="BE82" s="47" t="s">
        <v>8069</v>
      </c>
    </row>
    <row r="83" spans="57:57" ht="15" x14ac:dyDescent="0.35">
      <c r="BE83" s="47" t="s">
        <v>8070</v>
      </c>
    </row>
    <row r="84" spans="57:57" ht="15" x14ac:dyDescent="0.35">
      <c r="BE84" s="47" t="s">
        <v>8071</v>
      </c>
    </row>
    <row r="85" spans="57:57" ht="15" x14ac:dyDescent="0.35">
      <c r="BE85" s="47" t="s">
        <v>8072</v>
      </c>
    </row>
    <row r="86" spans="57:57" ht="15" x14ac:dyDescent="0.35">
      <c r="BE86" s="47" t="s">
        <v>8075</v>
      </c>
    </row>
    <row r="87" spans="57:57" ht="15" x14ac:dyDescent="0.35">
      <c r="BE87" s="47" t="s">
        <v>8076</v>
      </c>
    </row>
    <row r="88" spans="57:57" ht="15" x14ac:dyDescent="0.35">
      <c r="BE88" s="47" t="s">
        <v>8073</v>
      </c>
    </row>
    <row r="89" spans="57:57" ht="15" x14ac:dyDescent="0.35">
      <c r="BE89" s="47" t="s">
        <v>8074</v>
      </c>
    </row>
  </sheetData>
  <mergeCells count="4">
    <mergeCell ref="A1:AT2"/>
    <mergeCell ref="AU1:BA1"/>
    <mergeCell ref="AU2:AY2"/>
    <mergeCell ref="AZ2:BA2"/>
  </mergeCells>
  <conditionalFormatting sqref="A327:A1048576 A3:C3 C4:C77">
    <cfRule type="duplicateValues" dxfId="6" priority="2"/>
  </conditionalFormatting>
  <conditionalFormatting sqref="AV4:AV11">
    <cfRule type="duplicateValues" dxfId="5" priority="3"/>
  </conditionalFormatting>
  <conditionalFormatting sqref="AV12:AV77">
    <cfRule type="duplicateValues" dxfId="4" priority="436"/>
  </conditionalFormatting>
  <conditionalFormatting sqref="AV4:AV78">
    <cfRule type="duplicateValues" dxfId="3" priority="438"/>
  </conditionalFormatting>
  <dataValidations disablePrompts="1" count="1">
    <dataValidation type="list" allowBlank="1" showInputMessage="1" showErrorMessage="1" sqref="BE90:BE1048576 BF1:BG1048576 BE1:BE80" xr:uid="{1A951311-4C66-4FA6-AD6D-FAC4053EE2D2}">
      <formula1>$BE$80:$BE$98</formula1>
    </dataValidation>
  </dataValidation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AEA98B6-D6DA-4692-9166-F09C0D7EEB0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1. All from search</vt:lpstr>
      <vt:lpstr>2. Pre2012 highligh</vt:lpstr>
      <vt:lpstr>3. 2012..</vt:lpstr>
      <vt:lpstr>4. Duplicate highlights</vt:lpstr>
      <vt:lpstr>5. Duplicates free</vt:lpstr>
      <vt:lpstr>6. Selection criteria</vt:lpstr>
      <vt:lpstr>7. Second round of selection</vt:lpstr>
      <vt:lpstr>8. Data extraction</vt:lpstr>
      <vt:lpstr>9.Before Snowballing</vt:lpstr>
      <vt:lpstr>10.snowballing</vt:lpstr>
      <vt:lpstr>11. results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Sania Partovian</dc:creator>
  <cp:lastModifiedBy>Sania Partovian</cp:lastModifiedBy>
  <cp:lastPrinted>2023-07-06T13:56:20Z</cp:lastPrinted>
  <dcterms:created xsi:type="dcterms:W3CDTF">2023-01-17T07:20:35Z</dcterms:created>
  <dcterms:modified xsi:type="dcterms:W3CDTF">2023-10-13T09:50:36Z</dcterms:modified>
</cp:coreProperties>
</file>